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juarez-gb\Documents\A_BUCAR, J.G.Seagro\A1_S E A G R O\A_GESAFRA\01_Portal Agronegocio\03 - Planilhas de Acomp de Safras - Pecuaria\"/>
    </mc:Choice>
  </mc:AlternateContent>
  <workbookProtection workbookPassword="D2FB" lockStructure="1"/>
  <bookViews>
    <workbookView xWindow="0" yWindow="0" windowWidth="15480" windowHeight="8190" tabRatio="860"/>
  </bookViews>
  <sheets>
    <sheet name="Páginas_1_3" sheetId="44" r:id="rId1"/>
    <sheet name="Tabulação_Dados" sheetId="48" state="hidden" r:id="rId2"/>
    <sheet name="Entrada_Dados_Trimestral" sheetId="3" state="hidden" r:id="rId3"/>
  </sheets>
  <definedNames>
    <definedName name="aaaa">#REF!</definedName>
    <definedName name="_xlnm.Print_Area" localSheetId="2">Entrada_Dados_Trimestral!$C$3:$H$3</definedName>
    <definedName name="_xlnm.Print_Area" localSheetId="0">Páginas_1_3!$D$3:$K$134</definedName>
    <definedName name="_xlnm.Print_Area" localSheetId="1">Tabulação_Dados!$B$2:$D$4</definedName>
    <definedName name="Excel_BuiltIn_Print_Area_1">#REF!</definedName>
    <definedName name="Excel_BuiltIn_Print_Area_2">#REF!</definedName>
    <definedName name="_xlnm.Print_Titles" localSheetId="0">Páginas_1_3!$3:$10</definedName>
  </definedNames>
  <calcPr calcId="162913"/>
</workbook>
</file>

<file path=xl/calcChain.xml><?xml version="1.0" encoding="utf-8"?>
<calcChain xmlns="http://schemas.openxmlformats.org/spreadsheetml/2006/main">
  <c r="O13" i="48" l="1"/>
  <c r="N13" i="48"/>
  <c r="M13" i="48"/>
  <c r="L13" i="48"/>
  <c r="L36" i="3" l="1"/>
  <c r="D12" i="44" l="1"/>
  <c r="D54" i="44" s="1"/>
  <c r="D96" i="44" l="1"/>
  <c r="D50" i="44"/>
  <c r="D134" i="44" s="1"/>
  <c r="G10" i="3"/>
  <c r="K10" i="3" s="1"/>
  <c r="F10" i="3"/>
  <c r="J10" i="3" s="1"/>
  <c r="E10" i="3"/>
  <c r="I10" i="3" s="1"/>
  <c r="D10" i="3"/>
  <c r="H10" i="3" s="1"/>
  <c r="E116" i="3"/>
  <c r="F116" i="3"/>
  <c r="G116" i="3"/>
  <c r="H116" i="3"/>
  <c r="I116" i="3"/>
  <c r="J116" i="3"/>
  <c r="K116" i="3"/>
  <c r="D116" i="3"/>
  <c r="M112" i="3"/>
  <c r="L112" i="3"/>
  <c r="M73" i="3"/>
  <c r="E77" i="3"/>
  <c r="F77" i="3"/>
  <c r="G77" i="3"/>
  <c r="H77" i="3"/>
  <c r="I77" i="3"/>
  <c r="J77" i="3"/>
  <c r="K77" i="3"/>
  <c r="D77" i="3"/>
  <c r="L73" i="3"/>
  <c r="H40" i="3"/>
  <c r="I40" i="3"/>
  <c r="J40" i="3"/>
  <c r="K40" i="3"/>
  <c r="E40" i="3"/>
  <c r="F40" i="3"/>
  <c r="G40" i="3"/>
  <c r="D40" i="3"/>
  <c r="M36" i="3"/>
  <c r="D92" i="44" l="1"/>
  <c r="E87" i="3"/>
  <c r="I87" i="3" s="1"/>
  <c r="F87" i="3"/>
  <c r="J87" i="3" s="1"/>
  <c r="F48" i="3"/>
  <c r="J48" i="3" s="1"/>
  <c r="D48" i="3"/>
  <c r="H48" i="3" s="1"/>
  <c r="G48" i="3"/>
  <c r="K48" i="3" s="1"/>
  <c r="E48" i="3"/>
  <c r="I48" i="3" s="1"/>
  <c r="D87" i="3"/>
  <c r="H87" i="3" s="1"/>
  <c r="G87" i="3"/>
  <c r="K87" i="3" s="1"/>
  <c r="L146" i="48"/>
  <c r="M146" i="48"/>
  <c r="N146" i="48"/>
  <c r="O146" i="48"/>
  <c r="L142" i="48"/>
  <c r="M142" i="48"/>
  <c r="N142" i="48"/>
  <c r="O142" i="48"/>
  <c r="L138" i="48"/>
  <c r="M138" i="48"/>
  <c r="N138" i="48"/>
  <c r="O138" i="48"/>
  <c r="L139" i="48"/>
  <c r="M139" i="48"/>
  <c r="N139" i="48"/>
  <c r="O139" i="48"/>
  <c r="L144" i="48"/>
  <c r="P144" i="48" s="1"/>
  <c r="M144" i="48"/>
  <c r="N144" i="48"/>
  <c r="O144" i="48"/>
  <c r="L143" i="48"/>
  <c r="M143" i="48"/>
  <c r="N143" i="48"/>
  <c r="O143" i="48"/>
  <c r="L150" i="48"/>
  <c r="M150" i="48"/>
  <c r="N150" i="48"/>
  <c r="O150" i="48"/>
  <c r="L149" i="48"/>
  <c r="M149" i="48"/>
  <c r="N149" i="48"/>
  <c r="O149" i="48"/>
  <c r="L145" i="48"/>
  <c r="M145" i="48"/>
  <c r="N145" i="48"/>
  <c r="O145" i="48"/>
  <c r="L158" i="48"/>
  <c r="M158" i="48"/>
  <c r="N158" i="48"/>
  <c r="O158" i="48"/>
  <c r="L155" i="48"/>
  <c r="M155" i="48"/>
  <c r="N155" i="48"/>
  <c r="O155" i="48"/>
  <c r="L141" i="48"/>
  <c r="M141" i="48"/>
  <c r="N141" i="48"/>
  <c r="O141" i="48"/>
  <c r="L153" i="48"/>
  <c r="M153" i="48"/>
  <c r="N153" i="48"/>
  <c r="O153" i="48"/>
  <c r="L147" i="48"/>
  <c r="M147" i="48"/>
  <c r="N147" i="48"/>
  <c r="O147" i="48"/>
  <c r="L157" i="48"/>
  <c r="M157" i="48"/>
  <c r="N157" i="48"/>
  <c r="O157" i="48"/>
  <c r="L156" i="48"/>
  <c r="M156" i="48"/>
  <c r="N156" i="48"/>
  <c r="O156" i="48"/>
  <c r="L152" i="48"/>
  <c r="M152" i="48"/>
  <c r="N152" i="48"/>
  <c r="O152" i="48"/>
  <c r="L154" i="48"/>
  <c r="M154" i="48"/>
  <c r="N154" i="48"/>
  <c r="O154" i="48"/>
  <c r="L162" i="48"/>
  <c r="M162" i="48"/>
  <c r="N162" i="48"/>
  <c r="O162" i="48"/>
  <c r="L151" i="48"/>
  <c r="M151" i="48"/>
  <c r="N151" i="48"/>
  <c r="O151" i="48"/>
  <c r="L161" i="48"/>
  <c r="M161" i="48"/>
  <c r="N161" i="48"/>
  <c r="O161" i="48"/>
  <c r="L159" i="48"/>
  <c r="M159" i="48"/>
  <c r="N159" i="48"/>
  <c r="O159" i="48"/>
  <c r="L163" i="48"/>
  <c r="M163" i="48"/>
  <c r="N163" i="48"/>
  <c r="O163" i="48"/>
  <c r="L148" i="48"/>
  <c r="M148" i="48"/>
  <c r="N148" i="48"/>
  <c r="O148" i="48"/>
  <c r="L160" i="48"/>
  <c r="M160" i="48"/>
  <c r="N160" i="48"/>
  <c r="O160" i="48"/>
  <c r="L164" i="48"/>
  <c r="M164" i="48"/>
  <c r="N164" i="48"/>
  <c r="O164" i="48"/>
  <c r="O140" i="48"/>
  <c r="N140" i="48"/>
  <c r="M140" i="48"/>
  <c r="L140" i="48"/>
  <c r="L99" i="48"/>
  <c r="F104" i="44" s="1"/>
  <c r="M99" i="48"/>
  <c r="G104" i="44" s="1"/>
  <c r="N99" i="48"/>
  <c r="H104" i="44" s="1"/>
  <c r="O99" i="48"/>
  <c r="I104" i="44" s="1"/>
  <c r="L97" i="48"/>
  <c r="F102" i="44" s="1"/>
  <c r="M97" i="48"/>
  <c r="G102" i="44" s="1"/>
  <c r="N97" i="48"/>
  <c r="H102" i="44" s="1"/>
  <c r="O97" i="48"/>
  <c r="I102" i="44" s="1"/>
  <c r="L101" i="48"/>
  <c r="F106" i="44" s="1"/>
  <c r="M101" i="48"/>
  <c r="G106" i="44" s="1"/>
  <c r="N101" i="48"/>
  <c r="H106" i="44" s="1"/>
  <c r="O101" i="48"/>
  <c r="I106" i="44" s="1"/>
  <c r="L103" i="48"/>
  <c r="F108" i="44" s="1"/>
  <c r="M103" i="48"/>
  <c r="G108" i="44" s="1"/>
  <c r="N103" i="48"/>
  <c r="H108" i="44" s="1"/>
  <c r="O103" i="48"/>
  <c r="I108" i="44" s="1"/>
  <c r="L102" i="48"/>
  <c r="F107" i="44" s="1"/>
  <c r="M102" i="48"/>
  <c r="G107" i="44" s="1"/>
  <c r="N102" i="48"/>
  <c r="H107" i="44" s="1"/>
  <c r="O102" i="48"/>
  <c r="I107" i="44" s="1"/>
  <c r="L100" i="48"/>
  <c r="F105" i="44" s="1"/>
  <c r="M100" i="48"/>
  <c r="G105" i="44" s="1"/>
  <c r="N100" i="48"/>
  <c r="H105" i="44" s="1"/>
  <c r="O100" i="48"/>
  <c r="I105" i="44" s="1"/>
  <c r="L104" i="48"/>
  <c r="F109" i="44" s="1"/>
  <c r="M104" i="48"/>
  <c r="G109" i="44" s="1"/>
  <c r="N104" i="48"/>
  <c r="H109" i="44" s="1"/>
  <c r="O104" i="48"/>
  <c r="I109" i="44" s="1"/>
  <c r="L115" i="48"/>
  <c r="M115" i="48"/>
  <c r="N115" i="48"/>
  <c r="O115" i="48"/>
  <c r="L108" i="48"/>
  <c r="M108" i="48"/>
  <c r="N108" i="48"/>
  <c r="O108" i="48"/>
  <c r="L110" i="48"/>
  <c r="M110" i="48"/>
  <c r="N110" i="48"/>
  <c r="O110" i="48"/>
  <c r="L107" i="48"/>
  <c r="M107" i="48"/>
  <c r="N107" i="48"/>
  <c r="O107" i="48"/>
  <c r="L105" i="48"/>
  <c r="F110" i="44" s="1"/>
  <c r="M105" i="48"/>
  <c r="G110" i="44" s="1"/>
  <c r="N105" i="48"/>
  <c r="H110" i="44" s="1"/>
  <c r="O105" i="48"/>
  <c r="I110" i="44" s="1"/>
  <c r="L117" i="48"/>
  <c r="M117" i="48"/>
  <c r="N117" i="48"/>
  <c r="O117" i="48"/>
  <c r="L112" i="48"/>
  <c r="M112" i="48"/>
  <c r="N112" i="48"/>
  <c r="O112" i="48"/>
  <c r="L113" i="48"/>
  <c r="M113" i="48"/>
  <c r="N113" i="48"/>
  <c r="O113" i="48"/>
  <c r="L119" i="48"/>
  <c r="M119" i="48"/>
  <c r="N119" i="48"/>
  <c r="O119" i="48"/>
  <c r="L114" i="48"/>
  <c r="M114" i="48"/>
  <c r="N114" i="48"/>
  <c r="O114" i="48"/>
  <c r="L106" i="48"/>
  <c r="M106" i="48"/>
  <c r="N106" i="48"/>
  <c r="O106" i="48"/>
  <c r="L109" i="48"/>
  <c r="M109" i="48"/>
  <c r="N109" i="48"/>
  <c r="O109" i="48"/>
  <c r="L116" i="48"/>
  <c r="M116" i="48"/>
  <c r="N116" i="48"/>
  <c r="O116" i="48"/>
  <c r="L120" i="48"/>
  <c r="M120" i="48"/>
  <c r="N120" i="48"/>
  <c r="O120" i="48"/>
  <c r="L111" i="48"/>
  <c r="M111" i="48"/>
  <c r="N111" i="48"/>
  <c r="O111" i="48"/>
  <c r="L118" i="48"/>
  <c r="M118" i="48"/>
  <c r="N118" i="48"/>
  <c r="O118" i="48"/>
  <c r="L121" i="48"/>
  <c r="M121" i="48"/>
  <c r="N121" i="48"/>
  <c r="O121" i="48"/>
  <c r="L122" i="48"/>
  <c r="M122" i="48"/>
  <c r="N122" i="48"/>
  <c r="O122" i="48"/>
  <c r="L123" i="48"/>
  <c r="M123" i="48"/>
  <c r="N123" i="48"/>
  <c r="O123" i="48"/>
  <c r="O98" i="48"/>
  <c r="I103" i="44" s="1"/>
  <c r="N98" i="48"/>
  <c r="H103" i="44" s="1"/>
  <c r="M98" i="48"/>
  <c r="G103" i="44" s="1"/>
  <c r="L98" i="48"/>
  <c r="F103" i="44" s="1"/>
  <c r="L56" i="48"/>
  <c r="D56" i="48"/>
  <c r="F78" i="44" s="1"/>
  <c r="L61" i="48"/>
  <c r="M61" i="48"/>
  <c r="N61" i="48"/>
  <c r="O61" i="48"/>
  <c r="L62" i="48"/>
  <c r="M62" i="48"/>
  <c r="N62" i="48"/>
  <c r="O62" i="48"/>
  <c r="L63" i="48"/>
  <c r="M63" i="48"/>
  <c r="N63" i="48"/>
  <c r="O63" i="48"/>
  <c r="L59" i="48"/>
  <c r="F63" i="44" s="1"/>
  <c r="M59" i="48"/>
  <c r="G63" i="44" s="1"/>
  <c r="N59" i="48"/>
  <c r="H63" i="44" s="1"/>
  <c r="O59" i="48"/>
  <c r="I63" i="44" s="1"/>
  <c r="L77" i="48"/>
  <c r="M77" i="48"/>
  <c r="N77" i="48"/>
  <c r="O77" i="48"/>
  <c r="L76" i="48"/>
  <c r="M76" i="48"/>
  <c r="N76" i="48"/>
  <c r="O76" i="48"/>
  <c r="L58" i="48"/>
  <c r="M58" i="48"/>
  <c r="N58" i="48"/>
  <c r="O58" i="48"/>
  <c r="L57" i="48"/>
  <c r="M57" i="48"/>
  <c r="N57" i="48"/>
  <c r="O57" i="48"/>
  <c r="L66" i="48"/>
  <c r="M66" i="48"/>
  <c r="N66" i="48"/>
  <c r="O66" i="48"/>
  <c r="L79" i="48"/>
  <c r="M79" i="48"/>
  <c r="N79" i="48"/>
  <c r="O79" i="48"/>
  <c r="L72" i="48"/>
  <c r="M72" i="48"/>
  <c r="N72" i="48"/>
  <c r="O72" i="48"/>
  <c r="L69" i="48"/>
  <c r="M69" i="48"/>
  <c r="N69" i="48"/>
  <c r="O69" i="48"/>
  <c r="M56" i="48"/>
  <c r="G60" i="44" s="1"/>
  <c r="N56" i="48"/>
  <c r="O56" i="48"/>
  <c r="I60" i="44" s="1"/>
  <c r="L70" i="48"/>
  <c r="M70" i="48"/>
  <c r="N70" i="48"/>
  <c r="O70" i="48"/>
  <c r="L68" i="48"/>
  <c r="M68" i="48"/>
  <c r="N68" i="48"/>
  <c r="O68" i="48"/>
  <c r="L64" i="48"/>
  <c r="M64" i="48"/>
  <c r="N64" i="48"/>
  <c r="O64" i="48"/>
  <c r="L80" i="48"/>
  <c r="M80" i="48"/>
  <c r="N80" i="48"/>
  <c r="O80" i="48"/>
  <c r="L74" i="48"/>
  <c r="M74" i="48"/>
  <c r="N74" i="48"/>
  <c r="O74" i="48"/>
  <c r="L67" i="48"/>
  <c r="M67" i="48"/>
  <c r="N67" i="48"/>
  <c r="O67" i="48"/>
  <c r="L71" i="48"/>
  <c r="M71" i="48"/>
  <c r="N71" i="48"/>
  <c r="O71" i="48"/>
  <c r="L73" i="48"/>
  <c r="M73" i="48"/>
  <c r="N73" i="48"/>
  <c r="O73" i="48"/>
  <c r="L75" i="48"/>
  <c r="M75" i="48"/>
  <c r="N75" i="48"/>
  <c r="O75" i="48"/>
  <c r="L81" i="48"/>
  <c r="M81" i="48"/>
  <c r="N81" i="48"/>
  <c r="O81" i="48"/>
  <c r="L78" i="48"/>
  <c r="M78" i="48"/>
  <c r="N78" i="48"/>
  <c r="O78" i="48"/>
  <c r="L65" i="48"/>
  <c r="F68" i="44" s="1"/>
  <c r="M65" i="48"/>
  <c r="G68" i="44" s="1"/>
  <c r="N65" i="48"/>
  <c r="H68" i="44" s="1"/>
  <c r="O65" i="48"/>
  <c r="I68" i="44" s="1"/>
  <c r="L82" i="48"/>
  <c r="M82" i="48"/>
  <c r="N82" i="48"/>
  <c r="O82" i="48"/>
  <c r="O60" i="48"/>
  <c r="I64" i="44" s="1"/>
  <c r="N60" i="48"/>
  <c r="H64" i="44" s="1"/>
  <c r="M60" i="48"/>
  <c r="G64" i="44" s="1"/>
  <c r="L60" i="48"/>
  <c r="L17" i="48"/>
  <c r="M17" i="48"/>
  <c r="N17" i="48"/>
  <c r="O17" i="48"/>
  <c r="L27" i="48"/>
  <c r="M27" i="48"/>
  <c r="N27" i="48"/>
  <c r="O27" i="48"/>
  <c r="L22" i="48"/>
  <c r="F25" i="44" s="1"/>
  <c r="M22" i="48"/>
  <c r="N22" i="48"/>
  <c r="O22" i="48"/>
  <c r="I25" i="44" s="1"/>
  <c r="L19" i="48"/>
  <c r="M19" i="48"/>
  <c r="N19" i="48"/>
  <c r="O19" i="48"/>
  <c r="L18" i="48"/>
  <c r="M18" i="48"/>
  <c r="N18" i="48"/>
  <c r="O18" i="48"/>
  <c r="L15" i="48"/>
  <c r="M15" i="48"/>
  <c r="N15" i="48"/>
  <c r="O15" i="48"/>
  <c r="L24" i="48"/>
  <c r="M24" i="48"/>
  <c r="N24" i="48"/>
  <c r="O24" i="48"/>
  <c r="L30" i="48"/>
  <c r="M30" i="48"/>
  <c r="N30" i="48"/>
  <c r="O30" i="48"/>
  <c r="L34" i="48"/>
  <c r="M34" i="48"/>
  <c r="N34" i="48"/>
  <c r="O34" i="48"/>
  <c r="L29" i="48"/>
  <c r="M29" i="48"/>
  <c r="N29" i="48"/>
  <c r="O29" i="48"/>
  <c r="L16" i="48"/>
  <c r="M16" i="48"/>
  <c r="N16" i="48"/>
  <c r="O16" i="48"/>
  <c r="L32" i="48"/>
  <c r="M32" i="48"/>
  <c r="N32" i="48"/>
  <c r="O32" i="48"/>
  <c r="L20" i="48"/>
  <c r="M20" i="48"/>
  <c r="N20" i="48"/>
  <c r="H23" i="44" s="1"/>
  <c r="O20" i="48"/>
  <c r="L39" i="48"/>
  <c r="M39" i="48"/>
  <c r="N39" i="48"/>
  <c r="O39" i="48"/>
  <c r="L35" i="48"/>
  <c r="M35" i="48"/>
  <c r="N35" i="48"/>
  <c r="O35" i="48"/>
  <c r="L26" i="48"/>
  <c r="M26" i="48"/>
  <c r="N26" i="48"/>
  <c r="O26" i="48"/>
  <c r="L41" i="48"/>
  <c r="M41" i="48"/>
  <c r="N41" i="48"/>
  <c r="O41" i="48"/>
  <c r="L36" i="48"/>
  <c r="M36" i="48"/>
  <c r="N36" i="48"/>
  <c r="O36" i="48"/>
  <c r="L33" i="48"/>
  <c r="M33" i="48"/>
  <c r="N33" i="48"/>
  <c r="O33" i="48"/>
  <c r="L38" i="48"/>
  <c r="M38" i="48"/>
  <c r="N38" i="48"/>
  <c r="O38" i="48"/>
  <c r="L31" i="48"/>
  <c r="M31" i="48"/>
  <c r="N31" i="48"/>
  <c r="O31" i="48"/>
  <c r="L25" i="48"/>
  <c r="M25" i="48"/>
  <c r="N25" i="48"/>
  <c r="O25" i="48"/>
  <c r="L21" i="48"/>
  <c r="F24" i="44" s="1"/>
  <c r="M21" i="48"/>
  <c r="G24" i="44" s="1"/>
  <c r="N21" i="48"/>
  <c r="O21" i="48"/>
  <c r="I24" i="44" s="1"/>
  <c r="L28" i="48"/>
  <c r="M28" i="48"/>
  <c r="N28" i="48"/>
  <c r="O28" i="48"/>
  <c r="L37" i="48"/>
  <c r="M37" i="48"/>
  <c r="N37" i="48"/>
  <c r="O37" i="48"/>
  <c r="L40" i="48"/>
  <c r="M40" i="48"/>
  <c r="N40" i="48"/>
  <c r="O40" i="48"/>
  <c r="O23" i="48"/>
  <c r="I26" i="44" s="1"/>
  <c r="N23" i="48"/>
  <c r="M23" i="48"/>
  <c r="L23" i="48"/>
  <c r="F26" i="44" s="1"/>
  <c r="E121" i="44"/>
  <c r="E122" i="44"/>
  <c r="E123" i="44"/>
  <c r="E124" i="44"/>
  <c r="E125" i="44"/>
  <c r="E126" i="44"/>
  <c r="E127" i="44"/>
  <c r="E128" i="44"/>
  <c r="E129" i="44"/>
  <c r="E120" i="44"/>
  <c r="E103" i="44"/>
  <c r="E104" i="44"/>
  <c r="E105" i="44"/>
  <c r="E106" i="44"/>
  <c r="E107" i="44"/>
  <c r="E108" i="44"/>
  <c r="E109" i="44"/>
  <c r="E110" i="44"/>
  <c r="E111" i="44"/>
  <c r="E102" i="44"/>
  <c r="I118" i="44"/>
  <c r="H118" i="44"/>
  <c r="G118" i="44"/>
  <c r="F118" i="44"/>
  <c r="E79" i="44"/>
  <c r="E80" i="44"/>
  <c r="E81" i="44"/>
  <c r="E82" i="44"/>
  <c r="E83" i="44"/>
  <c r="E84" i="44"/>
  <c r="E85" i="44"/>
  <c r="E86" i="44"/>
  <c r="E87" i="44"/>
  <c r="E78" i="44"/>
  <c r="E61" i="44"/>
  <c r="E62" i="44"/>
  <c r="E63" i="44"/>
  <c r="E64" i="44"/>
  <c r="E65" i="44"/>
  <c r="E66" i="44"/>
  <c r="E67" i="44"/>
  <c r="E68" i="44"/>
  <c r="E69" i="44"/>
  <c r="E60" i="44"/>
  <c r="I100" i="44"/>
  <c r="H100" i="44"/>
  <c r="G100" i="44"/>
  <c r="F100" i="44"/>
  <c r="I76" i="44"/>
  <c r="H76" i="44"/>
  <c r="G76" i="44"/>
  <c r="F76" i="44"/>
  <c r="I58" i="44"/>
  <c r="H58" i="44"/>
  <c r="G58" i="44"/>
  <c r="F58" i="44"/>
  <c r="P207" i="48"/>
  <c r="P206" i="48"/>
  <c r="P205" i="48"/>
  <c r="P204" i="48"/>
  <c r="P200" i="48"/>
  <c r="P199" i="48"/>
  <c r="P198" i="48"/>
  <c r="P197" i="48"/>
  <c r="P196" i="48"/>
  <c r="P195" i="48"/>
  <c r="P194" i="48"/>
  <c r="P193" i="48"/>
  <c r="P192" i="48"/>
  <c r="P191" i="48"/>
  <c r="P190" i="48"/>
  <c r="P189" i="48"/>
  <c r="P188" i="48"/>
  <c r="P187" i="48"/>
  <c r="P186" i="48"/>
  <c r="P185" i="48"/>
  <c r="P184" i="48"/>
  <c r="P183" i="48"/>
  <c r="P182" i="48"/>
  <c r="P181" i="48"/>
  <c r="P180" i="48"/>
  <c r="P179" i="48"/>
  <c r="P178" i="48"/>
  <c r="H179" i="48"/>
  <c r="H180" i="48"/>
  <c r="H181" i="48"/>
  <c r="H182" i="48"/>
  <c r="H183" i="48"/>
  <c r="H184" i="48"/>
  <c r="H185" i="48"/>
  <c r="H186" i="48"/>
  <c r="H187" i="48"/>
  <c r="H188" i="48"/>
  <c r="H189" i="48"/>
  <c r="H190" i="48"/>
  <c r="H191" i="48"/>
  <c r="H192" i="48"/>
  <c r="H193" i="48"/>
  <c r="H194" i="48"/>
  <c r="H195" i="48"/>
  <c r="H196" i="48"/>
  <c r="H197" i="48"/>
  <c r="H198" i="48"/>
  <c r="H199" i="48"/>
  <c r="H200" i="48"/>
  <c r="H204" i="48"/>
  <c r="H205" i="48"/>
  <c r="H206" i="48"/>
  <c r="H207" i="48"/>
  <c r="H178" i="48"/>
  <c r="M166" i="48"/>
  <c r="N166" i="48"/>
  <c r="O166" i="48"/>
  <c r="L166" i="48"/>
  <c r="G144" i="48"/>
  <c r="G138" i="48"/>
  <c r="G141" i="48"/>
  <c r="G139" i="48"/>
  <c r="G145" i="48"/>
  <c r="G143" i="48"/>
  <c r="G149" i="48"/>
  <c r="G148" i="48"/>
  <c r="G146" i="48"/>
  <c r="G155" i="48"/>
  <c r="G158" i="48"/>
  <c r="G142" i="48"/>
  <c r="G154" i="48"/>
  <c r="G147" i="48"/>
  <c r="G157" i="48"/>
  <c r="G152" i="48"/>
  <c r="G156" i="48"/>
  <c r="G153" i="48"/>
  <c r="G162" i="48"/>
  <c r="G151" i="48"/>
  <c r="G161" i="48"/>
  <c r="G160" i="48"/>
  <c r="G163" i="48"/>
  <c r="G150" i="48"/>
  <c r="G159" i="48"/>
  <c r="G164" i="48"/>
  <c r="G140" i="48"/>
  <c r="F144" i="48"/>
  <c r="F138" i="48"/>
  <c r="F141" i="48"/>
  <c r="F139" i="48"/>
  <c r="F145" i="48"/>
  <c r="F143" i="48"/>
  <c r="F149" i="48"/>
  <c r="F148" i="48"/>
  <c r="F146" i="48"/>
  <c r="F155" i="48"/>
  <c r="F158" i="48"/>
  <c r="F142" i="48"/>
  <c r="F154" i="48"/>
  <c r="F147" i="48"/>
  <c r="F157" i="48"/>
  <c r="F152" i="48"/>
  <c r="F156" i="48"/>
  <c r="F153" i="48"/>
  <c r="F162" i="48"/>
  <c r="F151" i="48"/>
  <c r="F161" i="48"/>
  <c r="F160" i="48"/>
  <c r="F163" i="48"/>
  <c r="F150" i="48"/>
  <c r="F159" i="48"/>
  <c r="F164" i="48"/>
  <c r="F140" i="48"/>
  <c r="E164" i="48"/>
  <c r="E144" i="48"/>
  <c r="E138" i="48"/>
  <c r="E141" i="48"/>
  <c r="E139" i="48"/>
  <c r="E145" i="48"/>
  <c r="E143" i="48"/>
  <c r="E149" i="48"/>
  <c r="E148" i="48"/>
  <c r="E146" i="48"/>
  <c r="E155" i="48"/>
  <c r="E158" i="48"/>
  <c r="E142" i="48"/>
  <c r="E154" i="48"/>
  <c r="E147" i="48"/>
  <c r="E157" i="48"/>
  <c r="E152" i="48"/>
  <c r="E156" i="48"/>
  <c r="E153" i="48"/>
  <c r="E162" i="48"/>
  <c r="E151" i="48"/>
  <c r="E161" i="48"/>
  <c r="E160" i="48"/>
  <c r="E163" i="48"/>
  <c r="E150" i="48"/>
  <c r="E159" i="48"/>
  <c r="E140" i="48"/>
  <c r="D144" i="48"/>
  <c r="D138" i="48"/>
  <c r="D141" i="48"/>
  <c r="D139" i="48"/>
  <c r="D145" i="48"/>
  <c r="D143" i="48"/>
  <c r="D149" i="48"/>
  <c r="D148" i="48"/>
  <c r="D146" i="48"/>
  <c r="D155" i="48"/>
  <c r="D158" i="48"/>
  <c r="D142" i="48"/>
  <c r="D154" i="48"/>
  <c r="D147" i="48"/>
  <c r="D157" i="48"/>
  <c r="D152" i="48"/>
  <c r="D156" i="48"/>
  <c r="H156" i="48" s="1"/>
  <c r="D153" i="48"/>
  <c r="D162" i="48"/>
  <c r="D151" i="48"/>
  <c r="D161" i="48"/>
  <c r="D160" i="48"/>
  <c r="D163" i="48"/>
  <c r="D150" i="48"/>
  <c r="D159" i="48"/>
  <c r="D164" i="48"/>
  <c r="D140" i="48"/>
  <c r="E166" i="48"/>
  <c r="F166" i="48"/>
  <c r="G166" i="48"/>
  <c r="D166" i="48"/>
  <c r="M125" i="48"/>
  <c r="N125" i="48"/>
  <c r="O125" i="48"/>
  <c r="L125" i="48"/>
  <c r="G98" i="48"/>
  <c r="G97" i="48"/>
  <c r="I120" i="44" s="1"/>
  <c r="G101" i="48"/>
  <c r="I124" i="44" s="1"/>
  <c r="G102" i="48"/>
  <c r="I125" i="44" s="1"/>
  <c r="G103" i="48"/>
  <c r="I126" i="44" s="1"/>
  <c r="G100" i="48"/>
  <c r="I123" i="44" s="1"/>
  <c r="G104" i="48"/>
  <c r="I127" i="44" s="1"/>
  <c r="G115" i="48"/>
  <c r="G108" i="48"/>
  <c r="G110" i="48"/>
  <c r="G105" i="48"/>
  <c r="I128" i="44" s="1"/>
  <c r="G107" i="48"/>
  <c r="G117" i="48"/>
  <c r="G112" i="48"/>
  <c r="G113" i="48"/>
  <c r="G119" i="48"/>
  <c r="G114" i="48"/>
  <c r="G109" i="48"/>
  <c r="G106" i="48"/>
  <c r="G116" i="48"/>
  <c r="G120" i="48"/>
  <c r="G111" i="48"/>
  <c r="G118" i="48"/>
  <c r="G121" i="48"/>
  <c r="G122" i="48"/>
  <c r="G123" i="48"/>
  <c r="G99" i="48"/>
  <c r="I121" i="44" s="1"/>
  <c r="F98" i="48"/>
  <c r="F97" i="48"/>
  <c r="H120" i="44" s="1"/>
  <c r="F101" i="48"/>
  <c r="H124" i="44" s="1"/>
  <c r="F102" i="48"/>
  <c r="H125" i="44" s="1"/>
  <c r="F103" i="48"/>
  <c r="H126" i="44" s="1"/>
  <c r="F100" i="48"/>
  <c r="H123" i="44" s="1"/>
  <c r="F104" i="48"/>
  <c r="H127" i="44" s="1"/>
  <c r="F115" i="48"/>
  <c r="F108" i="48"/>
  <c r="F110" i="48"/>
  <c r="F105" i="48"/>
  <c r="H128" i="44" s="1"/>
  <c r="F107" i="48"/>
  <c r="F117" i="48"/>
  <c r="F112" i="48"/>
  <c r="F113" i="48"/>
  <c r="F119" i="48"/>
  <c r="F114" i="48"/>
  <c r="F109" i="48"/>
  <c r="F106" i="48"/>
  <c r="F116" i="48"/>
  <c r="F120" i="48"/>
  <c r="F111" i="48"/>
  <c r="F118" i="48"/>
  <c r="F121" i="48"/>
  <c r="F122" i="48"/>
  <c r="F123" i="48"/>
  <c r="F99" i="48"/>
  <c r="H121" i="44" s="1"/>
  <c r="E125" i="48"/>
  <c r="F125" i="48"/>
  <c r="G125" i="48"/>
  <c r="E98" i="48"/>
  <c r="E97" i="48"/>
  <c r="G120" i="44" s="1"/>
  <c r="E101" i="48"/>
  <c r="G124" i="44" s="1"/>
  <c r="E102" i="48"/>
  <c r="G125" i="44" s="1"/>
  <c r="E103" i="48"/>
  <c r="G126" i="44" s="1"/>
  <c r="E100" i="48"/>
  <c r="G123" i="44" s="1"/>
  <c r="E104" i="48"/>
  <c r="G127" i="44" s="1"/>
  <c r="E115" i="48"/>
  <c r="E108" i="48"/>
  <c r="E110" i="48"/>
  <c r="E105" i="48"/>
  <c r="G128" i="44" s="1"/>
  <c r="E107" i="48"/>
  <c r="E117" i="48"/>
  <c r="E112" i="48"/>
  <c r="E113" i="48"/>
  <c r="E119" i="48"/>
  <c r="E114" i="48"/>
  <c r="E109" i="48"/>
  <c r="E106" i="48"/>
  <c r="E116" i="48"/>
  <c r="E120" i="48"/>
  <c r="E111" i="48"/>
  <c r="E118" i="48"/>
  <c r="E121" i="48"/>
  <c r="E122" i="48"/>
  <c r="E123" i="48"/>
  <c r="E99" i="48"/>
  <c r="G121" i="44" s="1"/>
  <c r="D98" i="48"/>
  <c r="D97" i="48"/>
  <c r="F120" i="44" s="1"/>
  <c r="D101" i="48"/>
  <c r="F124" i="44" s="1"/>
  <c r="D102" i="48"/>
  <c r="F125" i="44" s="1"/>
  <c r="D103" i="48"/>
  <c r="F126" i="44" s="1"/>
  <c r="D100" i="48"/>
  <c r="F123" i="44" s="1"/>
  <c r="D104" i="48"/>
  <c r="F127" i="44" s="1"/>
  <c r="D115" i="48"/>
  <c r="H115" i="48" s="1"/>
  <c r="D108" i="48"/>
  <c r="H108" i="48" s="1"/>
  <c r="D110" i="48"/>
  <c r="D105" i="48"/>
  <c r="F128" i="44" s="1"/>
  <c r="D107" i="48"/>
  <c r="D117" i="48"/>
  <c r="H117" i="48" s="1"/>
  <c r="D112" i="48"/>
  <c r="D113" i="48"/>
  <c r="D119" i="48"/>
  <c r="H119" i="48" s="1"/>
  <c r="D114" i="48"/>
  <c r="D109" i="48"/>
  <c r="H109" i="48" s="1"/>
  <c r="D106" i="48"/>
  <c r="D116" i="48"/>
  <c r="D120" i="48"/>
  <c r="D111" i="48"/>
  <c r="D118" i="48"/>
  <c r="D121" i="48"/>
  <c r="D122" i="48"/>
  <c r="D123" i="48"/>
  <c r="D99" i="48"/>
  <c r="F121" i="44" s="1"/>
  <c r="D125" i="48"/>
  <c r="M84" i="48"/>
  <c r="N84" i="48"/>
  <c r="O84" i="48"/>
  <c r="L84" i="48"/>
  <c r="F67" i="44"/>
  <c r="G61" i="48"/>
  <c r="I83" i="44" s="1"/>
  <c r="G62" i="48"/>
  <c r="G63" i="48"/>
  <c r="I84" i="44" s="1"/>
  <c r="G77" i="48"/>
  <c r="G59" i="48"/>
  <c r="I81" i="44" s="1"/>
  <c r="G76" i="48"/>
  <c r="G58" i="48"/>
  <c r="G57" i="48"/>
  <c r="G66" i="48"/>
  <c r="G79" i="48"/>
  <c r="G73" i="48"/>
  <c r="G70" i="48"/>
  <c r="G56" i="48"/>
  <c r="I78" i="44" s="1"/>
  <c r="G69" i="48"/>
  <c r="G64" i="48"/>
  <c r="G67" i="48"/>
  <c r="G80" i="48"/>
  <c r="G74" i="48"/>
  <c r="G68" i="48"/>
  <c r="G71" i="48"/>
  <c r="G75" i="48"/>
  <c r="G72" i="48"/>
  <c r="G81" i="48"/>
  <c r="G65" i="48"/>
  <c r="I86" i="44" s="1"/>
  <c r="G78" i="48"/>
  <c r="G82" i="48"/>
  <c r="G60" i="48"/>
  <c r="I82" i="44" s="1"/>
  <c r="F61" i="48"/>
  <c r="H83" i="44" s="1"/>
  <c r="F62" i="48"/>
  <c r="F63" i="48"/>
  <c r="H84" i="44" s="1"/>
  <c r="F77" i="48"/>
  <c r="F59" i="48"/>
  <c r="H81" i="44" s="1"/>
  <c r="F76" i="48"/>
  <c r="F58" i="48"/>
  <c r="F57" i="48"/>
  <c r="F66" i="48"/>
  <c r="F79" i="48"/>
  <c r="F73" i="48"/>
  <c r="F70" i="48"/>
  <c r="F56" i="48"/>
  <c r="H78" i="44" s="1"/>
  <c r="F69" i="48"/>
  <c r="F64" i="48"/>
  <c r="F67" i="48"/>
  <c r="F80" i="48"/>
  <c r="F74" i="48"/>
  <c r="F68" i="48"/>
  <c r="F71" i="48"/>
  <c r="F75" i="48"/>
  <c r="F72" i="48"/>
  <c r="F81" i="48"/>
  <c r="F65" i="48"/>
  <c r="H86" i="44" s="1"/>
  <c r="F78" i="48"/>
  <c r="F82" i="48"/>
  <c r="F60" i="48"/>
  <c r="H82" i="44" s="1"/>
  <c r="E84" i="48"/>
  <c r="F84" i="48"/>
  <c r="G84" i="48"/>
  <c r="E61" i="48"/>
  <c r="G83" i="44" s="1"/>
  <c r="E62" i="48"/>
  <c r="E63" i="48"/>
  <c r="G84" i="44" s="1"/>
  <c r="E77" i="48"/>
  <c r="E59" i="48"/>
  <c r="G81" i="44" s="1"/>
  <c r="E76" i="48"/>
  <c r="E58" i="48"/>
  <c r="E57" i="48"/>
  <c r="E66" i="48"/>
  <c r="E79" i="48"/>
  <c r="E73" i="48"/>
  <c r="E70" i="48"/>
  <c r="E56" i="48"/>
  <c r="G78" i="44" s="1"/>
  <c r="E69" i="48"/>
  <c r="E64" i="48"/>
  <c r="E67" i="48"/>
  <c r="E80" i="48"/>
  <c r="E74" i="48"/>
  <c r="E68" i="48"/>
  <c r="E71" i="48"/>
  <c r="E75" i="48"/>
  <c r="E72" i="48"/>
  <c r="E81" i="48"/>
  <c r="E65" i="48"/>
  <c r="G86" i="44" s="1"/>
  <c r="E78" i="48"/>
  <c r="E82" i="48"/>
  <c r="E60" i="48"/>
  <c r="G82" i="44" s="1"/>
  <c r="D60" i="48"/>
  <c r="F82" i="44" s="1"/>
  <c r="D84" i="48"/>
  <c r="D61" i="48"/>
  <c r="D62" i="48"/>
  <c r="D63" i="48"/>
  <c r="D77" i="48"/>
  <c r="D59" i="48"/>
  <c r="D76" i="48"/>
  <c r="D58" i="48"/>
  <c r="D57" i="48"/>
  <c r="D66" i="48"/>
  <c r="D79" i="48"/>
  <c r="D73" i="48"/>
  <c r="D70" i="48"/>
  <c r="D69" i="48"/>
  <c r="D64" i="48"/>
  <c r="D67" i="48"/>
  <c r="D80" i="48"/>
  <c r="D74" i="48"/>
  <c r="D68" i="48"/>
  <c r="D71" i="48"/>
  <c r="D75" i="48"/>
  <c r="D72" i="48"/>
  <c r="D81" i="48"/>
  <c r="D65" i="48"/>
  <c r="F86" i="44" s="1"/>
  <c r="D78" i="48"/>
  <c r="D82" i="48"/>
  <c r="E37" i="44"/>
  <c r="E38" i="44"/>
  <c r="E39" i="44"/>
  <c r="E40" i="44"/>
  <c r="E41" i="44"/>
  <c r="E42" i="44"/>
  <c r="E43" i="44"/>
  <c r="E44" i="44"/>
  <c r="E45" i="44"/>
  <c r="E36" i="44"/>
  <c r="E19" i="44"/>
  <c r="E20" i="44"/>
  <c r="E21" i="44"/>
  <c r="E22" i="44"/>
  <c r="E23" i="44"/>
  <c r="E24" i="44"/>
  <c r="E25" i="44"/>
  <c r="E26" i="44"/>
  <c r="E27" i="44"/>
  <c r="E18" i="44"/>
  <c r="M43" i="48"/>
  <c r="N43" i="48"/>
  <c r="O43" i="48"/>
  <c r="L43" i="48"/>
  <c r="G22" i="48"/>
  <c r="I43" i="44" s="1"/>
  <c r="G29" i="48"/>
  <c r="G33" i="48"/>
  <c r="G34" i="48"/>
  <c r="G39" i="48"/>
  <c r="G37" i="48"/>
  <c r="G23" i="48"/>
  <c r="I44" i="44" s="1"/>
  <c r="G26" i="48"/>
  <c r="G16" i="48"/>
  <c r="I37" i="44" s="1"/>
  <c r="G18" i="48"/>
  <c r="G15" i="48"/>
  <c r="I36" i="44" s="1"/>
  <c r="G27" i="48"/>
  <c r="G19" i="48"/>
  <c r="I40" i="44" s="1"/>
  <c r="G20" i="48"/>
  <c r="I41" i="44" s="1"/>
  <c r="G35" i="48"/>
  <c r="G17" i="48"/>
  <c r="I39" i="44" s="1"/>
  <c r="G36" i="48"/>
  <c r="G21" i="48"/>
  <c r="I42" i="44" s="1"/>
  <c r="G25" i="48"/>
  <c r="G28" i="48"/>
  <c r="G31" i="48"/>
  <c r="G32" i="48"/>
  <c r="G30" i="48"/>
  <c r="G40" i="48"/>
  <c r="G38" i="48"/>
  <c r="G41" i="48"/>
  <c r="G24" i="48"/>
  <c r="I45" i="44" s="1"/>
  <c r="F22" i="48"/>
  <c r="H43" i="44" s="1"/>
  <c r="F29" i="48"/>
  <c r="F33" i="48"/>
  <c r="F34" i="48"/>
  <c r="F39" i="48"/>
  <c r="F37" i="48"/>
  <c r="F23" i="48"/>
  <c r="H44" i="44" s="1"/>
  <c r="F26" i="48"/>
  <c r="F16" i="48"/>
  <c r="H37" i="44" s="1"/>
  <c r="F18" i="48"/>
  <c r="F15" i="48"/>
  <c r="H36" i="44" s="1"/>
  <c r="F27" i="48"/>
  <c r="F19" i="48"/>
  <c r="H40" i="44" s="1"/>
  <c r="F20" i="48"/>
  <c r="H41" i="44" s="1"/>
  <c r="F35" i="48"/>
  <c r="F17" i="48"/>
  <c r="H39" i="44" s="1"/>
  <c r="F36" i="48"/>
  <c r="F21" i="48"/>
  <c r="H42" i="44" s="1"/>
  <c r="F25" i="48"/>
  <c r="F28" i="48"/>
  <c r="F31" i="48"/>
  <c r="F32" i="48"/>
  <c r="F30" i="48"/>
  <c r="F40" i="48"/>
  <c r="F38" i="48"/>
  <c r="F41" i="48"/>
  <c r="F24" i="48"/>
  <c r="H45" i="44" s="1"/>
  <c r="D22" i="48"/>
  <c r="F43" i="44" s="1"/>
  <c r="D29" i="48"/>
  <c r="D33" i="48"/>
  <c r="D34" i="48"/>
  <c r="D39" i="48"/>
  <c r="D37" i="48"/>
  <c r="D23" i="48"/>
  <c r="F44" i="44" s="1"/>
  <c r="D26" i="48"/>
  <c r="D16" i="48"/>
  <c r="F37" i="44" s="1"/>
  <c r="D18" i="48"/>
  <c r="D15" i="48"/>
  <c r="F36" i="44" s="1"/>
  <c r="D27" i="48"/>
  <c r="D19" i="48"/>
  <c r="F40" i="44" s="1"/>
  <c r="D20" i="48"/>
  <c r="F41" i="44" s="1"/>
  <c r="D35" i="48"/>
  <c r="D17" i="48"/>
  <c r="F39" i="44" s="1"/>
  <c r="D36" i="48"/>
  <c r="D21" i="48"/>
  <c r="F42" i="44" s="1"/>
  <c r="D25" i="48"/>
  <c r="D28" i="48"/>
  <c r="D31" i="48"/>
  <c r="D32" i="48"/>
  <c r="D30" i="48"/>
  <c r="D40" i="48"/>
  <c r="D38" i="48"/>
  <c r="D41" i="48"/>
  <c r="D24" i="48"/>
  <c r="F45" i="44" s="1"/>
  <c r="E22" i="48"/>
  <c r="E29" i="48"/>
  <c r="E33" i="48"/>
  <c r="E34" i="48"/>
  <c r="E39" i="48"/>
  <c r="E37" i="48"/>
  <c r="E23" i="48"/>
  <c r="G44" i="44" s="1"/>
  <c r="E26" i="48"/>
  <c r="E16" i="48"/>
  <c r="G37" i="44" s="1"/>
  <c r="E18" i="48"/>
  <c r="E15" i="48"/>
  <c r="G36" i="44" s="1"/>
  <c r="E27" i="48"/>
  <c r="E19" i="48"/>
  <c r="G40" i="44" s="1"/>
  <c r="E20" i="48"/>
  <c r="G41" i="44" s="1"/>
  <c r="E35" i="48"/>
  <c r="E17" i="48"/>
  <c r="G39" i="44" s="1"/>
  <c r="E36" i="48"/>
  <c r="E21" i="48"/>
  <c r="G42" i="44" s="1"/>
  <c r="E25" i="48"/>
  <c r="E28" i="48"/>
  <c r="E31" i="48"/>
  <c r="E32" i="48"/>
  <c r="E30" i="48"/>
  <c r="E40" i="48"/>
  <c r="E38" i="48"/>
  <c r="H38" i="48" s="1"/>
  <c r="E41" i="48"/>
  <c r="E24" i="48"/>
  <c r="G45" i="44" s="1"/>
  <c r="E43" i="48"/>
  <c r="F43" i="48"/>
  <c r="G43" i="48"/>
  <c r="D43" i="48"/>
  <c r="I34" i="44"/>
  <c r="H34" i="44"/>
  <c r="G34" i="44"/>
  <c r="F34" i="44"/>
  <c r="I16" i="44"/>
  <c r="H16" i="44"/>
  <c r="G16" i="44"/>
  <c r="F16" i="44"/>
  <c r="P221" i="48"/>
  <c r="O221" i="48"/>
  <c r="N221" i="48"/>
  <c r="M221" i="48"/>
  <c r="L221" i="48"/>
  <c r="H221" i="48"/>
  <c r="G221" i="48"/>
  <c r="F221" i="48"/>
  <c r="E221" i="48"/>
  <c r="D221" i="48"/>
  <c r="P177" i="48"/>
  <c r="O177" i="48"/>
  <c r="N177" i="48"/>
  <c r="M177" i="48"/>
  <c r="L177" i="48"/>
  <c r="H177" i="48"/>
  <c r="G177" i="48"/>
  <c r="F177" i="48"/>
  <c r="E177" i="48"/>
  <c r="D177" i="48"/>
  <c r="P136" i="48"/>
  <c r="O136" i="48"/>
  <c r="N136" i="48"/>
  <c r="M136" i="48"/>
  <c r="L136" i="48"/>
  <c r="H136" i="48"/>
  <c r="G136" i="48"/>
  <c r="F136" i="48"/>
  <c r="E136" i="48"/>
  <c r="D136" i="48"/>
  <c r="O95" i="48"/>
  <c r="N95" i="48"/>
  <c r="M95" i="48"/>
  <c r="L95" i="48"/>
  <c r="G95" i="48"/>
  <c r="F95" i="48"/>
  <c r="E95" i="48"/>
  <c r="D95" i="48"/>
  <c r="O54" i="48"/>
  <c r="N54" i="48"/>
  <c r="M54" i="48"/>
  <c r="L54" i="48"/>
  <c r="G13" i="48"/>
  <c r="F13" i="48"/>
  <c r="E13" i="48"/>
  <c r="D13" i="48"/>
  <c r="G54" i="48"/>
  <c r="F54" i="48"/>
  <c r="E54" i="48"/>
  <c r="D54" i="48"/>
  <c r="P226" i="48"/>
  <c r="P223" i="48"/>
  <c r="P250" i="48" s="1"/>
  <c r="P225" i="48"/>
  <c r="P229" i="48"/>
  <c r="P230" i="48"/>
  <c r="P244" i="48"/>
  <c r="P228" i="48"/>
  <c r="P234" i="48"/>
  <c r="P243" i="48"/>
  <c r="P241" i="48"/>
  <c r="P227" i="48"/>
  <c r="P231" i="48"/>
  <c r="P232" i="48"/>
  <c r="P235" i="48"/>
  <c r="P240" i="48"/>
  <c r="P245" i="48"/>
  <c r="P236" i="48"/>
  <c r="P237" i="48"/>
  <c r="P246" i="48"/>
  <c r="P238" i="48"/>
  <c r="P239" i="48"/>
  <c r="P247" i="48"/>
  <c r="P242" i="48"/>
  <c r="P233" i="48"/>
  <c r="P248" i="48"/>
  <c r="P249" i="48"/>
  <c r="P224" i="48"/>
  <c r="L226" i="48"/>
  <c r="L223" i="48"/>
  <c r="L250" i="48" s="1"/>
  <c r="L225" i="48"/>
  <c r="L229" i="48"/>
  <c r="L230" i="48"/>
  <c r="L244" i="48"/>
  <c r="L228" i="48"/>
  <c r="L234" i="48"/>
  <c r="L243" i="48"/>
  <c r="L241" i="48"/>
  <c r="L227" i="48"/>
  <c r="L231" i="48"/>
  <c r="L232" i="48"/>
  <c r="L235" i="48"/>
  <c r="L240" i="48"/>
  <c r="L245" i="48"/>
  <c r="L236" i="48"/>
  <c r="L237" i="48"/>
  <c r="L246" i="48"/>
  <c r="L238" i="48"/>
  <c r="L239" i="48"/>
  <c r="L247" i="48"/>
  <c r="L242" i="48"/>
  <c r="L233" i="48"/>
  <c r="L248" i="48"/>
  <c r="L249" i="48"/>
  <c r="L224" i="48"/>
  <c r="H226" i="48"/>
  <c r="H223" i="48"/>
  <c r="H225" i="48"/>
  <c r="H230" i="48"/>
  <c r="H227" i="48"/>
  <c r="H244" i="48"/>
  <c r="H229" i="48"/>
  <c r="H235" i="48"/>
  <c r="H242" i="48"/>
  <c r="H241" i="48"/>
  <c r="H228" i="48"/>
  <c r="H231" i="48"/>
  <c r="H232" i="48"/>
  <c r="H234" i="48"/>
  <c r="H240" i="48"/>
  <c r="H245" i="48"/>
  <c r="H236" i="48"/>
  <c r="H237" i="48"/>
  <c r="H246" i="48"/>
  <c r="H238" i="48"/>
  <c r="H239" i="48"/>
  <c r="H247" i="48"/>
  <c r="H243" i="48"/>
  <c r="H233" i="48"/>
  <c r="H248" i="48"/>
  <c r="H249" i="48"/>
  <c r="H224" i="48"/>
  <c r="D226" i="48"/>
  <c r="D223" i="48"/>
  <c r="D250" i="48"/>
  <c r="D225" i="48"/>
  <c r="D230" i="48"/>
  <c r="D227" i="48"/>
  <c r="D244" i="48"/>
  <c r="D229" i="48"/>
  <c r="D235" i="48"/>
  <c r="D242" i="48"/>
  <c r="D241" i="48"/>
  <c r="D228" i="48"/>
  <c r="D231" i="48"/>
  <c r="D232" i="48"/>
  <c r="D234" i="48"/>
  <c r="D240" i="48"/>
  <c r="D245" i="48"/>
  <c r="D236" i="48"/>
  <c r="D237" i="48"/>
  <c r="D246" i="48"/>
  <c r="D238" i="48"/>
  <c r="D239" i="48"/>
  <c r="D247" i="48"/>
  <c r="D243" i="48"/>
  <c r="D233" i="48"/>
  <c r="D248" i="48"/>
  <c r="D249" i="48"/>
  <c r="D224" i="48"/>
  <c r="P251" i="48"/>
  <c r="L251" i="48"/>
  <c r="H251" i="48"/>
  <c r="D251" i="48"/>
  <c r="L209" i="48"/>
  <c r="P209" i="48" s="1"/>
  <c r="D209" i="48"/>
  <c r="H209" i="48" s="1"/>
  <c r="I10" i="44"/>
  <c r="D208" i="48"/>
  <c r="L208" i="48"/>
  <c r="H25" i="48"/>
  <c r="F122" i="44" l="1"/>
  <c r="G122" i="44"/>
  <c r="H122" i="44"/>
  <c r="I122" i="44"/>
  <c r="I67" i="44"/>
  <c r="H67" i="44"/>
  <c r="G67" i="44"/>
  <c r="G85" i="44"/>
  <c r="I85" i="44"/>
  <c r="F85" i="44"/>
  <c r="G62" i="44"/>
  <c r="I65" i="44"/>
  <c r="F65" i="44"/>
  <c r="H61" i="44"/>
  <c r="G66" i="44"/>
  <c r="F80" i="44"/>
  <c r="I62" i="44"/>
  <c r="F62" i="44"/>
  <c r="H65" i="44"/>
  <c r="I80" i="44"/>
  <c r="H111" i="44"/>
  <c r="H101" i="44" s="1"/>
  <c r="G79" i="44"/>
  <c r="H79" i="44"/>
  <c r="G111" i="44"/>
  <c r="G101" i="44" s="1"/>
  <c r="I111" i="44"/>
  <c r="F111" i="44"/>
  <c r="F129" i="44"/>
  <c r="F119" i="44" s="1"/>
  <c r="G129" i="44"/>
  <c r="H129" i="44"/>
  <c r="I129" i="44"/>
  <c r="H69" i="44"/>
  <c r="G61" i="44"/>
  <c r="I66" i="44"/>
  <c r="F66" i="44"/>
  <c r="H62" i="44"/>
  <c r="I61" i="44"/>
  <c r="G65" i="44"/>
  <c r="I69" i="44"/>
  <c r="F69" i="44"/>
  <c r="F87" i="44"/>
  <c r="I79" i="44"/>
  <c r="F79" i="44"/>
  <c r="G87" i="44"/>
  <c r="H87" i="44"/>
  <c r="I87" i="44"/>
  <c r="G80" i="44"/>
  <c r="H80" i="44"/>
  <c r="G21" i="44"/>
  <c r="H20" i="44"/>
  <c r="G38" i="44"/>
  <c r="I38" i="44"/>
  <c r="I35" i="44" s="1"/>
  <c r="F38" i="44"/>
  <c r="F35" i="44" s="1"/>
  <c r="H38" i="44"/>
  <c r="H35" i="44" s="1"/>
  <c r="F18" i="44"/>
  <c r="H22" i="44"/>
  <c r="G27" i="44"/>
  <c r="I18" i="44"/>
  <c r="G23" i="44"/>
  <c r="I19" i="44"/>
  <c r="F19" i="44"/>
  <c r="H18" i="44"/>
  <c r="I21" i="44"/>
  <c r="G22" i="44"/>
  <c r="H25" i="44"/>
  <c r="G20" i="44"/>
  <c r="G19" i="44"/>
  <c r="H26" i="44"/>
  <c r="H24" i="44"/>
  <c r="I23" i="44"/>
  <c r="F23" i="44"/>
  <c r="H19" i="44"/>
  <c r="I27" i="44"/>
  <c r="F27" i="44"/>
  <c r="G18" i="44"/>
  <c r="H21" i="44"/>
  <c r="I22" i="44"/>
  <c r="F22" i="44"/>
  <c r="G25" i="44"/>
  <c r="I20" i="44"/>
  <c r="F20" i="44"/>
  <c r="H34" i="48"/>
  <c r="J221" i="48"/>
  <c r="B179" i="48"/>
  <c r="P208" i="48"/>
  <c r="F124" i="48"/>
  <c r="H105" i="48"/>
  <c r="J128" i="44" s="1"/>
  <c r="H81" i="48"/>
  <c r="H158" i="48"/>
  <c r="H120" i="48"/>
  <c r="H122" i="48"/>
  <c r="F165" i="48"/>
  <c r="H138" i="48"/>
  <c r="H41" i="48"/>
  <c r="H36" i="48"/>
  <c r="H22" i="48"/>
  <c r="J43" i="44" s="1"/>
  <c r="P78" i="48"/>
  <c r="P81" i="48"/>
  <c r="P158" i="48"/>
  <c r="H18" i="48"/>
  <c r="H43" i="48"/>
  <c r="H26" i="48"/>
  <c r="H29" i="48"/>
  <c r="P36" i="48"/>
  <c r="P26" i="48"/>
  <c r="P39" i="48"/>
  <c r="P24" i="48"/>
  <c r="P60" i="48"/>
  <c r="J64" i="44" s="1"/>
  <c r="L42" i="48"/>
  <c r="D42" i="48"/>
  <c r="H102" i="48"/>
  <c r="J125" i="44" s="1"/>
  <c r="L113" i="3" s="1"/>
  <c r="H123" i="48"/>
  <c r="H118" i="48"/>
  <c r="H125" i="48"/>
  <c r="H166" i="48"/>
  <c r="H159" i="48"/>
  <c r="H154" i="48"/>
  <c r="H155" i="48"/>
  <c r="P122" i="48"/>
  <c r="P121" i="48"/>
  <c r="P111" i="48"/>
  <c r="P120" i="48"/>
  <c r="P109" i="48"/>
  <c r="P106" i="48"/>
  <c r="P113" i="48"/>
  <c r="P162" i="48"/>
  <c r="P32" i="48"/>
  <c r="P145" i="48"/>
  <c r="H32" i="48"/>
  <c r="H106" i="48"/>
  <c r="P166" i="48"/>
  <c r="P82" i="48"/>
  <c r="P73" i="48"/>
  <c r="P64" i="48"/>
  <c r="P57" i="48"/>
  <c r="P58" i="48"/>
  <c r="H84" i="48"/>
  <c r="P112" i="48"/>
  <c r="H20" i="48"/>
  <c r="J41" i="44" s="1"/>
  <c r="H23" i="48"/>
  <c r="J44" i="44" s="1"/>
  <c r="J179" i="48"/>
  <c r="H208" i="48"/>
  <c r="H27" i="48"/>
  <c r="H27" i="44"/>
  <c r="F61" i="44"/>
  <c r="H113" i="48"/>
  <c r="P23" i="48"/>
  <c r="J26" i="44" s="1"/>
  <c r="P21" i="48"/>
  <c r="J24" i="44" s="1"/>
  <c r="P25" i="48"/>
  <c r="P38" i="48"/>
  <c r="P33" i="48"/>
  <c r="P41" i="48"/>
  <c r="P35" i="48"/>
  <c r="O42" i="48"/>
  <c r="P29" i="48"/>
  <c r="P34" i="48"/>
  <c r="P30" i="48"/>
  <c r="P18" i="48"/>
  <c r="P19" i="48"/>
  <c r="J22" i="44" s="1"/>
  <c r="P77" i="48"/>
  <c r="P59" i="48"/>
  <c r="J63" i="44" s="1"/>
  <c r="P63" i="48"/>
  <c r="P62" i="48"/>
  <c r="P161" i="48"/>
  <c r="P150" i="48"/>
  <c r="P123" i="48"/>
  <c r="P17" i="48"/>
  <c r="P101" i="48"/>
  <c r="J106" i="44" s="1"/>
  <c r="P20" i="48"/>
  <c r="H100" i="48"/>
  <c r="J123" i="44" s="1"/>
  <c r="P43" i="48"/>
  <c r="H82" i="48"/>
  <c r="H80" i="48"/>
  <c r="H79" i="48"/>
  <c r="H77" i="48"/>
  <c r="H61" i="48"/>
  <c r="J83" i="44" s="1"/>
  <c r="H75" i="48"/>
  <c r="H74" i="48"/>
  <c r="F64" i="44"/>
  <c r="H114" i="48"/>
  <c r="M42" i="48"/>
  <c r="P68" i="48"/>
  <c r="N83" i="48"/>
  <c r="P142" i="48"/>
  <c r="P148" i="48"/>
  <c r="P149" i="48"/>
  <c r="O165" i="48"/>
  <c r="P152" i="48"/>
  <c r="P156" i="48"/>
  <c r="P153" i="48"/>
  <c r="P141" i="48"/>
  <c r="H140" i="48"/>
  <c r="H144" i="48"/>
  <c r="H164" i="48"/>
  <c r="H163" i="48"/>
  <c r="H151" i="48"/>
  <c r="H152" i="48"/>
  <c r="H150" i="48"/>
  <c r="H161" i="48"/>
  <c r="H153" i="48"/>
  <c r="H157" i="48"/>
  <c r="H148" i="48"/>
  <c r="P102" i="48"/>
  <c r="J107" i="44" s="1"/>
  <c r="M113" i="3" s="1"/>
  <c r="P114" i="48"/>
  <c r="P108" i="48"/>
  <c r="P115" i="48"/>
  <c r="H116" i="48"/>
  <c r="P65" i="48"/>
  <c r="G69" i="44"/>
  <c r="H60" i="44"/>
  <c r="H66" i="44"/>
  <c r="P80" i="48"/>
  <c r="O83" i="48"/>
  <c r="M83" i="48"/>
  <c r="P71" i="48"/>
  <c r="F83" i="44"/>
  <c r="H65" i="48"/>
  <c r="H70" i="48"/>
  <c r="H63" i="48"/>
  <c r="H71" i="48"/>
  <c r="H76" i="48"/>
  <c r="H69" i="48"/>
  <c r="P31" i="48"/>
  <c r="P16" i="48"/>
  <c r="P22" i="48"/>
  <c r="F21" i="44"/>
  <c r="G26" i="44"/>
  <c r="N42" i="48"/>
  <c r="P15" i="48"/>
  <c r="J18" i="44" s="1"/>
  <c r="H17" i="48"/>
  <c r="F42" i="48"/>
  <c r="G43" i="44"/>
  <c r="H21" i="48"/>
  <c r="J42" i="44" s="1"/>
  <c r="H19" i="48"/>
  <c r="J40" i="44" s="1"/>
  <c r="P139" i="48"/>
  <c r="P138" i="48"/>
  <c r="N165" i="48"/>
  <c r="P146" i="48"/>
  <c r="M165" i="48"/>
  <c r="P160" i="48"/>
  <c r="P151" i="48"/>
  <c r="G165" i="48"/>
  <c r="D165" i="48"/>
  <c r="H141" i="48"/>
  <c r="H143" i="48"/>
  <c r="H147" i="48"/>
  <c r="H142" i="48"/>
  <c r="H146" i="48"/>
  <c r="H139" i="48"/>
  <c r="E165" i="48"/>
  <c r="H149" i="48"/>
  <c r="P99" i="48"/>
  <c r="J104" i="44" s="1"/>
  <c r="F101" i="44"/>
  <c r="L124" i="48"/>
  <c r="N124" i="48"/>
  <c r="P107" i="48"/>
  <c r="J111" i="44" s="1"/>
  <c r="P116" i="48"/>
  <c r="P118" i="48"/>
  <c r="P104" i="48"/>
  <c r="J109" i="44" s="1"/>
  <c r="P117" i="48"/>
  <c r="P110" i="48"/>
  <c r="I119" i="44"/>
  <c r="H98" i="48"/>
  <c r="G124" i="48"/>
  <c r="E124" i="48"/>
  <c r="H107" i="48"/>
  <c r="H111" i="48"/>
  <c r="H101" i="48"/>
  <c r="J124" i="44" s="1"/>
  <c r="H104" i="48"/>
  <c r="J127" i="44" s="1"/>
  <c r="H103" i="48"/>
  <c r="J126" i="44" s="1"/>
  <c r="H97" i="48"/>
  <c r="J120" i="44" s="1"/>
  <c r="H121" i="48"/>
  <c r="H110" i="48"/>
  <c r="P75" i="48"/>
  <c r="P67" i="48"/>
  <c r="P79" i="48"/>
  <c r="P76" i="48"/>
  <c r="P69" i="48"/>
  <c r="P66" i="48"/>
  <c r="P61" i="48"/>
  <c r="J67" i="44" s="1"/>
  <c r="H72" i="48"/>
  <c r="H66" i="48"/>
  <c r="H57" i="48"/>
  <c r="G83" i="48"/>
  <c r="H73" i="48"/>
  <c r="H64" i="48"/>
  <c r="J87" i="44" s="1"/>
  <c r="E83" i="48"/>
  <c r="H56" i="48"/>
  <c r="J78" i="44" s="1"/>
  <c r="H78" i="48"/>
  <c r="P40" i="48"/>
  <c r="P37" i="48"/>
  <c r="P28" i="48"/>
  <c r="H24" i="48"/>
  <c r="J45" i="44" s="1"/>
  <c r="H31" i="48"/>
  <c r="H39" i="48"/>
  <c r="H30" i="48"/>
  <c r="H35" i="48"/>
  <c r="H37" i="48"/>
  <c r="I101" i="44"/>
  <c r="P140" i="48"/>
  <c r="G42" i="48"/>
  <c r="P100" i="48"/>
  <c r="J105" i="44" s="1"/>
  <c r="H33" i="48"/>
  <c r="H67" i="48"/>
  <c r="H68" i="48"/>
  <c r="P74" i="48"/>
  <c r="P56" i="48"/>
  <c r="L83" i="48"/>
  <c r="F60" i="44"/>
  <c r="F81" i="44"/>
  <c r="H59" i="48"/>
  <c r="J81" i="44" s="1"/>
  <c r="H16" i="48"/>
  <c r="J37" i="44" s="1"/>
  <c r="D124" i="48"/>
  <c r="L165" i="48"/>
  <c r="E42" i="48"/>
  <c r="O124" i="48"/>
  <c r="H40" i="48"/>
  <c r="H15" i="48"/>
  <c r="P105" i="48"/>
  <c r="J110" i="44" s="1"/>
  <c r="M124" i="48"/>
  <c r="F84" i="44"/>
  <c r="P97" i="48"/>
  <c r="P103" i="48"/>
  <c r="J108" i="44" s="1"/>
  <c r="D83" i="48"/>
  <c r="H58" i="48"/>
  <c r="J79" i="44" s="1"/>
  <c r="H60" i="48"/>
  <c r="J82" i="44" s="1"/>
  <c r="F83" i="48"/>
  <c r="H99" i="48"/>
  <c r="H250" i="48"/>
  <c r="B221" i="48"/>
  <c r="H28" i="48"/>
  <c r="H62" i="48"/>
  <c r="J85" i="44" s="1"/>
  <c r="H85" i="44"/>
  <c r="P154" i="48"/>
  <c r="P147" i="48"/>
  <c r="P143" i="48"/>
  <c r="P84" i="48"/>
  <c r="H112" i="48"/>
  <c r="G119" i="44"/>
  <c r="P125" i="48"/>
  <c r="H160" i="48"/>
  <c r="H162" i="48"/>
  <c r="H145" i="48"/>
  <c r="P70" i="48"/>
  <c r="P72" i="48"/>
  <c r="P98" i="48"/>
  <c r="J103" i="44" s="1"/>
  <c r="P163" i="48"/>
  <c r="P155" i="48"/>
  <c r="P27" i="48"/>
  <c r="P119" i="48"/>
  <c r="P164" i="48"/>
  <c r="P159" i="48"/>
  <c r="P157" i="48"/>
  <c r="H119" i="44" l="1"/>
  <c r="J129" i="44"/>
  <c r="J122" i="44"/>
  <c r="J84" i="44"/>
  <c r="L74" i="3" s="1"/>
  <c r="I59" i="44"/>
  <c r="I70" i="44" s="1"/>
  <c r="I71" i="44" s="1"/>
  <c r="K78" i="3" s="1"/>
  <c r="G77" i="44"/>
  <c r="G88" i="44" s="1"/>
  <c r="G89" i="44" s="1"/>
  <c r="E78" i="3" s="1"/>
  <c r="I77" i="44"/>
  <c r="J39" i="44"/>
  <c r="L37" i="3" s="1"/>
  <c r="H77" i="44"/>
  <c r="H88" i="44" s="1"/>
  <c r="H89" i="44" s="1"/>
  <c r="F78" i="3" s="1"/>
  <c r="J86" i="44"/>
  <c r="J66" i="44"/>
  <c r="J61" i="44"/>
  <c r="G59" i="44"/>
  <c r="G70" i="44" s="1"/>
  <c r="G71" i="44" s="1"/>
  <c r="I78" i="3" s="1"/>
  <c r="J69" i="44"/>
  <c r="G35" i="44"/>
  <c r="J68" i="44"/>
  <c r="J65" i="44"/>
  <c r="M74" i="3" s="1"/>
  <c r="J62" i="44"/>
  <c r="J80" i="44"/>
  <c r="J38" i="44"/>
  <c r="G17" i="44"/>
  <c r="G28" i="44" s="1"/>
  <c r="G29" i="44" s="1"/>
  <c r="I41" i="3" s="1"/>
  <c r="J19" i="44"/>
  <c r="J21" i="44"/>
  <c r="M37" i="3" s="1"/>
  <c r="F17" i="44"/>
  <c r="F28" i="44" s="1"/>
  <c r="F29" i="44" s="1"/>
  <c r="H41" i="3" s="1"/>
  <c r="J23" i="44"/>
  <c r="I17" i="44"/>
  <c r="I28" i="44" s="1"/>
  <c r="I29" i="44" s="1"/>
  <c r="K41" i="3" s="1"/>
  <c r="J25" i="44"/>
  <c r="H17" i="44"/>
  <c r="J20" i="44"/>
  <c r="J27" i="44"/>
  <c r="F59" i="44"/>
  <c r="F70" i="44" s="1"/>
  <c r="F71" i="44" s="1"/>
  <c r="H78" i="3" s="1"/>
  <c r="H130" i="44"/>
  <c r="H131" i="44" s="1"/>
  <c r="F117" i="3" s="1"/>
  <c r="F46" i="44"/>
  <c r="F47" i="44" s="1"/>
  <c r="D41" i="3" s="1"/>
  <c r="I112" i="44"/>
  <c r="I113" i="44" s="1"/>
  <c r="K117" i="3" s="1"/>
  <c r="F112" i="44"/>
  <c r="F113" i="44" s="1"/>
  <c r="H117" i="3" s="1"/>
  <c r="G112" i="44"/>
  <c r="G113" i="44" s="1"/>
  <c r="I117" i="3" s="1"/>
  <c r="H28" i="44"/>
  <c r="H29" i="44" s="1"/>
  <c r="J41" i="3" s="1"/>
  <c r="H46" i="44"/>
  <c r="H47" i="44" s="1"/>
  <c r="F41" i="3" s="1"/>
  <c r="H112" i="44"/>
  <c r="H113" i="44" s="1"/>
  <c r="J117" i="3" s="1"/>
  <c r="I88" i="44"/>
  <c r="I89" i="44" s="1"/>
  <c r="G78" i="3" s="1"/>
  <c r="P42" i="48"/>
  <c r="H59" i="44"/>
  <c r="H70" i="44" s="1"/>
  <c r="H71" i="44" s="1"/>
  <c r="J78" i="3" s="1"/>
  <c r="G46" i="44"/>
  <c r="G47" i="44" s="1"/>
  <c r="E41" i="3" s="1"/>
  <c r="F77" i="44"/>
  <c r="F88" i="44" s="1"/>
  <c r="F89" i="44" s="1"/>
  <c r="D78" i="3" s="1"/>
  <c r="I130" i="44"/>
  <c r="I131" i="44" s="1"/>
  <c r="G117" i="3" s="1"/>
  <c r="F130" i="44"/>
  <c r="F131" i="44" s="1"/>
  <c r="D117" i="3" s="1"/>
  <c r="J36" i="44"/>
  <c r="H42" i="48"/>
  <c r="B13" i="48"/>
  <c r="E46" i="44" s="1"/>
  <c r="B136" i="48"/>
  <c r="J136" i="48"/>
  <c r="G130" i="44"/>
  <c r="G131" i="44" s="1"/>
  <c r="E117" i="3" s="1"/>
  <c r="J95" i="48"/>
  <c r="E112" i="44" s="1"/>
  <c r="P124" i="48"/>
  <c r="J102" i="44"/>
  <c r="H165" i="48"/>
  <c r="J60" i="44"/>
  <c r="J59" i="44" s="1"/>
  <c r="J54" i="48"/>
  <c r="E70" i="44" s="1"/>
  <c r="P83" i="48"/>
  <c r="J77" i="44"/>
  <c r="J13" i="48"/>
  <c r="E28" i="44" s="1"/>
  <c r="J121" i="44"/>
  <c r="B95" i="48"/>
  <c r="E130" i="44" s="1"/>
  <c r="H124" i="48"/>
  <c r="I46" i="44"/>
  <c r="I47" i="44" s="1"/>
  <c r="G41" i="3" s="1"/>
  <c r="B54" i="48"/>
  <c r="E88" i="44" s="1"/>
  <c r="H83" i="48"/>
  <c r="P165" i="48"/>
  <c r="J35" i="44" l="1"/>
  <c r="J17" i="44"/>
  <c r="J28" i="44" s="1"/>
  <c r="J29" i="44" s="1"/>
  <c r="K24" i="44" s="1"/>
  <c r="J70" i="44"/>
  <c r="J71" i="44" s="1"/>
  <c r="K60" i="44" s="1"/>
  <c r="J46" i="44"/>
  <c r="J119" i="44"/>
  <c r="J130" i="44" s="1"/>
  <c r="J88" i="44"/>
  <c r="J101" i="44"/>
  <c r="K19" i="44" l="1"/>
  <c r="K23" i="44"/>
  <c r="K17" i="44"/>
  <c r="K28" i="44"/>
  <c r="K21" i="44"/>
  <c r="K27" i="44"/>
  <c r="K26" i="44"/>
  <c r="K20" i="44"/>
  <c r="K70" i="44"/>
  <c r="K25" i="44"/>
  <c r="K22" i="44"/>
  <c r="K18" i="44"/>
  <c r="K29" i="44"/>
  <c r="K71" i="44"/>
  <c r="K65" i="44"/>
  <c r="K63" i="44"/>
  <c r="K61" i="44"/>
  <c r="K64" i="44"/>
  <c r="K67" i="44"/>
  <c r="K69" i="44"/>
  <c r="K62" i="44"/>
  <c r="K68" i="44"/>
  <c r="K66" i="44"/>
  <c r="K59" i="44"/>
  <c r="J89" i="44"/>
  <c r="K88" i="44" s="1"/>
  <c r="J131" i="44"/>
  <c r="K119" i="44" s="1"/>
  <c r="J112" i="44"/>
  <c r="J113" i="44" s="1"/>
  <c r="J47" i="44"/>
  <c r="K103" i="44" l="1"/>
  <c r="K113" i="44"/>
  <c r="K111" i="44"/>
  <c r="K105" i="44"/>
  <c r="K106" i="44"/>
  <c r="K107" i="44"/>
  <c r="K109" i="44"/>
  <c r="K104" i="44"/>
  <c r="K108" i="44"/>
  <c r="K110" i="44"/>
  <c r="K102" i="44"/>
  <c r="K101" i="44"/>
  <c r="K47" i="44"/>
  <c r="K44" i="44"/>
  <c r="K43" i="44"/>
  <c r="K40" i="44"/>
  <c r="K41" i="44"/>
  <c r="K39" i="44"/>
  <c r="K38" i="44"/>
  <c r="K42" i="44"/>
  <c r="K37" i="44"/>
  <c r="K45" i="44"/>
  <c r="K35" i="44"/>
  <c r="K36" i="44"/>
  <c r="K125" i="44"/>
  <c r="K129" i="44"/>
  <c r="K128" i="44"/>
  <c r="K123" i="44"/>
  <c r="K124" i="44"/>
  <c r="K120" i="44"/>
  <c r="K126" i="44"/>
  <c r="K122" i="44"/>
  <c r="K127" i="44"/>
  <c r="K131" i="44"/>
  <c r="K121" i="44"/>
  <c r="K112" i="44"/>
  <c r="K46" i="44"/>
  <c r="K79" i="44"/>
  <c r="K89" i="44"/>
  <c r="K80" i="44"/>
  <c r="K86" i="44"/>
  <c r="K87" i="44"/>
  <c r="K85" i="44"/>
  <c r="K78" i="44"/>
  <c r="K84" i="44"/>
  <c r="K81" i="44"/>
  <c r="K82" i="44"/>
  <c r="K83" i="44"/>
  <c r="K77" i="44"/>
  <c r="K130" i="44"/>
</calcChain>
</file>

<file path=xl/sharedStrings.xml><?xml version="1.0" encoding="utf-8"?>
<sst xmlns="http://schemas.openxmlformats.org/spreadsheetml/2006/main" count="635" uniqueCount="85">
  <si>
    <t>Goiás</t>
  </si>
  <si>
    <t>Rondônia</t>
  </si>
  <si>
    <t>Pará</t>
  </si>
  <si>
    <t>Pernambuco</t>
  </si>
  <si>
    <t>Bahia</t>
  </si>
  <si>
    <t>Minas Gerais</t>
  </si>
  <si>
    <t>São Paulo</t>
  </si>
  <si>
    <t>Paraná</t>
  </si>
  <si>
    <t>Santa Catarina</t>
  </si>
  <si>
    <t>Rio Grande do Sul</t>
  </si>
  <si>
    <t>Mato Grosso do Sul</t>
  </si>
  <si>
    <t>Mato Grosso</t>
  </si>
  <si>
    <t>X</t>
  </si>
  <si>
    <t>Animais abatidos</t>
  </si>
  <si>
    <t>Unidade da Federação</t>
  </si>
  <si>
    <t>Acre</t>
  </si>
  <si>
    <t>Amazonas</t>
  </si>
  <si>
    <t>Roraima</t>
  </si>
  <si>
    <t>Amapá</t>
  </si>
  <si>
    <t>Tocantins</t>
  </si>
  <si>
    <t>Maranhão</t>
  </si>
  <si>
    <t>Piauí</t>
  </si>
  <si>
    <t>Ceará</t>
  </si>
  <si>
    <t>Rio Grande do Norte</t>
  </si>
  <si>
    <t>Paraíba</t>
  </si>
  <si>
    <t>Alagoas</t>
  </si>
  <si>
    <t>Sergipe</t>
  </si>
  <si>
    <t>Espírito Santo</t>
  </si>
  <si>
    <t>Rio de Janeiro</t>
  </si>
  <si>
    <t>Distrito Federal</t>
  </si>
  <si>
    <t>Clas</t>
  </si>
  <si>
    <t>UF</t>
  </si>
  <si>
    <t>% Prod</t>
  </si>
  <si>
    <t>Total – 10 primeiros</t>
  </si>
  <si>
    <t xml:space="preserve">TOTAL </t>
  </si>
  <si>
    <t>Total</t>
  </si>
  <si>
    <t>Correção</t>
  </si>
  <si>
    <t>Preenchimento obrigatório:</t>
  </si>
  <si>
    <t>Tabela 1092 - Número de informantes, Quantidade e Peso total das carcaças dos bovinos abatidos, no mês e no trimestre, por tipo de rebanho e tipo de inspeção</t>
  </si>
  <si>
    <t>Tabela 1093 - Número de informantes, Quantidade e Peso total das carcaças dos suínos abatidos, no mês e no trimestre, por tipo de inspeção</t>
  </si>
  <si>
    <t>Tabela 1094 - Número de informantes, Quantidade e Peso total das carcaças dos frangos abatidos, no mês e no trimestre, por tipo de inspeção</t>
  </si>
  <si>
    <r>
      <t xml:space="preserve">Tabela 1094 - Quantidade e Peso total das carcaças dos </t>
    </r>
    <r>
      <rPr>
        <b/>
        <i/>
        <sz val="11"/>
        <color indexed="10"/>
        <rFont val="Arial"/>
        <family val="2"/>
      </rPr>
      <t>FRANGOS</t>
    </r>
    <r>
      <rPr>
        <b/>
        <sz val="11"/>
        <rFont val="Arial"/>
        <family val="2"/>
      </rPr>
      <t xml:space="preserve"> abatidos</t>
    </r>
  </si>
  <si>
    <t>(Cabeças)</t>
  </si>
  <si>
    <t>Quantidade de ovos produzidos</t>
  </si>
  <si>
    <t>(Mil dúzias)</t>
  </si>
  <si>
    <t>Atualização:</t>
  </si>
  <si>
    <t>Ano:</t>
  </si>
  <si>
    <t>Mês:</t>
  </si>
  <si>
    <r>
      <t>Variável</t>
    </r>
    <r>
      <rPr>
        <b/>
        <sz val="10"/>
        <color indexed="18"/>
        <rFont val="Arial"/>
        <family val="2"/>
      </rPr>
      <t xml:space="preserve"> X </t>
    </r>
    <r>
      <rPr>
        <b/>
        <sz val="10"/>
        <rFont val="Arial"/>
        <family val="2"/>
      </rPr>
      <t>Trimestre</t>
    </r>
  </si>
  <si>
    <t>ENTRADA DE DADOS DA PESQUISA TRIMESTRAL DA PRODUÇÃO PECUÁRIA</t>
  </si>
  <si>
    <r>
      <t xml:space="preserve">Rebanho </t>
    </r>
    <r>
      <rPr>
        <b/>
        <i/>
        <sz val="14"/>
        <color indexed="10"/>
        <rFont val="Arial"/>
        <family val="2"/>
      </rPr>
      <t>BOVINO</t>
    </r>
    <r>
      <rPr>
        <b/>
        <i/>
        <sz val="14"/>
        <rFont val="Arial"/>
        <family val="2"/>
      </rPr>
      <t xml:space="preserve"> - Animais abatidos e peso das carcaças</t>
    </r>
  </si>
  <si>
    <r>
      <t xml:space="preserve">Rebanho </t>
    </r>
    <r>
      <rPr>
        <b/>
        <i/>
        <sz val="14"/>
        <color indexed="10"/>
        <rFont val="Arial"/>
        <family val="2"/>
      </rPr>
      <t>SUÍNO</t>
    </r>
    <r>
      <rPr>
        <b/>
        <i/>
        <sz val="14"/>
        <rFont val="Arial"/>
        <family val="2"/>
      </rPr>
      <t xml:space="preserve"> - Animais abatidos e peso das carcaças</t>
    </r>
  </si>
  <si>
    <r>
      <t xml:space="preserve">Rebanho </t>
    </r>
    <r>
      <rPr>
        <b/>
        <i/>
        <sz val="14"/>
        <color indexed="10"/>
        <rFont val="Arial"/>
        <family val="2"/>
      </rPr>
      <t>AVES</t>
    </r>
    <r>
      <rPr>
        <b/>
        <i/>
        <sz val="14"/>
        <rFont val="Arial"/>
        <family val="2"/>
      </rPr>
      <t xml:space="preserve"> - Animais abatidos e peso das carcaças</t>
    </r>
  </si>
  <si>
    <t>1º Trimestre:</t>
  </si>
  <si>
    <t>4º Trimestre:</t>
  </si>
  <si>
    <t>2º Trimestre:</t>
  </si>
  <si>
    <t>3º Trimestre:</t>
  </si>
  <si>
    <t>Peso total das carcaças</t>
  </si>
  <si>
    <t>(Quilogramas)</t>
  </si>
  <si>
    <r>
      <t xml:space="preserve">Rebanho </t>
    </r>
    <r>
      <rPr>
        <b/>
        <i/>
        <sz val="12"/>
        <color indexed="10"/>
        <rFont val="Arial"/>
        <family val="2"/>
      </rPr>
      <t>BOVINO</t>
    </r>
    <r>
      <rPr>
        <b/>
        <i/>
        <sz val="12"/>
        <rFont val="Arial"/>
        <family val="2"/>
      </rPr>
      <t xml:space="preserve"> - Animais abatidos e peso das carcaças</t>
    </r>
  </si>
  <si>
    <r>
      <t xml:space="preserve">Rebanho </t>
    </r>
    <r>
      <rPr>
        <b/>
        <i/>
        <sz val="12"/>
        <color indexed="10"/>
        <rFont val="Arial"/>
        <family val="2"/>
      </rPr>
      <t>SUÍNO</t>
    </r>
    <r>
      <rPr>
        <b/>
        <i/>
        <sz val="12"/>
        <rFont val="Arial"/>
        <family val="2"/>
      </rPr>
      <t xml:space="preserve"> - Animais abatidos e peso das carcaças</t>
    </r>
  </si>
  <si>
    <r>
      <t xml:space="preserve">Rebanho </t>
    </r>
    <r>
      <rPr>
        <b/>
        <i/>
        <sz val="12"/>
        <color indexed="10"/>
        <rFont val="Arial"/>
        <family val="2"/>
      </rPr>
      <t>AVES</t>
    </r>
    <r>
      <rPr>
        <b/>
        <i/>
        <sz val="12"/>
        <rFont val="Arial"/>
        <family val="2"/>
      </rPr>
      <t xml:space="preserve"> - Animais abatidos e peso das carcaças</t>
    </r>
  </si>
  <si>
    <r>
      <t xml:space="preserve">Quantidade de </t>
    </r>
    <r>
      <rPr>
        <b/>
        <i/>
        <sz val="12"/>
        <color indexed="10"/>
        <rFont val="Arial"/>
        <family val="2"/>
      </rPr>
      <t>GALINHAS</t>
    </r>
    <r>
      <rPr>
        <b/>
        <i/>
        <sz val="12"/>
        <rFont val="Arial"/>
        <family val="2"/>
      </rPr>
      <t xml:space="preserve"> poedeiras e </t>
    </r>
    <r>
      <rPr>
        <b/>
        <i/>
        <sz val="12"/>
        <color indexed="10"/>
        <rFont val="Arial"/>
        <family val="2"/>
      </rPr>
      <t>OVOS</t>
    </r>
    <r>
      <rPr>
        <b/>
        <i/>
        <sz val="12"/>
        <rFont val="Arial"/>
        <family val="2"/>
      </rPr>
      <t xml:space="preserve"> produzidos</t>
    </r>
  </si>
  <si>
    <t xml:space="preserve">Número de galinhas poedeiras </t>
  </si>
  <si>
    <r>
      <t xml:space="preserve">Rebanho </t>
    </r>
    <r>
      <rPr>
        <b/>
        <i/>
        <sz val="11"/>
        <color indexed="10"/>
        <rFont val="Arial"/>
        <family val="2"/>
      </rPr>
      <t>BOVINO</t>
    </r>
    <r>
      <rPr>
        <b/>
        <i/>
        <sz val="11"/>
        <rFont val="Arial"/>
        <family val="2"/>
      </rPr>
      <t xml:space="preserve"> - Peso total das carcaças (Quilogramas)</t>
    </r>
  </si>
  <si>
    <r>
      <t xml:space="preserve">Rebanho </t>
    </r>
    <r>
      <rPr>
        <b/>
        <i/>
        <sz val="11"/>
        <color indexed="10"/>
        <rFont val="Arial"/>
        <family val="2"/>
      </rPr>
      <t>BOVINO</t>
    </r>
    <r>
      <rPr>
        <b/>
        <i/>
        <sz val="11"/>
        <rFont val="Arial"/>
        <family val="2"/>
      </rPr>
      <t xml:space="preserve"> - Animais abatidos (Cabeças)</t>
    </r>
  </si>
  <si>
    <r>
      <t xml:space="preserve">Rebanho </t>
    </r>
    <r>
      <rPr>
        <b/>
        <i/>
        <sz val="11"/>
        <color indexed="10"/>
        <rFont val="Arial"/>
        <family val="2"/>
      </rPr>
      <t>SUÍNO</t>
    </r>
    <r>
      <rPr>
        <b/>
        <i/>
        <sz val="11"/>
        <rFont val="Arial"/>
        <family val="2"/>
      </rPr>
      <t xml:space="preserve"> - Peso total das carcaças (Quilogramas)</t>
    </r>
  </si>
  <si>
    <r>
      <t xml:space="preserve">Rebanho </t>
    </r>
    <r>
      <rPr>
        <b/>
        <i/>
        <sz val="11"/>
        <color indexed="10"/>
        <rFont val="Arial"/>
        <family val="2"/>
      </rPr>
      <t>SUÍNO</t>
    </r>
    <r>
      <rPr>
        <b/>
        <i/>
        <sz val="11"/>
        <rFont val="Arial"/>
        <family val="2"/>
      </rPr>
      <t xml:space="preserve"> - Animais abatidos (Cabeças)</t>
    </r>
  </si>
  <si>
    <r>
      <t xml:space="preserve">Rebanho das </t>
    </r>
    <r>
      <rPr>
        <b/>
        <i/>
        <sz val="11"/>
        <color indexed="10"/>
        <rFont val="Arial"/>
        <family val="2"/>
      </rPr>
      <t>AVES</t>
    </r>
    <r>
      <rPr>
        <b/>
        <i/>
        <sz val="11"/>
        <rFont val="Arial"/>
        <family val="2"/>
      </rPr>
      <t xml:space="preserve"> - Peso total das carcaças (Quilogramas)</t>
    </r>
  </si>
  <si>
    <r>
      <t xml:space="preserve">Rebanhodas </t>
    </r>
    <r>
      <rPr>
        <b/>
        <i/>
        <sz val="11"/>
        <color indexed="10"/>
        <rFont val="Arial"/>
        <family val="2"/>
      </rPr>
      <t>AVES</t>
    </r>
    <r>
      <rPr>
        <b/>
        <i/>
        <sz val="11"/>
        <rFont val="Arial"/>
        <family val="2"/>
      </rPr>
      <t xml:space="preserve"> - Animais abatidos (Cabeças)</t>
    </r>
  </si>
  <si>
    <t>PESO DAS CARCAÇAS E ANIMAIS ABATIDOS, POR UNIDADE DA FEDERAÇÃO</t>
  </si>
  <si>
    <r>
      <t xml:space="preserve">Animais </t>
    </r>
    <r>
      <rPr>
        <b/>
        <sz val="10"/>
        <color indexed="10"/>
        <rFont val="Arial"/>
        <family val="2"/>
      </rPr>
      <t>abatidos</t>
    </r>
    <r>
      <rPr>
        <b/>
        <sz val="10"/>
        <rFont val="Arial"/>
        <family val="2"/>
      </rPr>
      <t xml:space="preserve"> (Cabeças)</t>
    </r>
  </si>
  <si>
    <r>
      <t xml:space="preserve">Peso </t>
    </r>
    <r>
      <rPr>
        <b/>
        <sz val="10"/>
        <color indexed="10"/>
        <rFont val="Arial"/>
        <family val="2"/>
      </rPr>
      <t>total das carcaças</t>
    </r>
    <r>
      <rPr>
        <b/>
        <sz val="10"/>
        <rFont val="Arial"/>
        <family val="2"/>
      </rPr>
      <t xml:space="preserve"> (Quilogramas)</t>
    </r>
  </si>
  <si>
    <r>
      <t xml:space="preserve">Animais </t>
    </r>
    <r>
      <rPr>
        <b/>
        <sz val="10"/>
        <color indexed="10"/>
        <rFont val="Arial"/>
        <family val="2"/>
      </rPr>
      <t xml:space="preserve">abatidos </t>
    </r>
    <r>
      <rPr>
        <b/>
        <sz val="10"/>
        <rFont val="Arial"/>
        <family val="2"/>
      </rPr>
      <t>(Cabeças)</t>
    </r>
  </si>
  <si>
    <r>
      <t>Nota:</t>
    </r>
    <r>
      <rPr>
        <sz val="10"/>
        <color indexed="8"/>
        <rFont val="Verdana"/>
        <family val="2"/>
      </rPr>
      <t> </t>
    </r>
  </si>
  <si>
    <t>Fonte: IBGE - Pesquisa Trimestral do Abate de Animais</t>
  </si>
  <si>
    <t>Animais abat</t>
  </si>
  <si>
    <t>Peso</t>
  </si>
  <si>
    <t>...</t>
  </si>
  <si>
    <t>janeiro-março</t>
  </si>
  <si>
    <t>julho-setembro</t>
  </si>
  <si>
    <t>abril-junho</t>
  </si>
  <si>
    <t>outubro-dezembro</t>
  </si>
  <si>
    <t>Setembro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</si>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</sst>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Data / hora: &quot;d/m/yyyy\ &quot;-&quot;\ hh&quot;h&quot;mm&quot;min&quot;"/>
  </numFmts>
  <fonts count="34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0"/>
      <name val="Verdana"/>
      <family val="2"/>
    </font>
    <font>
      <b/>
      <i/>
      <sz val="9"/>
      <name val="Arial"/>
      <family val="2"/>
    </font>
    <font>
      <b/>
      <i/>
      <sz val="11"/>
      <color indexed="10"/>
      <name val="Arial"/>
      <family val="2"/>
    </font>
    <font>
      <b/>
      <sz val="10"/>
      <color indexed="18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color indexed="10"/>
      <name val="Arial"/>
      <family val="2"/>
    </font>
    <font>
      <sz val="10"/>
      <color indexed="8"/>
      <name val="Verdana"/>
      <family val="2"/>
    </font>
    <font>
      <b/>
      <i/>
      <sz val="10"/>
      <color rgb="FF5E98C4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FF0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i/>
      <sz val="16"/>
      <color rgb="FFCC3300"/>
      <name val="Arial"/>
      <family val="2"/>
    </font>
    <font>
      <b/>
      <i/>
      <sz val="16"/>
      <color rgb="FF0000FF"/>
      <name val="Arial"/>
      <family val="2"/>
    </font>
    <font>
      <b/>
      <sz val="10"/>
      <color rgb="FF000000"/>
      <name val="Verdana"/>
      <family val="2"/>
    </font>
    <font>
      <b/>
      <i/>
      <sz val="11"/>
      <color rgb="FFFFFFFF"/>
      <name val="Arial"/>
      <family val="2"/>
    </font>
    <font>
      <b/>
      <sz val="10"/>
      <color rgb="FF002060"/>
      <name val="Arial"/>
      <family val="2"/>
    </font>
    <font>
      <b/>
      <sz val="10"/>
      <color rgb="FF0000FF"/>
      <name val="Arial"/>
      <family val="2"/>
    </font>
    <font>
      <sz val="11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2F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E98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DF3F8"/>
        <bgColor indexed="64"/>
      </patternFill>
    </fill>
  </fills>
  <borders count="3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rgb="FF5E98C4"/>
      </left>
      <right/>
      <top/>
      <bottom/>
      <diagonal/>
    </border>
    <border>
      <left/>
      <right style="thin">
        <color rgb="FF5E98C4"/>
      </right>
      <top/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 style="thin">
        <color rgb="FF5E98C4"/>
      </right>
      <top/>
      <bottom style="thin">
        <color rgb="FF5E98C4"/>
      </bottom>
      <diagonal/>
    </border>
    <border>
      <left/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rgb="FF5E98C4"/>
      </left>
      <right/>
      <top/>
      <bottom style="thin">
        <color rgb="FF5E98C4"/>
      </bottom>
      <diagonal/>
    </border>
    <border>
      <left/>
      <right/>
      <top/>
      <bottom style="thin">
        <color rgb="FF5E98C4"/>
      </bottom>
      <diagonal/>
    </border>
    <border>
      <left/>
      <right style="thin">
        <color rgb="FF5E98C4"/>
      </right>
      <top/>
      <bottom style="thin">
        <color rgb="FF5E98C4"/>
      </bottom>
      <diagonal/>
    </border>
    <border>
      <left style="thin">
        <color rgb="FF5E98C4"/>
      </left>
      <right/>
      <top style="thin">
        <color rgb="FF5E98C4"/>
      </top>
      <bottom/>
      <diagonal/>
    </border>
    <border>
      <left/>
      <right/>
      <top style="thin">
        <color rgb="FF5E98C4"/>
      </top>
      <bottom/>
      <diagonal/>
    </border>
    <border>
      <left/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 style="thin">
        <color rgb="FF5E98C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/>
    <xf numFmtId="0" fontId="0" fillId="0" borderId="0" xfId="0" applyBorder="1"/>
    <xf numFmtId="0" fontId="4" fillId="0" borderId="0" xfId="0" applyFont="1" applyAlignment="1">
      <alignment horizontal="left" inden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shrinkToFit="1"/>
    </xf>
    <xf numFmtId="0" fontId="0" fillId="0" borderId="4" xfId="0" applyFill="1" applyBorder="1" applyProtection="1">
      <protection hidden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/>
    <xf numFmtId="0" fontId="22" fillId="5" borderId="9" xfId="0" applyFont="1" applyFill="1" applyBorder="1" applyAlignment="1" applyProtection="1">
      <alignment horizontal="center" vertical="center" shrinkToFit="1"/>
    </xf>
    <xf numFmtId="0" fontId="22" fillId="5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3" fontId="4" fillId="2" borderId="9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3" fontId="6" fillId="3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3" fontId="4" fillId="3" borderId="12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3" fontId="4" fillId="0" borderId="13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4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0" fontId="12" fillId="0" borderId="14" xfId="0" applyFont="1" applyBorder="1" applyAlignment="1"/>
    <xf numFmtId="0" fontId="8" fillId="0" borderId="3" xfId="0" applyFont="1" applyBorder="1" applyAlignment="1">
      <alignment horizontal="right"/>
    </xf>
    <xf numFmtId="3" fontId="0" fillId="0" borderId="3" xfId="0" applyNumberFormat="1" applyBorder="1" applyAlignment="1"/>
    <xf numFmtId="0" fontId="8" fillId="0" borderId="0" xfId="0" applyFont="1" applyAlignment="1"/>
    <xf numFmtId="0" fontId="4" fillId="0" borderId="0" xfId="0" applyFont="1" applyAlignme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 indent="1"/>
    </xf>
    <xf numFmtId="0" fontId="23" fillId="0" borderId="0" xfId="0" applyFont="1" applyAlignment="1">
      <alignment horizontal="left"/>
    </xf>
    <xf numFmtId="0" fontId="4" fillId="3" borderId="10" xfId="0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right" vertical="center" indent="1"/>
    </xf>
    <xf numFmtId="0" fontId="4" fillId="3" borderId="11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horizontal="right" vertical="center" indent="1"/>
    </xf>
    <xf numFmtId="0" fontId="10" fillId="0" borderId="0" xfId="0" applyFont="1" applyBorder="1" applyAlignment="1"/>
    <xf numFmtId="0" fontId="9" fillId="0" borderId="0" xfId="0" applyFont="1" applyAlignment="1">
      <alignment vertical="top"/>
    </xf>
    <xf numFmtId="0" fontId="9" fillId="7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0" fillId="0" borderId="7" xfId="0" applyFill="1" applyBorder="1" applyProtection="1">
      <protection hidden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5" fillId="8" borderId="0" xfId="0" applyFont="1" applyFill="1" applyBorder="1" applyAlignment="1"/>
    <xf numFmtId="0" fontId="26" fillId="8" borderId="18" xfId="0" applyFont="1" applyFill="1" applyBorder="1" applyAlignment="1"/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11" fillId="0" borderId="0" xfId="0" applyFont="1" applyAlignment="1"/>
    <xf numFmtId="0" fontId="28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165" fontId="13" fillId="0" borderId="0" xfId="0" applyNumberFormat="1" applyFont="1" applyBorder="1" applyAlignme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/>
    <xf numFmtId="0" fontId="2" fillId="0" borderId="1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0" fillId="14" borderId="0" xfId="0" applyFill="1"/>
    <xf numFmtId="0" fontId="18" fillId="14" borderId="0" xfId="0" applyFont="1" applyFill="1" applyAlignment="1">
      <alignment vertical="top" wrapText="1"/>
    </xf>
    <xf numFmtId="0" fontId="19" fillId="14" borderId="0" xfId="0" applyFont="1" applyFill="1" applyAlignment="1">
      <alignment horizontal="center" vertical="top" wrapText="1"/>
    </xf>
    <xf numFmtId="0" fontId="0" fillId="14" borderId="0" xfId="0" applyFill="1" applyAlignment="1">
      <alignment vertical="center"/>
    </xf>
    <xf numFmtId="3" fontId="6" fillId="0" borderId="0" xfId="0" applyNumberFormat="1" applyFont="1" applyAlignment="1">
      <alignment shrinkToFit="1"/>
    </xf>
    <xf numFmtId="0" fontId="0" fillId="0" borderId="3" xfId="0" applyBorder="1" applyAlignment="1">
      <alignment wrapText="1"/>
    </xf>
    <xf numFmtId="0" fontId="32" fillId="12" borderId="3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shrinkToFit="1"/>
    </xf>
    <xf numFmtId="0" fontId="30" fillId="8" borderId="18" xfId="0" applyFont="1" applyFill="1" applyBorder="1" applyAlignment="1" applyProtection="1">
      <alignment horizontal="centerContinuous" vertical="center"/>
    </xf>
    <xf numFmtId="0" fontId="30" fillId="8" borderId="0" xfId="0" applyFont="1" applyFill="1" applyBorder="1" applyAlignment="1" applyProtection="1">
      <alignment horizontal="centerContinuous" vertical="center"/>
    </xf>
    <xf numFmtId="0" fontId="10" fillId="0" borderId="0" xfId="0" applyFont="1" applyBorder="1" applyAlignment="1">
      <alignment horizontal="centerContinuous"/>
    </xf>
    <xf numFmtId="0" fontId="24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0" borderId="0" xfId="0" applyFont="1" applyAlignment="1">
      <alignment horizontal="center" shrinkToFit="1"/>
    </xf>
    <xf numFmtId="0" fontId="33" fillId="15" borderId="31" xfId="0" applyFont="1" applyFill="1" applyBorder="1" applyAlignment="1">
      <alignment horizontal="left" vertical="center"/>
    </xf>
    <xf numFmtId="0" fontId="33" fillId="0" borderId="31" xfId="0" applyFont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3" fontId="6" fillId="4" borderId="3" xfId="0" applyNumberFormat="1" applyFont="1" applyFill="1" applyBorder="1" applyAlignment="1"/>
    <xf numFmtId="3" fontId="6" fillId="6" borderId="3" xfId="0" applyNumberFormat="1" applyFont="1" applyFill="1" applyBorder="1" applyAlignment="1"/>
    <xf numFmtId="0" fontId="6" fillId="0" borderId="8" xfId="0" applyFont="1" applyBorder="1"/>
    <xf numFmtId="165" fontId="13" fillId="0" borderId="0" xfId="0" applyNumberFormat="1" applyFont="1" applyBorder="1" applyAlignment="1">
      <alignment horizontal="right"/>
    </xf>
    <xf numFmtId="0" fontId="31" fillId="4" borderId="20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3" fontId="6" fillId="4" borderId="20" xfId="0" applyNumberFormat="1" applyFont="1" applyFill="1" applyBorder="1" applyAlignment="1">
      <alignment horizontal="right"/>
    </xf>
    <xf numFmtId="3" fontId="6" fillId="4" borderId="21" xfId="0" applyNumberFormat="1" applyFont="1" applyFill="1" applyBorder="1" applyAlignment="1">
      <alignment horizontal="right"/>
    </xf>
    <xf numFmtId="0" fontId="4" fillId="6" borderId="1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6" borderId="29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3" fontId="6" fillId="4" borderId="25" xfId="0" applyNumberFormat="1" applyFont="1" applyFill="1" applyBorder="1" applyAlignment="1">
      <alignment horizontal="right"/>
    </xf>
    <xf numFmtId="3" fontId="6" fillId="6" borderId="26" xfId="0" applyNumberFormat="1" applyFont="1" applyFill="1" applyBorder="1" applyAlignment="1">
      <alignment horizontal="right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32" fillId="11" borderId="24" xfId="0" applyFont="1" applyFill="1" applyBorder="1" applyAlignment="1">
      <alignment horizontal="center" vertical="center"/>
    </xf>
    <xf numFmtId="0" fontId="32" fillId="11" borderId="25" xfId="0" applyFont="1" applyFill="1" applyBorder="1" applyAlignment="1">
      <alignment horizontal="center" vertical="center"/>
    </xf>
    <xf numFmtId="0" fontId="32" fillId="11" borderId="26" xfId="0" applyFont="1" applyFill="1" applyBorder="1" applyAlignment="1">
      <alignment horizontal="center" vertical="center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right"/>
    </xf>
    <xf numFmtId="3" fontId="6" fillId="6" borderId="21" xfId="0" applyNumberFormat="1" applyFont="1" applyFill="1" applyBorder="1" applyAlignment="1">
      <alignment horizontal="right"/>
    </xf>
    <xf numFmtId="0" fontId="32" fillId="12" borderId="27" xfId="0" applyFont="1" applyFill="1" applyBorder="1" applyAlignment="1">
      <alignment horizontal="center" vertical="center" wrapText="1"/>
    </xf>
    <xf numFmtId="0" fontId="32" fillId="12" borderId="28" xfId="0" applyFont="1" applyFill="1" applyBorder="1" applyAlignment="1">
      <alignment horizontal="center" vertical="center" wrapText="1"/>
    </xf>
    <xf numFmtId="0" fontId="32" fillId="12" borderId="29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33" fillId="16" borderId="31" xfId="0" applyFont="1" applyFill="1" applyBorder="1" applyAlignment="1" applyProtection="1">
      <alignment horizontal="left" vertical="center"/>
      <protection locked="0"/>
    </xf>
    <xf numFmtId="0" fontId="3" fillId="11" borderId="14" xfId="0" applyFont="1" applyFill="1" applyBorder="1" applyAlignment="1">
      <alignment horizontal="left" vertical="center" wrapText="1"/>
    </xf>
    <xf numFmtId="0" fontId="3" fillId="11" borderId="22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8"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Link="#REF!" fmlaRange="#REF!" sel="0" val="0"/>
</file>

<file path=xl/ctrlProps/ctrlProp2.xml><?xml version="1.0" encoding="utf-8"?>
<formControlPr xmlns="http://schemas.microsoft.com/office/spreadsheetml/2009/9/main" objectType="Drop" dropLines="6" dropStyle="combo" dx="16" fmlaLink="#REF!" fmlaRange="#REF!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8</xdr:row>
      <xdr:rowOff>57150</xdr:rowOff>
    </xdr:from>
    <xdr:to>
      <xdr:col>13</xdr:col>
      <xdr:colOff>1876425</xdr:colOff>
      <xdr:row>24</xdr:row>
      <xdr:rowOff>66675</xdr:rowOff>
    </xdr:to>
    <xdr:grpSp>
      <xdr:nvGrpSpPr>
        <xdr:cNvPr id="365522" name="Grupo 9"/>
        <xdr:cNvGrpSpPr>
          <a:grpSpLocks/>
        </xdr:cNvGrpSpPr>
      </xdr:nvGrpSpPr>
      <xdr:grpSpPr bwMode="auto">
        <a:xfrm>
          <a:off x="8696325" y="1238250"/>
          <a:ext cx="1724025" cy="3581400"/>
          <a:chOff x="10134600" y="581025"/>
          <a:chExt cx="1724025" cy="3581400"/>
        </a:xfrm>
      </xdr:grpSpPr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10134600" y="581025"/>
            <a:ext cx="1590675" cy="11430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INFORMAÇÕES: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Aqui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você tem a </a:t>
            </a:r>
            <a:r>
              <a:rPr lang="pt-BR" sz="1000" b="1" i="1" strike="noStrike" baseline="0">
                <a:solidFill>
                  <a:srgbClr val="0000FF"/>
                </a:solidFill>
                <a:latin typeface="Arial"/>
                <a:cs typeface="Arial"/>
              </a:rPr>
              <a:t>produção da atividade pecuária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dos 10 maiores Estados produtores do Brasil.</a:t>
            </a:r>
          </a:p>
          <a:p>
            <a:pPr algn="l" rtl="0">
              <a:defRPr sz="1000"/>
            </a:pPr>
            <a:endParaRPr lang="pt-BR" sz="10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10144125" y="1990725"/>
            <a:ext cx="1714500" cy="21717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ATUALIZAÇÃO: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Anualmente,</a:t>
            </a: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depois de disponibilizados pelo IBGE</a:t>
            </a:r>
          </a:p>
          <a:p>
            <a:pPr algn="l" rtl="0">
              <a:defRPr sz="1000"/>
            </a:pPr>
            <a:endParaRPr lang="pt-BR" sz="11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Dúvidas, sugestões ou outras informações: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SED/Agricultura</a:t>
            </a: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(62) 3201-8922</a:t>
            </a:r>
          </a:p>
        </xdr:txBody>
      </xdr:sp>
    </xdr:grpSp>
    <xdr:clientData fPrintsWithSheet="0"/>
  </xdr:twoCellAnchor>
  <xdr:twoCellAnchor>
    <xdr:from>
      <xdr:col>3</xdr:col>
      <xdr:colOff>161925</xdr:colOff>
      <xdr:row>3</xdr:row>
      <xdr:rowOff>57150</xdr:rowOff>
    </xdr:from>
    <xdr:to>
      <xdr:col>10</xdr:col>
      <xdr:colOff>342900</xdr:colOff>
      <xdr:row>5</xdr:row>
      <xdr:rowOff>57150</xdr:rowOff>
    </xdr:to>
    <xdr:grpSp>
      <xdr:nvGrpSpPr>
        <xdr:cNvPr id="365523" name="Grupo 1"/>
        <xdr:cNvGrpSpPr>
          <a:grpSpLocks/>
        </xdr:cNvGrpSpPr>
      </xdr:nvGrpSpPr>
      <xdr:grpSpPr bwMode="auto">
        <a:xfrm>
          <a:off x="1219200" y="428625"/>
          <a:ext cx="6715125" cy="323850"/>
          <a:chOff x="895350" y="371475"/>
          <a:chExt cx="6715125" cy="323850"/>
        </a:xfrm>
      </xdr:grpSpPr>
      <xdr:pic>
        <xdr:nvPicPr>
          <xdr:cNvPr id="365524" name="Imagem 14"/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070" t="55118" r="49994" b="38770"/>
          <a:stretch>
            <a:fillRect/>
          </a:stretch>
        </xdr:blipFill>
        <xdr:spPr bwMode="auto">
          <a:xfrm>
            <a:off x="6662777" y="371475"/>
            <a:ext cx="947698" cy="3150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5525" name="Imagem 15" descr="papel timbrado Sup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43" t="89751" r="3915" b="4578"/>
          <a:stretch>
            <a:fillRect/>
          </a:stretch>
        </xdr:blipFill>
        <xdr:spPr bwMode="auto">
          <a:xfrm>
            <a:off x="895350" y="379007"/>
            <a:ext cx="1270829" cy="315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5526" name="Imagem 16" descr="papel timbrado Sup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94" t="3192" r="65305" b="89127"/>
          <a:stretch>
            <a:fillRect/>
          </a:stretch>
        </xdr:blipFill>
        <xdr:spPr bwMode="auto">
          <a:xfrm>
            <a:off x="3565226" y="380258"/>
            <a:ext cx="1265135" cy="3150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6</xdr:row>
      <xdr:rowOff>114300</xdr:rowOff>
    </xdr:to>
    <xdr:pic>
      <xdr:nvPicPr>
        <xdr:cNvPr id="6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</xdr:row>
      <xdr:rowOff>114300</xdr:rowOff>
    </xdr:from>
    <xdr:to>
      <xdr:col>3</xdr:col>
      <xdr:colOff>28575</xdr:colOff>
      <xdr:row>4</xdr:row>
      <xdr:rowOff>266700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695325" y="438150"/>
          <a:ext cx="1314450" cy="476250"/>
          <a:chOff x="7534275" y="1019175"/>
          <a:chExt cx="1314450" cy="561975"/>
        </a:xfrm>
      </xdr:grpSpPr>
      <xdr:pic macro="[0]!Classificar">
        <xdr:nvPicPr>
          <xdr:cNvPr id="8" name="Imagem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4275" y="10191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[0]!Classificar" textlink="">
        <xdr:nvSpPr>
          <xdr:cNvPr id="9" name="Fluxograma: Processo alternativo 8"/>
          <xdr:cNvSpPr/>
        </xdr:nvSpPr>
        <xdr:spPr bwMode="auto">
          <a:xfrm>
            <a:off x="7810500" y="1019175"/>
            <a:ext cx="1038225" cy="523875"/>
          </a:xfrm>
          <a:prstGeom prst="flowChartAlternateProcess">
            <a:avLst/>
          </a:prstGeom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pt-BR" sz="1100">
                <a:latin typeface="Arial Black" pitchFamily="34" charset="0"/>
              </a:rPr>
              <a:t>Classificar</a:t>
            </a:r>
          </a:p>
          <a:p>
            <a:pPr algn="ctr"/>
            <a:r>
              <a:rPr lang="pt-BR" sz="1100">
                <a:latin typeface="Arial Black" pitchFamily="34" charset="0"/>
              </a:rPr>
              <a:t>Produção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0</xdr:rowOff>
        </xdr:from>
        <xdr:to>
          <xdr:col>2</xdr:col>
          <xdr:colOff>1428750</xdr:colOff>
          <xdr:row>0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19050</xdr:colOff>
          <xdr:row>0</xdr:row>
          <xdr:rowOff>0</xdr:rowOff>
        </xdr:from>
        <xdr:to>
          <xdr:col>79</xdr:col>
          <xdr:colOff>1714500</xdr:colOff>
          <xdr:row>0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00CC"/>
  </sheetPr>
  <dimension ref="A1:N223"/>
  <sheetViews>
    <sheetView showGridLines="0" tabSelected="1" zoomScaleNormal="100" workbookViewId="0">
      <selection activeCell="B2" sqref="B2"/>
    </sheetView>
  </sheetViews>
  <sheetFormatPr defaultColWidth="0" defaultRowHeight="12.75" zeroHeight="1" x14ac:dyDescent="0.2"/>
  <cols>
    <col min="1" max="1" width="9.140625" customWidth="1"/>
    <col min="2" max="2" width="4.7109375" customWidth="1"/>
    <col min="3" max="3" width="2" customWidth="1"/>
    <col min="4" max="4" width="5.7109375" customWidth="1"/>
    <col min="5" max="5" width="18.7109375" customWidth="1"/>
    <col min="6" max="10" width="14.7109375" customWidth="1"/>
    <col min="11" max="11" width="7.5703125" customWidth="1"/>
    <col min="12" max="12" width="2" customWidth="1"/>
    <col min="13" max="13" width="4.7109375" customWidth="1"/>
    <col min="14" max="14" width="30.28515625" customWidth="1"/>
  </cols>
  <sheetData>
    <row r="1" spans="1:14" ht="6.75" customHeight="1" thickBot="1" x14ac:dyDescent="0.25">
      <c r="A1" s="84"/>
      <c r="N1" s="84"/>
    </row>
    <row r="2" spans="1:14" ht="9.75" customHeight="1" thickTop="1" x14ac:dyDescent="0.2">
      <c r="A2" s="84"/>
      <c r="C2" s="8"/>
      <c r="D2" s="9"/>
      <c r="E2" s="9"/>
      <c r="F2" s="9"/>
      <c r="G2" s="9"/>
      <c r="H2" s="9"/>
      <c r="I2" s="9"/>
      <c r="J2" s="9"/>
      <c r="K2" s="9"/>
      <c r="L2" s="10"/>
      <c r="N2" s="84"/>
    </row>
    <row r="3" spans="1:14" x14ac:dyDescent="0.2">
      <c r="A3" s="84"/>
      <c r="C3" s="61"/>
      <c r="D3" s="62"/>
      <c r="E3" s="62"/>
      <c r="F3" s="62"/>
      <c r="G3" s="62"/>
      <c r="H3" s="62"/>
      <c r="I3" s="62"/>
      <c r="J3" s="62"/>
      <c r="K3" s="62"/>
      <c r="L3" s="63"/>
      <c r="N3" s="84"/>
    </row>
    <row r="4" spans="1:14" ht="12.75" customHeight="1" x14ac:dyDescent="0.2">
      <c r="A4" s="84"/>
      <c r="C4" s="11"/>
      <c r="L4" s="12"/>
      <c r="N4" s="85"/>
    </row>
    <row r="5" spans="1:14" ht="12.75" customHeight="1" x14ac:dyDescent="0.2">
      <c r="A5" s="84"/>
      <c r="C5" s="11"/>
      <c r="L5" s="12"/>
      <c r="N5" s="86"/>
    </row>
    <row r="6" spans="1:14" ht="12.75" customHeight="1" x14ac:dyDescent="0.2">
      <c r="A6" s="84"/>
      <c r="C6" s="11"/>
      <c r="L6" s="12"/>
      <c r="N6" s="86"/>
    </row>
    <row r="7" spans="1:14" x14ac:dyDescent="0.2">
      <c r="A7" s="84"/>
      <c r="C7" s="11"/>
      <c r="L7" s="12"/>
      <c r="N7" s="84"/>
    </row>
    <row r="8" spans="1:14" x14ac:dyDescent="0.2">
      <c r="A8" s="84"/>
      <c r="C8" s="11"/>
      <c r="L8" s="12"/>
      <c r="N8" s="84"/>
    </row>
    <row r="9" spans="1:14" x14ac:dyDescent="0.2">
      <c r="A9" s="84"/>
      <c r="C9" s="11"/>
      <c r="D9" s="4"/>
      <c r="E9" s="4"/>
      <c r="F9" s="4"/>
      <c r="G9" s="4"/>
      <c r="H9" s="4"/>
      <c r="I9" s="4"/>
      <c r="J9" s="4"/>
      <c r="K9" s="4"/>
      <c r="L9" s="12"/>
      <c r="N9" s="84"/>
    </row>
    <row r="10" spans="1:14" x14ac:dyDescent="0.2">
      <c r="A10" s="84"/>
      <c r="C10" s="11"/>
      <c r="D10" s="4"/>
      <c r="F10" s="77"/>
      <c r="G10" s="77"/>
      <c r="H10" s="77"/>
      <c r="I10" s="107">
        <f ca="1">NOW()</f>
        <v>43378.500700694443</v>
      </c>
      <c r="J10" s="107"/>
      <c r="K10" s="107"/>
      <c r="L10" s="12"/>
      <c r="N10" s="84"/>
    </row>
    <row r="11" spans="1:14" ht="25.5" customHeight="1" x14ac:dyDescent="0.2">
      <c r="A11" s="84"/>
      <c r="C11" s="11"/>
      <c r="D11" s="95" t="s">
        <v>70</v>
      </c>
      <c r="E11" s="96"/>
      <c r="F11" s="96"/>
      <c r="G11" s="96"/>
      <c r="H11" s="96"/>
      <c r="I11" s="96"/>
      <c r="J11" s="96"/>
      <c r="K11" s="96"/>
      <c r="L11" s="12"/>
      <c r="N11" s="84"/>
    </row>
    <row r="12" spans="1:14" ht="16.5" customHeight="1" x14ac:dyDescent="0.2">
      <c r="A12" s="84"/>
      <c r="C12" s="11"/>
      <c r="D12" s="97" t="str">
        <f>CONCATENATE("Referente ao ano de ",Tabulação_Dados!F2)</f>
        <v>Referente ao ano de 2018</v>
      </c>
      <c r="E12" s="97"/>
      <c r="F12" s="97"/>
      <c r="G12" s="97"/>
      <c r="H12" s="97"/>
      <c r="I12" s="97"/>
      <c r="J12" s="97"/>
      <c r="K12" s="97"/>
      <c r="L12" s="12"/>
      <c r="N12" s="84"/>
    </row>
    <row r="13" spans="1:14" x14ac:dyDescent="0.2">
      <c r="A13" s="84"/>
      <c r="C13" s="11"/>
      <c r="D13" s="13"/>
      <c r="E13" s="13"/>
      <c r="F13" s="13"/>
      <c r="G13" s="13"/>
      <c r="H13" s="13"/>
      <c r="I13" s="13"/>
      <c r="J13" s="13"/>
      <c r="K13" s="13"/>
      <c r="L13" s="12"/>
      <c r="N13" s="84"/>
    </row>
    <row r="14" spans="1:14" ht="12.75" customHeight="1" x14ac:dyDescent="0.2">
      <c r="A14" s="84"/>
      <c r="C14" s="11"/>
      <c r="D14" s="57"/>
      <c r="E14" s="57"/>
      <c r="F14" s="57"/>
      <c r="G14" s="57"/>
      <c r="H14" s="57"/>
      <c r="I14" s="57"/>
      <c r="J14" s="57"/>
      <c r="K14" s="57"/>
      <c r="L14" s="12"/>
      <c r="N14" s="84"/>
    </row>
    <row r="15" spans="1:14" ht="12.75" customHeight="1" x14ac:dyDescent="0.2">
      <c r="A15" s="84"/>
      <c r="C15" s="11"/>
      <c r="D15" s="57" t="s">
        <v>64</v>
      </c>
      <c r="L15" s="12"/>
      <c r="N15" s="84"/>
    </row>
    <row r="16" spans="1:14" ht="31.5" customHeight="1" x14ac:dyDescent="0.2">
      <c r="A16" s="84"/>
      <c r="C16" s="11"/>
      <c r="D16" s="14" t="s">
        <v>30</v>
      </c>
      <c r="E16" s="15" t="s">
        <v>31</v>
      </c>
      <c r="F16" s="15" t="str">
        <f>Tabulação_Dados!$E$3</f>
        <v>janeiro-março</v>
      </c>
      <c r="G16" s="15" t="str">
        <f>Tabulação_Dados!$H$3</f>
        <v>abril-junho</v>
      </c>
      <c r="H16" s="15" t="str">
        <f>Tabulação_Dados!$E$4</f>
        <v>julho-setembro</v>
      </c>
      <c r="I16" s="15" t="str">
        <f>Tabulação_Dados!$H$4</f>
        <v>outubro-dezembro</v>
      </c>
      <c r="J16" s="15" t="s">
        <v>35</v>
      </c>
      <c r="K16" s="15" t="s">
        <v>32</v>
      </c>
      <c r="L16" s="12"/>
      <c r="N16" s="84"/>
    </row>
    <row r="17" spans="1:14" s="80" customFormat="1" ht="18" customHeight="1" x14ac:dyDescent="0.2">
      <c r="A17" s="87"/>
      <c r="C17" s="78"/>
      <c r="D17" s="16"/>
      <c r="E17" s="17" t="s">
        <v>33</v>
      </c>
      <c r="F17" s="18">
        <f>SUM(F18:F27)</f>
        <v>1633600900</v>
      </c>
      <c r="G17" s="18">
        <f>SUM(G18:G27)</f>
        <v>1630592729</v>
      </c>
      <c r="H17" s="18">
        <f>SUM(H18:H27)</f>
        <v>0</v>
      </c>
      <c r="I17" s="18">
        <f>SUM(I18:I27)</f>
        <v>0</v>
      </c>
      <c r="J17" s="18">
        <f>SUM(J18:J27)</f>
        <v>3264193629</v>
      </c>
      <c r="K17" s="19">
        <f>J17*100/$J$29</f>
        <v>86.662515088150016</v>
      </c>
      <c r="L17" s="79"/>
      <c r="N17" s="87"/>
    </row>
    <row r="18" spans="1:14" s="80" customFormat="1" ht="18" customHeight="1" x14ac:dyDescent="0.2">
      <c r="A18" s="87"/>
      <c r="C18" s="78"/>
      <c r="D18" s="53">
        <v>1</v>
      </c>
      <c r="E18" s="20" t="str">
        <f>Tabulação_Dados!K15</f>
        <v>Mato Grosso</v>
      </c>
      <c r="F18" s="21">
        <f>Tabulação_Dados!L15</f>
        <v>310334534</v>
      </c>
      <c r="G18" s="21">
        <f>Tabulação_Dados!M15</f>
        <v>302786191</v>
      </c>
      <c r="H18" s="21">
        <f>Tabulação_Dados!N15</f>
        <v>0</v>
      </c>
      <c r="I18" s="21">
        <f>Tabulação_Dados!O15</f>
        <v>0</v>
      </c>
      <c r="J18" s="22">
        <f>Tabulação_Dados!P15</f>
        <v>613120725</v>
      </c>
      <c r="K18" s="23">
        <f t="shared" ref="K18:K29" si="0">J18*100/$J$29</f>
        <v>16.278012311863982</v>
      </c>
      <c r="L18" s="79"/>
      <c r="N18" s="87"/>
    </row>
    <row r="19" spans="1:14" s="80" customFormat="1" ht="18" customHeight="1" x14ac:dyDescent="0.2">
      <c r="A19" s="87"/>
      <c r="C19" s="78"/>
      <c r="D19" s="54">
        <v>2</v>
      </c>
      <c r="E19" s="24" t="str">
        <f>Tabulação_Dados!K16</f>
        <v>Mato Grosso do Sul</v>
      </c>
      <c r="F19" s="25">
        <f>Tabulação_Dados!L16</f>
        <v>215470209</v>
      </c>
      <c r="G19" s="25">
        <f>Tabulação_Dados!M16</f>
        <v>204141060</v>
      </c>
      <c r="H19" s="25">
        <f>Tabulação_Dados!N16</f>
        <v>0</v>
      </c>
      <c r="I19" s="25">
        <f>Tabulação_Dados!O16</f>
        <v>0</v>
      </c>
      <c r="J19" s="26">
        <f>Tabulação_Dados!P16</f>
        <v>419611269</v>
      </c>
      <c r="K19" s="27">
        <f t="shared" si="0"/>
        <v>11.140444490730385</v>
      </c>
      <c r="L19" s="79"/>
      <c r="N19" s="87"/>
    </row>
    <row r="20" spans="1:14" s="80" customFormat="1" ht="18" customHeight="1" x14ac:dyDescent="0.2">
      <c r="A20" s="87"/>
      <c r="C20" s="78"/>
      <c r="D20" s="55">
        <v>3</v>
      </c>
      <c r="E20" s="28" t="str">
        <f>Tabulação_Dados!K17</f>
        <v>São Paulo</v>
      </c>
      <c r="F20" s="29">
        <f>Tabulação_Dados!L17</f>
        <v>199291287</v>
      </c>
      <c r="G20" s="29">
        <f>Tabulação_Dados!M17</f>
        <v>195474211</v>
      </c>
      <c r="H20" s="29">
        <f>Tabulação_Dados!N17</f>
        <v>0</v>
      </c>
      <c r="I20" s="29">
        <f>Tabulação_Dados!O17</f>
        <v>0</v>
      </c>
      <c r="J20" s="30">
        <f>Tabulação_Dados!P17</f>
        <v>394765498</v>
      </c>
      <c r="K20" s="31">
        <f t="shared" si="0"/>
        <v>10.480803167668352</v>
      </c>
      <c r="L20" s="79"/>
      <c r="N20" s="87"/>
    </row>
    <row r="21" spans="1:14" s="80" customFormat="1" ht="18" customHeight="1" x14ac:dyDescent="0.2">
      <c r="A21" s="87"/>
      <c r="C21" s="78"/>
      <c r="D21" s="54">
        <v>4</v>
      </c>
      <c r="E21" s="24" t="str">
        <f>Tabulação_Dados!K18</f>
        <v>Goiás</v>
      </c>
      <c r="F21" s="25">
        <f>Tabulação_Dados!L18</f>
        <v>189969136</v>
      </c>
      <c r="G21" s="25">
        <f>Tabulação_Dados!M18</f>
        <v>203010515</v>
      </c>
      <c r="H21" s="25">
        <f>Tabulação_Dados!N18</f>
        <v>0</v>
      </c>
      <c r="I21" s="25">
        <f>Tabulação_Dados!O18</f>
        <v>0</v>
      </c>
      <c r="J21" s="26">
        <f>Tabulação_Dados!P18</f>
        <v>392979651</v>
      </c>
      <c r="K21" s="27">
        <f t="shared" si="0"/>
        <v>10.433389928696361</v>
      </c>
      <c r="L21" s="79"/>
      <c r="N21" s="87"/>
    </row>
    <row r="22" spans="1:14" s="80" customFormat="1" ht="18" customHeight="1" x14ac:dyDescent="0.2">
      <c r="A22" s="87"/>
      <c r="C22" s="78"/>
      <c r="D22" s="55">
        <v>5</v>
      </c>
      <c r="E22" s="28" t="str">
        <f>Tabulação_Dados!K19</f>
        <v>Minas Gerais</v>
      </c>
      <c r="F22" s="29">
        <f>Tabulação_Dados!L19</f>
        <v>157558796</v>
      </c>
      <c r="G22" s="29">
        <f>Tabulação_Dados!M19</f>
        <v>168965178</v>
      </c>
      <c r="H22" s="29">
        <f>Tabulação_Dados!N19</f>
        <v>0</v>
      </c>
      <c r="I22" s="29">
        <f>Tabulação_Dados!O19</f>
        <v>0</v>
      </c>
      <c r="J22" s="30">
        <f>Tabulação_Dados!P19</f>
        <v>326523974</v>
      </c>
      <c r="K22" s="31">
        <f t="shared" si="0"/>
        <v>8.6690288750078626</v>
      </c>
      <c r="L22" s="79"/>
      <c r="N22" s="87"/>
    </row>
    <row r="23" spans="1:14" s="80" customFormat="1" ht="18" customHeight="1" x14ac:dyDescent="0.2">
      <c r="A23" s="87"/>
      <c r="C23" s="78"/>
      <c r="D23" s="54">
        <v>6</v>
      </c>
      <c r="E23" s="24" t="str">
        <f>Tabulação_Dados!K20</f>
        <v>Pará</v>
      </c>
      <c r="F23" s="25">
        <f>Tabulação_Dados!L20</f>
        <v>159775399</v>
      </c>
      <c r="G23" s="25">
        <f>Tabulação_Dados!M20</f>
        <v>156453769</v>
      </c>
      <c r="H23" s="25">
        <f>Tabulação_Dados!N20</f>
        <v>0</v>
      </c>
      <c r="I23" s="25">
        <f>Tabulação_Dados!O20</f>
        <v>0</v>
      </c>
      <c r="J23" s="26">
        <f>Tabulação_Dados!P20</f>
        <v>316229168</v>
      </c>
      <c r="K23" s="27">
        <f t="shared" si="0"/>
        <v>8.3957075339028933</v>
      </c>
      <c r="L23" s="79"/>
      <c r="N23" s="87"/>
    </row>
    <row r="24" spans="1:14" s="80" customFormat="1" ht="18" customHeight="1" x14ac:dyDescent="0.2">
      <c r="A24" s="87"/>
      <c r="C24" s="78"/>
      <c r="D24" s="55">
        <v>7</v>
      </c>
      <c r="E24" s="28" t="str">
        <f>Tabulação_Dados!K21</f>
        <v>Rondônia</v>
      </c>
      <c r="F24" s="29">
        <f>Tabulação_Dados!L21</f>
        <v>142035623</v>
      </c>
      <c r="G24" s="29">
        <f>Tabulação_Dados!M21</f>
        <v>135943505</v>
      </c>
      <c r="H24" s="29">
        <f>Tabulação_Dados!N21</f>
        <v>0</v>
      </c>
      <c r="I24" s="29">
        <f>Tabulação_Dados!O21</f>
        <v>0</v>
      </c>
      <c r="J24" s="30">
        <f>Tabulação_Dados!P21</f>
        <v>277979128</v>
      </c>
      <c r="K24" s="31">
        <f t="shared" si="0"/>
        <v>7.3801903663021893</v>
      </c>
      <c r="L24" s="79"/>
      <c r="N24" s="87"/>
    </row>
    <row r="25" spans="1:14" s="80" customFormat="1" ht="18" customHeight="1" x14ac:dyDescent="0.2">
      <c r="A25" s="87"/>
      <c r="C25" s="78"/>
      <c r="D25" s="54">
        <v>8</v>
      </c>
      <c r="E25" s="24" t="str">
        <f>Tabulação_Dados!K22</f>
        <v>Rio Grande do Sul</v>
      </c>
      <c r="F25" s="25">
        <f>Tabulação_Dados!L22</f>
        <v>108859691</v>
      </c>
      <c r="G25" s="25">
        <f>Tabulação_Dados!M22</f>
        <v>107899442</v>
      </c>
      <c r="H25" s="25">
        <f>Tabulação_Dados!N22</f>
        <v>0</v>
      </c>
      <c r="I25" s="25">
        <f>Tabulação_Dados!O22</f>
        <v>0</v>
      </c>
      <c r="J25" s="26">
        <f>Tabulação_Dados!P22</f>
        <v>216759133</v>
      </c>
      <c r="K25" s="27">
        <f t="shared" si="0"/>
        <v>5.7548337412390724</v>
      </c>
      <c r="L25" s="79"/>
      <c r="N25" s="87"/>
    </row>
    <row r="26" spans="1:14" s="80" customFormat="1" ht="18" customHeight="1" x14ac:dyDescent="0.2">
      <c r="A26" s="87"/>
      <c r="C26" s="78"/>
      <c r="D26" s="55">
        <v>9</v>
      </c>
      <c r="E26" s="28" t="str">
        <f>Tabulação_Dados!K23</f>
        <v>Paraná</v>
      </c>
      <c r="F26" s="29">
        <f>Tabulação_Dados!L23</f>
        <v>79476378</v>
      </c>
      <c r="G26" s="29">
        <f>Tabulação_Dados!M23</f>
        <v>84911920</v>
      </c>
      <c r="H26" s="29">
        <f>Tabulação_Dados!N23</f>
        <v>0</v>
      </c>
      <c r="I26" s="29">
        <f>Tabulação_Dados!O23</f>
        <v>0</v>
      </c>
      <c r="J26" s="30">
        <f>Tabulação_Dados!P23</f>
        <v>164388298</v>
      </c>
      <c r="K26" s="31">
        <f t="shared" si="0"/>
        <v>4.364417364574269</v>
      </c>
      <c r="L26" s="79"/>
      <c r="N26" s="87"/>
    </row>
    <row r="27" spans="1:14" s="80" customFormat="1" ht="18" customHeight="1" x14ac:dyDescent="0.2">
      <c r="A27" s="87"/>
      <c r="C27" s="78"/>
      <c r="D27" s="54">
        <v>10</v>
      </c>
      <c r="E27" s="24" t="str">
        <f>Tabulação_Dados!K24</f>
        <v>Bahia</v>
      </c>
      <c r="F27" s="25">
        <f>Tabulação_Dados!L24</f>
        <v>70829847</v>
      </c>
      <c r="G27" s="25">
        <f>Tabulação_Dados!M24</f>
        <v>71006938</v>
      </c>
      <c r="H27" s="25">
        <f>Tabulação_Dados!N24</f>
        <v>0</v>
      </c>
      <c r="I27" s="25">
        <f>Tabulação_Dados!O24</f>
        <v>0</v>
      </c>
      <c r="J27" s="26">
        <f>Tabulação_Dados!P24</f>
        <v>141836785</v>
      </c>
      <c r="K27" s="27">
        <f t="shared" si="0"/>
        <v>3.7656873081646434</v>
      </c>
      <c r="L27" s="79"/>
      <c r="N27" s="87"/>
    </row>
    <row r="28" spans="1:14" s="80" customFormat="1" ht="18" customHeight="1" x14ac:dyDescent="0.2">
      <c r="A28" s="87"/>
      <c r="C28" s="78"/>
      <c r="D28" s="56"/>
      <c r="E28" s="32" t="str">
        <f>CONCATENATE("Demais UF - ",Tabulação_Dados!J13-10)</f>
        <v>Demais UF - 15</v>
      </c>
      <c r="F28" s="33">
        <f>Tabulação_Dados!L42-F17</f>
        <v>242902155</v>
      </c>
      <c r="G28" s="33">
        <f>Tabulação_Dados!M42-G17</f>
        <v>259461909</v>
      </c>
      <c r="H28" s="33">
        <f>Tabulação_Dados!N42-H17</f>
        <v>0</v>
      </c>
      <c r="I28" s="33">
        <f>Tabulação_Dados!O42-I17</f>
        <v>0</v>
      </c>
      <c r="J28" s="33">
        <f>Tabulação_Dados!P42-J17</f>
        <v>502364064</v>
      </c>
      <c r="K28" s="34">
        <f t="shared" si="0"/>
        <v>13.337484911849987</v>
      </c>
      <c r="L28" s="79"/>
      <c r="N28" s="87"/>
    </row>
    <row r="29" spans="1:14" s="80" customFormat="1" ht="18" customHeight="1" x14ac:dyDescent="0.2">
      <c r="A29" s="87"/>
      <c r="C29" s="78"/>
      <c r="D29" s="35"/>
      <c r="E29" s="36" t="s">
        <v>34</v>
      </c>
      <c r="F29" s="37">
        <f>SUM(F17+F28)</f>
        <v>1876503055</v>
      </c>
      <c r="G29" s="37">
        <f>SUM(G17+G28)</f>
        <v>1890054638</v>
      </c>
      <c r="H29" s="37">
        <f>SUM(H17+H28)</f>
        <v>0</v>
      </c>
      <c r="I29" s="37">
        <f>SUM(I17+I28)</f>
        <v>0</v>
      </c>
      <c r="J29" s="37">
        <f>SUM(J17+J28)</f>
        <v>3766557693</v>
      </c>
      <c r="K29" s="38">
        <f t="shared" si="0"/>
        <v>100</v>
      </c>
      <c r="L29" s="79"/>
      <c r="N29" s="87"/>
    </row>
    <row r="30" spans="1:14" x14ac:dyDescent="0.2">
      <c r="A30" s="84"/>
      <c r="C30" s="11"/>
      <c r="L30" s="12"/>
      <c r="N30" s="84"/>
    </row>
    <row r="31" spans="1:14" x14ac:dyDescent="0.2">
      <c r="A31" s="84"/>
      <c r="C31" s="11"/>
      <c r="L31" s="12"/>
      <c r="N31" s="84"/>
    </row>
    <row r="32" spans="1:14" x14ac:dyDescent="0.2">
      <c r="A32" s="84"/>
      <c r="C32" s="11"/>
      <c r="L32" s="12"/>
      <c r="N32" s="84"/>
    </row>
    <row r="33" spans="1:14" ht="14.25" x14ac:dyDescent="0.2">
      <c r="A33" s="84"/>
      <c r="C33" s="11"/>
      <c r="D33" s="57" t="s">
        <v>65</v>
      </c>
      <c r="E33" s="57"/>
      <c r="F33" s="57"/>
      <c r="G33" s="57"/>
      <c r="H33" s="57"/>
      <c r="I33" s="57"/>
      <c r="J33" s="57"/>
      <c r="K33" s="57"/>
      <c r="L33" s="12"/>
      <c r="N33" s="84"/>
    </row>
    <row r="34" spans="1:14" ht="31.5" customHeight="1" x14ac:dyDescent="0.2">
      <c r="A34" s="84"/>
      <c r="C34" s="11"/>
      <c r="D34" s="14" t="s">
        <v>30</v>
      </c>
      <c r="E34" s="15" t="s">
        <v>31</v>
      </c>
      <c r="F34" s="15" t="str">
        <f>Tabulação_Dados!$E$3</f>
        <v>janeiro-março</v>
      </c>
      <c r="G34" s="15" t="str">
        <f>Tabulação_Dados!$H$3</f>
        <v>abril-junho</v>
      </c>
      <c r="H34" s="15" t="str">
        <f>Tabulação_Dados!$E$4</f>
        <v>julho-setembro</v>
      </c>
      <c r="I34" s="15" t="str">
        <f>Tabulação_Dados!$H$4</f>
        <v>outubro-dezembro</v>
      </c>
      <c r="J34" s="15" t="s">
        <v>35</v>
      </c>
      <c r="K34" s="15" t="s">
        <v>32</v>
      </c>
      <c r="L34" s="12"/>
      <c r="N34" s="84"/>
    </row>
    <row r="35" spans="1:14" s="80" customFormat="1" ht="18" customHeight="1" x14ac:dyDescent="0.2">
      <c r="A35" s="87"/>
      <c r="C35" s="78"/>
      <c r="D35" s="16"/>
      <c r="E35" s="17" t="s">
        <v>33</v>
      </c>
      <c r="F35" s="18">
        <f>SUM(F36:F45)</f>
        <v>6665738</v>
      </c>
      <c r="G35" s="18">
        <f>SUM(G36:G45)</f>
        <v>6589961</v>
      </c>
      <c r="H35" s="18">
        <f>SUM(H36:H45)</f>
        <v>0</v>
      </c>
      <c r="I35" s="18">
        <f>SUM(I36:I45)</f>
        <v>0</v>
      </c>
      <c r="J35" s="18">
        <f>SUM(J36:J45)</f>
        <v>13255699</v>
      </c>
      <c r="K35" s="19">
        <f>J35*100/$J$47</f>
        <v>86.091777113355619</v>
      </c>
      <c r="L35" s="79"/>
      <c r="N35" s="87"/>
    </row>
    <row r="36" spans="1:14" s="80" customFormat="1" ht="18" customHeight="1" x14ac:dyDescent="0.2">
      <c r="A36" s="87"/>
      <c r="C36" s="78"/>
      <c r="D36" s="53">
        <v>1</v>
      </c>
      <c r="E36" s="20" t="str">
        <f>Tabulação_Dados!C15</f>
        <v>Mato Grosso</v>
      </c>
      <c r="F36" s="21">
        <f>Tabulação_Dados!D15</f>
        <v>1206418</v>
      </c>
      <c r="G36" s="21">
        <f>Tabulação_Dados!E15</f>
        <v>1167268</v>
      </c>
      <c r="H36" s="21">
        <f>Tabulação_Dados!F15</f>
        <v>0</v>
      </c>
      <c r="I36" s="21">
        <f>Tabulação_Dados!G15</f>
        <v>0</v>
      </c>
      <c r="J36" s="22">
        <f>Tabulação_Dados!H15</f>
        <v>2373686</v>
      </c>
      <c r="K36" s="23">
        <f t="shared" ref="K36:K47" si="1">J36*100/$J$47</f>
        <v>15.416376461859359</v>
      </c>
      <c r="L36" s="79"/>
      <c r="N36" s="87"/>
    </row>
    <row r="37" spans="1:14" s="80" customFormat="1" ht="18" customHeight="1" x14ac:dyDescent="0.2">
      <c r="A37" s="87"/>
      <c r="C37" s="78"/>
      <c r="D37" s="54">
        <v>2</v>
      </c>
      <c r="E37" s="24" t="str">
        <f>Tabulação_Dados!C16</f>
        <v>Mato Grosso do Sul</v>
      </c>
      <c r="F37" s="25">
        <f>Tabulação_Dados!D16</f>
        <v>867966</v>
      </c>
      <c r="G37" s="25">
        <f>Tabulação_Dados!E16</f>
        <v>814072</v>
      </c>
      <c r="H37" s="25">
        <f>Tabulação_Dados!F16</f>
        <v>0</v>
      </c>
      <c r="I37" s="25">
        <f>Tabulação_Dados!G16</f>
        <v>0</v>
      </c>
      <c r="J37" s="26">
        <f>Tabulação_Dados!H16</f>
        <v>1682038</v>
      </c>
      <c r="K37" s="27">
        <f t="shared" si="1"/>
        <v>10.924330779704221</v>
      </c>
      <c r="L37" s="79"/>
      <c r="N37" s="87"/>
    </row>
    <row r="38" spans="1:14" s="80" customFormat="1" ht="18" customHeight="1" x14ac:dyDescent="0.2">
      <c r="A38" s="87"/>
      <c r="C38" s="78"/>
      <c r="D38" s="55">
        <v>3</v>
      </c>
      <c r="E38" s="28" t="str">
        <f>Tabulação_Dados!C17</f>
        <v>Goiás</v>
      </c>
      <c r="F38" s="29">
        <f>Tabulação_Dados!D17</f>
        <v>787678</v>
      </c>
      <c r="G38" s="29">
        <f>Tabulação_Dados!E17</f>
        <v>805458</v>
      </c>
      <c r="H38" s="29">
        <f>Tabulação_Dados!F17</f>
        <v>0</v>
      </c>
      <c r="I38" s="29">
        <f>Tabulação_Dados!G17</f>
        <v>0</v>
      </c>
      <c r="J38" s="30">
        <f>Tabulação_Dados!H17</f>
        <v>1593136</v>
      </c>
      <c r="K38" s="31">
        <f t="shared" si="1"/>
        <v>10.34693903529817</v>
      </c>
      <c r="L38" s="79"/>
      <c r="N38" s="87"/>
    </row>
    <row r="39" spans="1:14" s="80" customFormat="1" ht="18" customHeight="1" x14ac:dyDescent="0.2">
      <c r="A39" s="87"/>
      <c r="C39" s="78"/>
      <c r="D39" s="54">
        <v>4</v>
      </c>
      <c r="E39" s="24" t="str">
        <f>Tabulação_Dados!C18</f>
        <v>São Paulo</v>
      </c>
      <c r="F39" s="25">
        <f>Tabulação_Dados!D18</f>
        <v>774304</v>
      </c>
      <c r="G39" s="25">
        <f>Tabulação_Dados!E18</f>
        <v>750995</v>
      </c>
      <c r="H39" s="25">
        <f>Tabulação_Dados!F18</f>
        <v>0</v>
      </c>
      <c r="I39" s="25">
        <f>Tabulação_Dados!G18</f>
        <v>0</v>
      </c>
      <c r="J39" s="26">
        <f>Tabulação_Dados!H18</f>
        <v>1525299</v>
      </c>
      <c r="K39" s="27">
        <f t="shared" si="1"/>
        <v>9.9063581286225801</v>
      </c>
      <c r="L39" s="79"/>
      <c r="N39" s="87"/>
    </row>
    <row r="40" spans="1:14" s="80" customFormat="1" ht="18" customHeight="1" x14ac:dyDescent="0.2">
      <c r="A40" s="87"/>
      <c r="C40" s="78"/>
      <c r="D40" s="55">
        <v>5</v>
      </c>
      <c r="E40" s="28" t="str">
        <f>Tabulação_Dados!C19</f>
        <v>Minas Gerais</v>
      </c>
      <c r="F40" s="29">
        <f>Tabulação_Dados!D19</f>
        <v>679396</v>
      </c>
      <c r="G40" s="29">
        <f>Tabulação_Dados!E19</f>
        <v>713983</v>
      </c>
      <c r="H40" s="29">
        <f>Tabulação_Dados!F19</f>
        <v>0</v>
      </c>
      <c r="I40" s="29">
        <f>Tabulação_Dados!G19</f>
        <v>0</v>
      </c>
      <c r="J40" s="30">
        <f>Tabulação_Dados!H19</f>
        <v>1393379</v>
      </c>
      <c r="K40" s="31">
        <f t="shared" si="1"/>
        <v>9.0495774159046878</v>
      </c>
      <c r="L40" s="79"/>
      <c r="N40" s="87"/>
    </row>
    <row r="41" spans="1:14" s="80" customFormat="1" ht="18" customHeight="1" x14ac:dyDescent="0.2">
      <c r="A41" s="87"/>
      <c r="C41" s="78"/>
      <c r="D41" s="54">
        <v>6</v>
      </c>
      <c r="E41" s="24" t="str">
        <f>Tabulação_Dados!C20</f>
        <v>Pará</v>
      </c>
      <c r="F41" s="25">
        <f>Tabulação_Dados!D20</f>
        <v>649499</v>
      </c>
      <c r="G41" s="25">
        <f>Tabulação_Dados!E20</f>
        <v>628315</v>
      </c>
      <c r="H41" s="25">
        <f>Tabulação_Dados!F20</f>
        <v>0</v>
      </c>
      <c r="I41" s="25">
        <f>Tabulação_Dados!G20</f>
        <v>0</v>
      </c>
      <c r="J41" s="26">
        <f>Tabulação_Dados!H20</f>
        <v>1277814</v>
      </c>
      <c r="K41" s="27">
        <f t="shared" si="1"/>
        <v>8.2990175078904098</v>
      </c>
      <c r="L41" s="79"/>
      <c r="N41" s="87"/>
    </row>
    <row r="42" spans="1:14" s="80" customFormat="1" ht="18" customHeight="1" x14ac:dyDescent="0.2">
      <c r="A42" s="87"/>
      <c r="C42" s="78"/>
      <c r="D42" s="55">
        <v>7</v>
      </c>
      <c r="E42" s="28" t="str">
        <f>Tabulação_Dados!C21</f>
        <v>Rondônia</v>
      </c>
      <c r="F42" s="29">
        <f>Tabulação_Dados!D21</f>
        <v>588284</v>
      </c>
      <c r="G42" s="29">
        <f>Tabulação_Dados!E21</f>
        <v>575652</v>
      </c>
      <c r="H42" s="29">
        <f>Tabulação_Dados!F21</f>
        <v>0</v>
      </c>
      <c r="I42" s="29">
        <f>Tabulação_Dados!G21</f>
        <v>0</v>
      </c>
      <c r="J42" s="30">
        <f>Tabulação_Dados!H21</f>
        <v>1163936</v>
      </c>
      <c r="K42" s="31">
        <f t="shared" si="1"/>
        <v>7.5594141573530518</v>
      </c>
      <c r="L42" s="79"/>
      <c r="N42" s="87"/>
    </row>
    <row r="43" spans="1:14" s="80" customFormat="1" ht="18" customHeight="1" x14ac:dyDescent="0.2">
      <c r="A43" s="87"/>
      <c r="C43" s="78"/>
      <c r="D43" s="54">
        <v>8</v>
      </c>
      <c r="E43" s="24" t="str">
        <f>Tabulação_Dados!C22</f>
        <v>Rio Grande do Sul</v>
      </c>
      <c r="F43" s="25">
        <f>Tabulação_Dados!D22</f>
        <v>498190</v>
      </c>
      <c r="G43" s="25">
        <f>Tabulação_Dados!E22</f>
        <v>496411</v>
      </c>
      <c r="H43" s="25">
        <f>Tabulação_Dados!F22</f>
        <v>0</v>
      </c>
      <c r="I43" s="25">
        <f>Tabulação_Dados!G22</f>
        <v>0</v>
      </c>
      <c r="J43" s="26">
        <f>Tabulação_Dados!H22</f>
        <v>994601</v>
      </c>
      <c r="K43" s="27">
        <f t="shared" si="1"/>
        <v>6.4596342756968621</v>
      </c>
      <c r="L43" s="79"/>
      <c r="N43" s="87"/>
    </row>
    <row r="44" spans="1:14" s="80" customFormat="1" ht="18" customHeight="1" x14ac:dyDescent="0.2">
      <c r="A44" s="87"/>
      <c r="C44" s="78"/>
      <c r="D44" s="55">
        <v>9</v>
      </c>
      <c r="E44" s="28" t="str">
        <f>Tabulação_Dados!C23</f>
        <v>Paraná</v>
      </c>
      <c r="F44" s="29">
        <f>Tabulação_Dados!D23</f>
        <v>327125</v>
      </c>
      <c r="G44" s="29">
        <f>Tabulação_Dados!E23</f>
        <v>350961</v>
      </c>
      <c r="H44" s="29">
        <f>Tabulação_Dados!F23</f>
        <v>0</v>
      </c>
      <c r="I44" s="29">
        <f>Tabulação_Dados!G23</f>
        <v>0</v>
      </c>
      <c r="J44" s="30">
        <f>Tabulação_Dados!H23</f>
        <v>678086</v>
      </c>
      <c r="K44" s="31">
        <f t="shared" si="1"/>
        <v>4.4039645721954654</v>
      </c>
      <c r="L44" s="79"/>
      <c r="N44" s="87"/>
    </row>
    <row r="45" spans="1:14" s="80" customFormat="1" ht="18" customHeight="1" x14ac:dyDescent="0.2">
      <c r="A45" s="87"/>
      <c r="C45" s="78"/>
      <c r="D45" s="54">
        <v>10</v>
      </c>
      <c r="E45" s="24" t="str">
        <f>Tabulação_Dados!C24</f>
        <v>Bahia</v>
      </c>
      <c r="F45" s="25">
        <f>Tabulação_Dados!D24</f>
        <v>286878</v>
      </c>
      <c r="G45" s="25">
        <f>Tabulação_Dados!E24</f>
        <v>286846</v>
      </c>
      <c r="H45" s="25">
        <f>Tabulação_Dados!F24</f>
        <v>0</v>
      </c>
      <c r="I45" s="25">
        <f>Tabulação_Dados!G24</f>
        <v>0</v>
      </c>
      <c r="J45" s="26">
        <f>Tabulação_Dados!H24</f>
        <v>573724</v>
      </c>
      <c r="K45" s="27">
        <f t="shared" si="1"/>
        <v>3.7261647788308139</v>
      </c>
      <c r="L45" s="79"/>
      <c r="N45" s="87"/>
    </row>
    <row r="46" spans="1:14" s="80" customFormat="1" ht="18" customHeight="1" x14ac:dyDescent="0.2">
      <c r="A46" s="87"/>
      <c r="C46" s="78"/>
      <c r="D46" s="56"/>
      <c r="E46" s="32" t="str">
        <f>CONCATENATE("Demais UF - ",Tabulação_Dados!B13-10)</f>
        <v>Demais UF - 15</v>
      </c>
      <c r="F46" s="33">
        <f>Tabulação_Dados!D42-F35</f>
        <v>1040085</v>
      </c>
      <c r="G46" s="33">
        <f>Tabulação_Dados!E42-G35</f>
        <v>1101388</v>
      </c>
      <c r="H46" s="33">
        <f>Tabulação_Dados!F42-H35</f>
        <v>0</v>
      </c>
      <c r="I46" s="33">
        <f>Tabulação_Dados!G42-I35</f>
        <v>0</v>
      </c>
      <c r="J46" s="33">
        <f>Tabulação_Dados!H42-J35</f>
        <v>2141473</v>
      </c>
      <c r="K46" s="34">
        <f t="shared" si="1"/>
        <v>13.908222886644378</v>
      </c>
      <c r="L46" s="79"/>
      <c r="N46" s="87"/>
    </row>
    <row r="47" spans="1:14" s="80" customFormat="1" ht="18" customHeight="1" x14ac:dyDescent="0.2">
      <c r="A47" s="87"/>
      <c r="C47" s="78"/>
      <c r="D47" s="35"/>
      <c r="E47" s="36" t="s">
        <v>34</v>
      </c>
      <c r="F47" s="37">
        <f>SUM(F35+F46)</f>
        <v>7705823</v>
      </c>
      <c r="G47" s="37">
        <f>SUM(G35+G46)</f>
        <v>7691349</v>
      </c>
      <c r="H47" s="37">
        <f>SUM(H35+H46)</f>
        <v>0</v>
      </c>
      <c r="I47" s="37">
        <f>SUM(I35+I46)</f>
        <v>0</v>
      </c>
      <c r="J47" s="37">
        <f>SUM(J35+J46)</f>
        <v>15397172</v>
      </c>
      <c r="K47" s="38">
        <f t="shared" si="1"/>
        <v>100</v>
      </c>
      <c r="L47" s="79"/>
      <c r="N47" s="87"/>
    </row>
    <row r="48" spans="1:14" x14ac:dyDescent="0.2">
      <c r="A48" s="84"/>
      <c r="C48" s="11"/>
      <c r="L48" s="12"/>
      <c r="N48" s="84"/>
    </row>
    <row r="49" spans="1:14" x14ac:dyDescent="0.2">
      <c r="A49" s="84"/>
      <c r="C49" s="11"/>
      <c r="L49" s="12"/>
      <c r="N49" s="84"/>
    </row>
    <row r="50" spans="1:14" x14ac:dyDescent="0.2">
      <c r="A50" s="84"/>
      <c r="C50" s="11"/>
      <c r="D50" s="68" t="str">
        <f>CONCATENATE("Fonte: IBGE / Pesquisa trimestral do abate de animais - Adaptado pela SED/Agricultura (atualizado em ",Tabulação_Dados!$L$4," / ",Tabulação_Dados!$L$3,")")</f>
        <v>Fonte: IBGE / Pesquisa trimestral do abate de animais - Adaptado pela SED/Agricultura (atualizado em Setembro / 2018)</v>
      </c>
      <c r="E50" s="67"/>
      <c r="F50" s="67"/>
      <c r="G50" s="67"/>
      <c r="H50" s="67"/>
      <c r="I50" s="67"/>
      <c r="J50" s="67"/>
      <c r="K50" s="67"/>
      <c r="L50" s="106" t="s">
        <v>84</v>
      </c>
      <c r="N50" s="84"/>
    </row>
    <row r="51" spans="1:14" x14ac:dyDescent="0.2">
      <c r="A51" s="84"/>
      <c r="C51" s="11"/>
      <c r="L51" s="12"/>
      <c r="N51" s="84"/>
    </row>
    <row r="52" spans="1:14" x14ac:dyDescent="0.2">
      <c r="A52" s="84"/>
      <c r="C52" s="11"/>
      <c r="L52" s="12"/>
      <c r="N52" s="84"/>
    </row>
    <row r="53" spans="1:14" ht="25.5" customHeight="1" x14ac:dyDescent="0.2">
      <c r="A53" s="84"/>
      <c r="C53" s="11"/>
      <c r="D53" s="95" t="s">
        <v>70</v>
      </c>
      <c r="E53" s="96"/>
      <c r="F53" s="96"/>
      <c r="G53" s="96"/>
      <c r="H53" s="96"/>
      <c r="I53" s="96"/>
      <c r="J53" s="96"/>
      <c r="K53" s="96"/>
      <c r="L53" s="12"/>
      <c r="N53" s="84"/>
    </row>
    <row r="54" spans="1:14" ht="16.5" customHeight="1" x14ac:dyDescent="0.2">
      <c r="A54" s="84"/>
      <c r="C54" s="11"/>
      <c r="D54" s="97" t="str">
        <f>D12</f>
        <v>Referente ao ano de 2018</v>
      </c>
      <c r="E54" s="97"/>
      <c r="F54" s="97"/>
      <c r="G54" s="97"/>
      <c r="H54" s="97"/>
      <c r="I54" s="97"/>
      <c r="J54" s="97"/>
      <c r="K54" s="97"/>
      <c r="L54" s="12"/>
      <c r="N54" s="84"/>
    </row>
    <row r="55" spans="1:14" x14ac:dyDescent="0.2">
      <c r="A55" s="84"/>
      <c r="C55" s="11"/>
      <c r="L55" s="12"/>
      <c r="N55" s="84"/>
    </row>
    <row r="56" spans="1:14" x14ac:dyDescent="0.2">
      <c r="A56" s="84"/>
      <c r="C56" s="11"/>
      <c r="L56" s="12"/>
      <c r="N56" s="84"/>
    </row>
    <row r="57" spans="1:14" ht="14.25" x14ac:dyDescent="0.2">
      <c r="A57" s="84"/>
      <c r="C57" s="11"/>
      <c r="D57" s="57" t="s">
        <v>66</v>
      </c>
      <c r="E57" s="57"/>
      <c r="F57" s="57"/>
      <c r="G57" s="57"/>
      <c r="H57" s="57"/>
      <c r="I57" s="57"/>
      <c r="J57" s="57"/>
      <c r="K57" s="57"/>
      <c r="L57" s="12"/>
      <c r="N57" s="84"/>
    </row>
    <row r="58" spans="1:14" ht="31.5" customHeight="1" x14ac:dyDescent="0.2">
      <c r="A58" s="84"/>
      <c r="C58" s="11"/>
      <c r="D58" s="14" t="s">
        <v>30</v>
      </c>
      <c r="E58" s="15" t="s">
        <v>31</v>
      </c>
      <c r="F58" s="15" t="str">
        <f>Tabulação_Dados!$E$3</f>
        <v>janeiro-março</v>
      </c>
      <c r="G58" s="15" t="str">
        <f>Tabulação_Dados!$H$3</f>
        <v>abril-junho</v>
      </c>
      <c r="H58" s="15" t="str">
        <f>Tabulação_Dados!$E$4</f>
        <v>julho-setembro</v>
      </c>
      <c r="I58" s="15" t="str">
        <f>Tabulação_Dados!$H$4</f>
        <v>outubro-dezembro</v>
      </c>
      <c r="J58" s="15" t="s">
        <v>35</v>
      </c>
      <c r="K58" s="15" t="s">
        <v>32</v>
      </c>
      <c r="L58" s="12"/>
      <c r="N58" s="84"/>
    </row>
    <row r="59" spans="1:14" s="80" customFormat="1" ht="18" customHeight="1" x14ac:dyDescent="0.2">
      <c r="A59" s="87"/>
      <c r="C59" s="78"/>
      <c r="D59" s="16"/>
      <c r="E59" s="17" t="s">
        <v>33</v>
      </c>
      <c r="F59" s="18">
        <f>SUM(F60:F69)</f>
        <v>947460942</v>
      </c>
      <c r="G59" s="18">
        <f>SUM(G60:G69)</f>
        <v>966933079</v>
      </c>
      <c r="H59" s="18">
        <f>SUM(H60:H69)</f>
        <v>0</v>
      </c>
      <c r="I59" s="18">
        <f>SUM(I60:I69)</f>
        <v>0</v>
      </c>
      <c r="J59" s="18">
        <f>SUM(J60:J69)</f>
        <v>1914394021</v>
      </c>
      <c r="K59" s="19">
        <f>J59*100/$J$71</f>
        <v>98.896859838475834</v>
      </c>
      <c r="L59" s="79"/>
      <c r="N59" s="87"/>
    </row>
    <row r="60" spans="1:14" s="80" customFormat="1" ht="18" customHeight="1" x14ac:dyDescent="0.2">
      <c r="A60" s="87"/>
      <c r="C60" s="78"/>
      <c r="D60" s="53">
        <v>1</v>
      </c>
      <c r="E60" s="20" t="str">
        <f>Tabulação_Dados!K56</f>
        <v>Santa Catarina</v>
      </c>
      <c r="F60" s="21">
        <f>Tabulação_Dados!L56</f>
        <v>249132659</v>
      </c>
      <c r="G60" s="21">
        <f>Tabulação_Dados!M56</f>
        <v>258492206</v>
      </c>
      <c r="H60" s="21">
        <f>Tabulação_Dados!N56</f>
        <v>0</v>
      </c>
      <c r="I60" s="21">
        <f>Tabulação_Dados!O56</f>
        <v>0</v>
      </c>
      <c r="J60" s="22">
        <f>Tabulação_Dados!P56</f>
        <v>507624865</v>
      </c>
      <c r="K60" s="23">
        <f t="shared" ref="K60:K71" si="2">J60*100/$J$71</f>
        <v>26.223705555769815</v>
      </c>
      <c r="L60" s="79"/>
      <c r="N60" s="87"/>
    </row>
    <row r="61" spans="1:14" s="80" customFormat="1" ht="18" customHeight="1" x14ac:dyDescent="0.2">
      <c r="A61" s="87"/>
      <c r="C61" s="78"/>
      <c r="D61" s="54">
        <v>2</v>
      </c>
      <c r="E61" s="24" t="str">
        <f>Tabulação_Dados!K57</f>
        <v>Paraná</v>
      </c>
      <c r="F61" s="25">
        <f>Tabulação_Dados!L57</f>
        <v>210394308</v>
      </c>
      <c r="G61" s="25">
        <f>Tabulação_Dados!M57</f>
        <v>207885252</v>
      </c>
      <c r="H61" s="25">
        <f>Tabulação_Dados!N57</f>
        <v>0</v>
      </c>
      <c r="I61" s="25">
        <f>Tabulação_Dados!O57</f>
        <v>0</v>
      </c>
      <c r="J61" s="26">
        <f>Tabulação_Dados!P57</f>
        <v>418279560</v>
      </c>
      <c r="K61" s="27">
        <f t="shared" si="2"/>
        <v>21.608161415491246</v>
      </c>
      <c r="L61" s="79"/>
      <c r="N61" s="87"/>
    </row>
    <row r="62" spans="1:14" s="80" customFormat="1" ht="18" customHeight="1" x14ac:dyDescent="0.2">
      <c r="A62" s="87"/>
      <c r="C62" s="78"/>
      <c r="D62" s="55">
        <v>3</v>
      </c>
      <c r="E62" s="28" t="str">
        <f>Tabulação_Dados!K58</f>
        <v>Rio Grande do Sul</v>
      </c>
      <c r="F62" s="29">
        <f>Tabulação_Dados!L58</f>
        <v>183440039</v>
      </c>
      <c r="G62" s="29">
        <f>Tabulação_Dados!M58</f>
        <v>183808259</v>
      </c>
      <c r="H62" s="29">
        <f>Tabulação_Dados!N58</f>
        <v>0</v>
      </c>
      <c r="I62" s="29">
        <f>Tabulação_Dados!O58</f>
        <v>0</v>
      </c>
      <c r="J62" s="30">
        <f>Tabulação_Dados!P58</f>
        <v>367248298</v>
      </c>
      <c r="K62" s="31">
        <f t="shared" si="2"/>
        <v>18.971906020816391</v>
      </c>
      <c r="L62" s="79"/>
      <c r="N62" s="87"/>
    </row>
    <row r="63" spans="1:14" s="80" customFormat="1" ht="18" customHeight="1" x14ac:dyDescent="0.2">
      <c r="A63" s="87"/>
      <c r="C63" s="78"/>
      <c r="D63" s="54">
        <v>4</v>
      </c>
      <c r="E63" s="24" t="str">
        <f>Tabulação_Dados!K59</f>
        <v>Minas Gerais</v>
      </c>
      <c r="F63" s="25">
        <f>Tabulação_Dados!L59</f>
        <v>113640138</v>
      </c>
      <c r="G63" s="25">
        <f>Tabulação_Dados!M59</f>
        <v>120468163</v>
      </c>
      <c r="H63" s="25">
        <f>Tabulação_Dados!N59</f>
        <v>0</v>
      </c>
      <c r="I63" s="25">
        <f>Tabulação_Dados!O59</f>
        <v>0</v>
      </c>
      <c r="J63" s="26">
        <f>Tabulação_Dados!P59</f>
        <v>234108301</v>
      </c>
      <c r="K63" s="27">
        <f t="shared" si="2"/>
        <v>12.093944912618754</v>
      </c>
      <c r="L63" s="79"/>
      <c r="N63" s="87"/>
    </row>
    <row r="64" spans="1:14" s="80" customFormat="1" ht="18" customHeight="1" x14ac:dyDescent="0.2">
      <c r="A64" s="87"/>
      <c r="C64" s="78"/>
      <c r="D64" s="55">
        <v>5</v>
      </c>
      <c r="E64" s="28" t="str">
        <f>Tabulação_Dados!K60</f>
        <v>Mato Grosso</v>
      </c>
      <c r="F64" s="29">
        <f>Tabulação_Dados!L60</f>
        <v>52417945</v>
      </c>
      <c r="G64" s="29">
        <f>Tabulação_Dados!M60</f>
        <v>56524842</v>
      </c>
      <c r="H64" s="29">
        <f>Tabulação_Dados!N60</f>
        <v>0</v>
      </c>
      <c r="I64" s="29">
        <f>Tabulação_Dados!O60</f>
        <v>0</v>
      </c>
      <c r="J64" s="30">
        <f>Tabulação_Dados!P60</f>
        <v>108942787</v>
      </c>
      <c r="K64" s="31">
        <f t="shared" si="2"/>
        <v>5.6279425333369897</v>
      </c>
      <c r="L64" s="79"/>
      <c r="N64" s="87"/>
    </row>
    <row r="65" spans="1:14" s="80" customFormat="1" ht="18" customHeight="1" x14ac:dyDescent="0.2">
      <c r="A65" s="87"/>
      <c r="C65" s="78"/>
      <c r="D65" s="54">
        <v>6</v>
      </c>
      <c r="E65" s="24" t="str">
        <f>Tabulação_Dados!K61</f>
        <v>Mato Grosso do Sul</v>
      </c>
      <c r="F65" s="25">
        <f>Tabulação_Dados!L61</f>
        <v>44417317</v>
      </c>
      <c r="G65" s="25">
        <f>Tabulação_Dados!M61</f>
        <v>45284399</v>
      </c>
      <c r="H65" s="25">
        <f>Tabulação_Dados!N61</f>
        <v>0</v>
      </c>
      <c r="I65" s="25">
        <f>Tabulação_Dados!O61</f>
        <v>0</v>
      </c>
      <c r="J65" s="26">
        <f>Tabulação_Dados!P61</f>
        <v>89701716</v>
      </c>
      <c r="K65" s="27">
        <f t="shared" si="2"/>
        <v>4.6339561956471265</v>
      </c>
      <c r="L65" s="79"/>
      <c r="N65" s="87"/>
    </row>
    <row r="66" spans="1:14" s="80" customFormat="1" ht="18" customHeight="1" x14ac:dyDescent="0.2">
      <c r="A66" s="87"/>
      <c r="C66" s="78"/>
      <c r="D66" s="55">
        <v>7</v>
      </c>
      <c r="E66" s="28" t="str">
        <f>Tabulação_Dados!K62</f>
        <v>São Paulo</v>
      </c>
      <c r="F66" s="29">
        <f>Tabulação_Dados!L62</f>
        <v>41304935</v>
      </c>
      <c r="G66" s="29">
        <f>Tabulação_Dados!M62</f>
        <v>44028266</v>
      </c>
      <c r="H66" s="29">
        <f>Tabulação_Dados!N62</f>
        <v>0</v>
      </c>
      <c r="I66" s="29">
        <f>Tabulação_Dados!O62</f>
        <v>0</v>
      </c>
      <c r="J66" s="30">
        <f>Tabulação_Dados!P62</f>
        <v>85333201</v>
      </c>
      <c r="K66" s="31">
        <f t="shared" si="2"/>
        <v>4.4082803886198958</v>
      </c>
      <c r="L66" s="79"/>
      <c r="N66" s="87"/>
    </row>
    <row r="67" spans="1:14" s="80" customFormat="1" ht="18" customHeight="1" x14ac:dyDescent="0.2">
      <c r="A67" s="87"/>
      <c r="C67" s="78"/>
      <c r="D67" s="54">
        <v>8</v>
      </c>
      <c r="E67" s="24" t="str">
        <f>Tabulação_Dados!K63</f>
        <v>Goiás</v>
      </c>
      <c r="F67" s="25">
        <f>Tabulação_Dados!L63</f>
        <v>41414824</v>
      </c>
      <c r="G67" s="25">
        <f>Tabulação_Dados!M63</f>
        <v>41993914</v>
      </c>
      <c r="H67" s="25">
        <f>Tabulação_Dados!N63</f>
        <v>0</v>
      </c>
      <c r="I67" s="25">
        <f>Tabulação_Dados!O63</f>
        <v>0</v>
      </c>
      <c r="J67" s="26">
        <f>Tabulação_Dados!P63</f>
        <v>83408738</v>
      </c>
      <c r="K67" s="27">
        <f t="shared" si="2"/>
        <v>4.3088633691936051</v>
      </c>
      <c r="L67" s="79"/>
      <c r="N67" s="87"/>
    </row>
    <row r="68" spans="1:14" s="80" customFormat="1" ht="18" customHeight="1" x14ac:dyDescent="0.2">
      <c r="A68" s="87"/>
      <c r="C68" s="78"/>
      <c r="D68" s="55">
        <v>9</v>
      </c>
      <c r="E68" s="28" t="str">
        <f>Tabulação_Dados!K64</f>
        <v>Espírito Santo</v>
      </c>
      <c r="F68" s="29">
        <f>Tabulação_Dados!L64</f>
        <v>6030467</v>
      </c>
      <c r="G68" s="29">
        <f>Tabulação_Dados!M64</f>
        <v>6237288</v>
      </c>
      <c r="H68" s="29">
        <f>Tabulação_Dados!N64</f>
        <v>0</v>
      </c>
      <c r="I68" s="29">
        <f>Tabulação_Dados!O64</f>
        <v>0</v>
      </c>
      <c r="J68" s="30">
        <f>Tabulação_Dados!P64</f>
        <v>12267755</v>
      </c>
      <c r="K68" s="31">
        <f t="shared" si="2"/>
        <v>0.63374751146266828</v>
      </c>
      <c r="L68" s="79"/>
      <c r="N68" s="87"/>
    </row>
    <row r="69" spans="1:14" s="80" customFormat="1" ht="18" customHeight="1" x14ac:dyDescent="0.2">
      <c r="A69" s="87"/>
      <c r="C69" s="78"/>
      <c r="D69" s="54">
        <v>10</v>
      </c>
      <c r="E69" s="24" t="str">
        <f>Tabulação_Dados!K65</f>
        <v>Distrito Federal</v>
      </c>
      <c r="F69" s="25">
        <f>Tabulação_Dados!L65</f>
        <v>5268310</v>
      </c>
      <c r="G69" s="25">
        <f>Tabulação_Dados!M65</f>
        <v>2210490</v>
      </c>
      <c r="H69" s="25">
        <f>Tabulação_Dados!N65</f>
        <v>0</v>
      </c>
      <c r="I69" s="25">
        <f>Tabulação_Dados!O65</f>
        <v>0</v>
      </c>
      <c r="J69" s="26">
        <f>Tabulação_Dados!P65</f>
        <v>7478800</v>
      </c>
      <c r="K69" s="27">
        <f t="shared" si="2"/>
        <v>0.38635193551933528</v>
      </c>
      <c r="L69" s="79"/>
      <c r="N69" s="87"/>
    </row>
    <row r="70" spans="1:14" s="80" customFormat="1" ht="18" customHeight="1" x14ac:dyDescent="0.2">
      <c r="A70" s="87"/>
      <c r="C70" s="78"/>
      <c r="D70" s="56"/>
      <c r="E70" s="32" t="str">
        <f>CONCATENATE("Demais UF - ",Tabulação_Dados!J54-10)</f>
        <v>Demais UF - 11</v>
      </c>
      <c r="F70" s="33">
        <f>Tabulação_Dados!L83-F59</f>
        <v>10325851</v>
      </c>
      <c r="G70" s="33">
        <f>Tabulação_Dados!M83-G59</f>
        <v>11028163</v>
      </c>
      <c r="H70" s="33">
        <f>Tabulação_Dados!N83-H59</f>
        <v>0</v>
      </c>
      <c r="I70" s="33">
        <f>Tabulação_Dados!O83-I59</f>
        <v>0</v>
      </c>
      <c r="J70" s="33">
        <f>Tabulação_Dados!P83-J59</f>
        <v>21354014</v>
      </c>
      <c r="K70" s="34">
        <f t="shared" si="2"/>
        <v>1.1031401615241727</v>
      </c>
      <c r="L70" s="79"/>
      <c r="N70" s="87"/>
    </row>
    <row r="71" spans="1:14" s="80" customFormat="1" ht="18" customHeight="1" x14ac:dyDescent="0.2">
      <c r="A71" s="87"/>
      <c r="C71" s="78"/>
      <c r="D71" s="35"/>
      <c r="E71" s="36" t="s">
        <v>34</v>
      </c>
      <c r="F71" s="37">
        <f>SUM(F59+F70)</f>
        <v>957786793</v>
      </c>
      <c r="G71" s="37">
        <f>SUM(G59+G70)</f>
        <v>977961242</v>
      </c>
      <c r="H71" s="37">
        <f>SUM(H59+H70)</f>
        <v>0</v>
      </c>
      <c r="I71" s="37">
        <f>SUM(I59+I70)</f>
        <v>0</v>
      </c>
      <c r="J71" s="37">
        <f>SUM(J59+J70)</f>
        <v>1935748035</v>
      </c>
      <c r="K71" s="38">
        <f t="shared" si="2"/>
        <v>100</v>
      </c>
      <c r="L71" s="79"/>
      <c r="N71" s="87"/>
    </row>
    <row r="72" spans="1:14" x14ac:dyDescent="0.2">
      <c r="A72" s="84"/>
      <c r="C72" s="11"/>
      <c r="L72" s="12"/>
      <c r="N72" s="84"/>
    </row>
    <row r="73" spans="1:14" x14ac:dyDescent="0.2">
      <c r="A73" s="84"/>
      <c r="C73" s="11"/>
      <c r="L73" s="12"/>
      <c r="N73" s="84"/>
    </row>
    <row r="74" spans="1:14" x14ac:dyDescent="0.2">
      <c r="A74" s="84"/>
      <c r="C74" s="11"/>
      <c r="L74" s="12"/>
      <c r="N74" s="84"/>
    </row>
    <row r="75" spans="1:14" ht="14.25" x14ac:dyDescent="0.2">
      <c r="A75" s="84"/>
      <c r="C75" s="11"/>
      <c r="D75" s="57" t="s">
        <v>67</v>
      </c>
      <c r="E75" s="57"/>
      <c r="F75" s="57"/>
      <c r="G75" s="57"/>
      <c r="H75" s="57"/>
      <c r="I75" s="57"/>
      <c r="J75" s="57"/>
      <c r="K75" s="57"/>
      <c r="L75" s="12"/>
      <c r="N75" s="84"/>
    </row>
    <row r="76" spans="1:14" ht="31.5" customHeight="1" x14ac:dyDescent="0.2">
      <c r="A76" s="84"/>
      <c r="C76" s="11"/>
      <c r="D76" s="14" t="s">
        <v>30</v>
      </c>
      <c r="E76" s="15" t="s">
        <v>31</v>
      </c>
      <c r="F76" s="15" t="str">
        <f>Tabulação_Dados!$E$3</f>
        <v>janeiro-março</v>
      </c>
      <c r="G76" s="15" t="str">
        <f>Tabulação_Dados!$H$3</f>
        <v>abril-junho</v>
      </c>
      <c r="H76" s="15" t="str">
        <f>Tabulação_Dados!$E$4</f>
        <v>julho-setembro</v>
      </c>
      <c r="I76" s="15" t="str">
        <f>Tabulação_Dados!$H$4</f>
        <v>outubro-dezembro</v>
      </c>
      <c r="J76" s="15" t="s">
        <v>35</v>
      </c>
      <c r="K76" s="15" t="s">
        <v>32</v>
      </c>
      <c r="L76" s="12"/>
      <c r="N76" s="84"/>
    </row>
    <row r="77" spans="1:14" s="80" customFormat="1" ht="18" customHeight="1" x14ac:dyDescent="0.2">
      <c r="A77" s="87"/>
      <c r="C77" s="78"/>
      <c r="D77" s="16"/>
      <c r="E77" s="17" t="s">
        <v>33</v>
      </c>
      <c r="F77" s="18">
        <f>SUM(F78:F87)</f>
        <v>10582953</v>
      </c>
      <c r="G77" s="18">
        <f>SUM(G78:G87)</f>
        <v>10678276</v>
      </c>
      <c r="H77" s="18">
        <f>SUM(H78:H87)</f>
        <v>0</v>
      </c>
      <c r="I77" s="18">
        <f>SUM(I78:I87)</f>
        <v>0</v>
      </c>
      <c r="J77" s="18">
        <f>SUM(J78:J87)</f>
        <v>21261229</v>
      </c>
      <c r="K77" s="19">
        <f>J77*100/$J$89</f>
        <v>98.744021710911127</v>
      </c>
      <c r="L77" s="79"/>
      <c r="N77" s="87"/>
    </row>
    <row r="78" spans="1:14" s="80" customFormat="1" ht="18" customHeight="1" x14ac:dyDescent="0.2">
      <c r="A78" s="87"/>
      <c r="C78" s="78"/>
      <c r="D78" s="53">
        <v>1</v>
      </c>
      <c r="E78" s="20" t="str">
        <f>Tabulação_Dados!C56</f>
        <v>Santa Catarina</v>
      </c>
      <c r="F78" s="21">
        <f>Tabulação_Dados!D56</f>
        <v>2817041</v>
      </c>
      <c r="G78" s="21">
        <f>Tabulação_Dados!E56</f>
        <v>2854898</v>
      </c>
      <c r="H78" s="21">
        <f>Tabulação_Dados!F56</f>
        <v>0</v>
      </c>
      <c r="I78" s="21">
        <f>Tabulação_Dados!G56</f>
        <v>0</v>
      </c>
      <c r="J78" s="22">
        <f>Tabulação_Dados!H56</f>
        <v>5671939</v>
      </c>
      <c r="K78" s="23">
        <f t="shared" ref="K78:K89" si="3">J78*100/$J$89</f>
        <v>26.342318581816862</v>
      </c>
      <c r="L78" s="79"/>
      <c r="N78" s="87"/>
    </row>
    <row r="79" spans="1:14" s="80" customFormat="1" ht="18" customHeight="1" x14ac:dyDescent="0.2">
      <c r="A79" s="87"/>
      <c r="C79" s="78"/>
      <c r="D79" s="54">
        <v>2</v>
      </c>
      <c r="E79" s="24" t="str">
        <f>Tabulação_Dados!C57</f>
        <v>Paraná</v>
      </c>
      <c r="F79" s="25">
        <f>Tabulação_Dados!D57</f>
        <v>2271405</v>
      </c>
      <c r="G79" s="25">
        <f>Tabulação_Dados!E57</f>
        <v>2244157</v>
      </c>
      <c r="H79" s="25">
        <f>Tabulação_Dados!F57</f>
        <v>0</v>
      </c>
      <c r="I79" s="25">
        <f>Tabulação_Dados!G57</f>
        <v>0</v>
      </c>
      <c r="J79" s="26">
        <f>Tabulação_Dados!H57</f>
        <v>4515562</v>
      </c>
      <c r="K79" s="27">
        <f t="shared" si="3"/>
        <v>20.971729911049135</v>
      </c>
      <c r="L79" s="79"/>
      <c r="N79" s="87"/>
    </row>
    <row r="80" spans="1:14" s="80" customFormat="1" ht="18" customHeight="1" x14ac:dyDescent="0.2">
      <c r="A80" s="87"/>
      <c r="C80" s="78"/>
      <c r="D80" s="55">
        <v>3</v>
      </c>
      <c r="E80" s="28" t="str">
        <f>Tabulação_Dados!C58</f>
        <v>Rio Grande do Sul</v>
      </c>
      <c r="F80" s="29">
        <f>Tabulação_Dados!D58</f>
        <v>2025515</v>
      </c>
      <c r="G80" s="29">
        <f>Tabulação_Dados!E58</f>
        <v>1983046</v>
      </c>
      <c r="H80" s="29">
        <f>Tabulação_Dados!F58</f>
        <v>0</v>
      </c>
      <c r="I80" s="29">
        <f>Tabulação_Dados!G58</f>
        <v>0</v>
      </c>
      <c r="J80" s="30">
        <f>Tabulação_Dados!H58</f>
        <v>4008561</v>
      </c>
      <c r="K80" s="31">
        <f t="shared" si="3"/>
        <v>18.617053342189749</v>
      </c>
      <c r="L80" s="79"/>
      <c r="N80" s="87"/>
    </row>
    <row r="81" spans="1:14" s="80" customFormat="1" ht="18" customHeight="1" x14ac:dyDescent="0.2">
      <c r="A81" s="87"/>
      <c r="C81" s="78"/>
      <c r="D81" s="54">
        <v>4</v>
      </c>
      <c r="E81" s="24" t="str">
        <f>Tabulação_Dados!C59</f>
        <v>Minas Gerais</v>
      </c>
      <c r="F81" s="25">
        <f>Tabulação_Dados!D59</f>
        <v>1313682</v>
      </c>
      <c r="G81" s="25">
        <f>Tabulação_Dados!E59</f>
        <v>1367870</v>
      </c>
      <c r="H81" s="25">
        <f>Tabulação_Dados!F59</f>
        <v>0</v>
      </c>
      <c r="I81" s="25">
        <f>Tabulação_Dados!G59</f>
        <v>0</v>
      </c>
      <c r="J81" s="26">
        <f>Tabulação_Dados!H59</f>
        <v>2681552</v>
      </c>
      <c r="K81" s="27">
        <f t="shared" si="3"/>
        <v>12.453994494247588</v>
      </c>
      <c r="L81" s="79"/>
      <c r="N81" s="87"/>
    </row>
    <row r="82" spans="1:14" s="80" customFormat="1" ht="18" customHeight="1" x14ac:dyDescent="0.2">
      <c r="A82" s="87"/>
      <c r="C82" s="78"/>
      <c r="D82" s="55">
        <v>5</v>
      </c>
      <c r="E82" s="28" t="str">
        <f>Tabulação_Dados!C60</f>
        <v>Mato Grosso</v>
      </c>
      <c r="F82" s="29">
        <f>Tabulação_Dados!D60</f>
        <v>584551</v>
      </c>
      <c r="G82" s="29">
        <f>Tabulação_Dados!E60</f>
        <v>622536</v>
      </c>
      <c r="H82" s="29">
        <f>Tabulação_Dados!F60</f>
        <v>0</v>
      </c>
      <c r="I82" s="29">
        <f>Tabulação_Dados!G60</f>
        <v>0</v>
      </c>
      <c r="J82" s="30">
        <f>Tabulação_Dados!H60</f>
        <v>1207087</v>
      </c>
      <c r="K82" s="31">
        <f t="shared" si="3"/>
        <v>5.6061023064545594</v>
      </c>
      <c r="L82" s="79"/>
      <c r="N82" s="87"/>
    </row>
    <row r="83" spans="1:14" s="80" customFormat="1" ht="18" customHeight="1" x14ac:dyDescent="0.2">
      <c r="A83" s="87"/>
      <c r="C83" s="78"/>
      <c r="D83" s="54">
        <v>6</v>
      </c>
      <c r="E83" s="24" t="str">
        <f>Tabulação_Dados!C61</f>
        <v>São Paulo</v>
      </c>
      <c r="F83" s="25">
        <f>Tabulação_Dados!D61</f>
        <v>533377</v>
      </c>
      <c r="G83" s="25">
        <f>Tabulação_Dados!E61</f>
        <v>583319</v>
      </c>
      <c r="H83" s="25">
        <f>Tabulação_Dados!F61</f>
        <v>0</v>
      </c>
      <c r="I83" s="25">
        <f>Tabulação_Dados!G61</f>
        <v>0</v>
      </c>
      <c r="J83" s="26">
        <f>Tabulação_Dados!H61</f>
        <v>1116696</v>
      </c>
      <c r="K83" s="27">
        <f t="shared" si="3"/>
        <v>5.1862972770053704</v>
      </c>
      <c r="L83" s="79"/>
      <c r="N83" s="87"/>
    </row>
    <row r="84" spans="1:14" s="80" customFormat="1" ht="18" customHeight="1" x14ac:dyDescent="0.2">
      <c r="A84" s="87"/>
      <c r="C84" s="78"/>
      <c r="D84" s="55">
        <v>7</v>
      </c>
      <c r="E84" s="28" t="str">
        <f>Tabulação_Dados!C62</f>
        <v>Mato Grosso do Sul</v>
      </c>
      <c r="F84" s="29">
        <f>Tabulação_Dados!D62</f>
        <v>475164</v>
      </c>
      <c r="G84" s="29">
        <f>Tabulação_Dados!E62</f>
        <v>487998</v>
      </c>
      <c r="H84" s="29">
        <f>Tabulação_Dados!F62</f>
        <v>0</v>
      </c>
      <c r="I84" s="29">
        <f>Tabulação_Dados!G62</f>
        <v>0</v>
      </c>
      <c r="J84" s="30">
        <f>Tabulação_Dados!H62</f>
        <v>963162</v>
      </c>
      <c r="K84" s="31">
        <f t="shared" si="3"/>
        <v>4.473235740000006</v>
      </c>
      <c r="L84" s="79"/>
      <c r="N84" s="87"/>
    </row>
    <row r="85" spans="1:14" s="80" customFormat="1" ht="18" customHeight="1" x14ac:dyDescent="0.2">
      <c r="A85" s="87"/>
      <c r="C85" s="78"/>
      <c r="D85" s="54">
        <v>8</v>
      </c>
      <c r="E85" s="24" t="str">
        <f>Tabulação_Dados!C63</f>
        <v>Goiás</v>
      </c>
      <c r="F85" s="25">
        <f>Tabulação_Dados!D63</f>
        <v>436343</v>
      </c>
      <c r="G85" s="25">
        <f>Tabulação_Dados!E63</f>
        <v>439522</v>
      </c>
      <c r="H85" s="25">
        <f>Tabulação_Dados!F63</f>
        <v>0</v>
      </c>
      <c r="I85" s="25">
        <f>Tabulação_Dados!G63</f>
        <v>0</v>
      </c>
      <c r="J85" s="26">
        <f>Tabulação_Dados!H63</f>
        <v>875865</v>
      </c>
      <c r="K85" s="27">
        <f t="shared" si="3"/>
        <v>4.0678002469108048</v>
      </c>
      <c r="L85" s="79"/>
      <c r="N85" s="87"/>
    </row>
    <row r="86" spans="1:14" s="80" customFormat="1" ht="18" customHeight="1" x14ac:dyDescent="0.2">
      <c r="A86" s="87"/>
      <c r="C86" s="78"/>
      <c r="D86" s="55">
        <v>9</v>
      </c>
      <c r="E86" s="28" t="str">
        <f>Tabulação_Dados!C64</f>
        <v>Espírito Santo</v>
      </c>
      <c r="F86" s="29">
        <f>Tabulação_Dados!D64</f>
        <v>63954</v>
      </c>
      <c r="G86" s="29">
        <f>Tabulação_Dados!E64</f>
        <v>64830</v>
      </c>
      <c r="H86" s="29">
        <f>Tabulação_Dados!F64</f>
        <v>0</v>
      </c>
      <c r="I86" s="29">
        <f>Tabulação_Dados!G64</f>
        <v>0</v>
      </c>
      <c r="J86" s="30">
        <f>Tabulação_Dados!H64</f>
        <v>128784</v>
      </c>
      <c r="K86" s="31">
        <f t="shared" si="3"/>
        <v>0.5981145347720952</v>
      </c>
      <c r="L86" s="79"/>
      <c r="N86" s="87"/>
    </row>
    <row r="87" spans="1:14" s="80" customFormat="1" ht="18" customHeight="1" x14ac:dyDescent="0.2">
      <c r="A87" s="87"/>
      <c r="C87" s="78"/>
      <c r="D87" s="54">
        <v>10</v>
      </c>
      <c r="E87" s="24" t="str">
        <f>Tabulação_Dados!C65</f>
        <v>Distrito Federal</v>
      </c>
      <c r="F87" s="25">
        <f>Tabulação_Dados!D65</f>
        <v>61921</v>
      </c>
      <c r="G87" s="25">
        <f>Tabulação_Dados!E65</f>
        <v>30100</v>
      </c>
      <c r="H87" s="25">
        <f>Tabulação_Dados!F65</f>
        <v>0</v>
      </c>
      <c r="I87" s="25">
        <f>Tabulação_Dados!G65</f>
        <v>0</v>
      </c>
      <c r="J87" s="26">
        <f>Tabulação_Dados!H65</f>
        <v>92021</v>
      </c>
      <c r="K87" s="27">
        <f t="shared" si="3"/>
        <v>0.4273752764649566</v>
      </c>
      <c r="L87" s="79"/>
      <c r="N87" s="87"/>
    </row>
    <row r="88" spans="1:14" s="80" customFormat="1" ht="18" customHeight="1" x14ac:dyDescent="0.2">
      <c r="A88" s="87"/>
      <c r="C88" s="78"/>
      <c r="D88" s="56"/>
      <c r="E88" s="32" t="str">
        <f>CONCATENATE("Demais UF - ",Tabulação_Dados!B54-10)</f>
        <v>Demais UF - 11</v>
      </c>
      <c r="F88" s="33">
        <f>Tabulação_Dados!D83-F77</f>
        <v>130625</v>
      </c>
      <c r="G88" s="33">
        <f>Tabulação_Dados!E83-G77</f>
        <v>139808</v>
      </c>
      <c r="H88" s="33">
        <f>Tabulação_Dados!F83-H77</f>
        <v>0</v>
      </c>
      <c r="I88" s="33">
        <f>Tabulação_Dados!G83-I77</f>
        <v>0</v>
      </c>
      <c r="J88" s="33">
        <f>Tabulação_Dados!H83-J77</f>
        <v>270433</v>
      </c>
      <c r="K88" s="34">
        <f t="shared" si="3"/>
        <v>1.2559782890888775</v>
      </c>
      <c r="L88" s="79"/>
      <c r="N88" s="87"/>
    </row>
    <row r="89" spans="1:14" s="80" customFormat="1" ht="18" customHeight="1" x14ac:dyDescent="0.2">
      <c r="A89" s="87"/>
      <c r="C89" s="78"/>
      <c r="D89" s="35"/>
      <c r="E89" s="36" t="s">
        <v>34</v>
      </c>
      <c r="F89" s="37">
        <f>SUM(F77+F88)</f>
        <v>10713578</v>
      </c>
      <c r="G89" s="37">
        <f>SUM(G77+G88)</f>
        <v>10818084</v>
      </c>
      <c r="H89" s="37">
        <f>SUM(H77+H88)</f>
        <v>0</v>
      </c>
      <c r="I89" s="37">
        <f>SUM(I77+I88)</f>
        <v>0</v>
      </c>
      <c r="J89" s="37">
        <f>SUM(J77+J88)</f>
        <v>21531662</v>
      </c>
      <c r="K89" s="38">
        <f t="shared" si="3"/>
        <v>100</v>
      </c>
      <c r="L89" s="79"/>
      <c r="N89" s="87"/>
    </row>
    <row r="90" spans="1:14" x14ac:dyDescent="0.2">
      <c r="A90" s="84"/>
      <c r="C90" s="11"/>
      <c r="L90" s="12"/>
      <c r="N90" s="84"/>
    </row>
    <row r="91" spans="1:14" x14ac:dyDescent="0.2">
      <c r="A91" s="84"/>
      <c r="C91" s="11"/>
      <c r="L91" s="12"/>
      <c r="N91" s="84"/>
    </row>
    <row r="92" spans="1:14" x14ac:dyDescent="0.2">
      <c r="A92" s="84"/>
      <c r="C92" s="11"/>
      <c r="D92" s="68" t="str">
        <f>D50</f>
        <v>Fonte: IBGE / Pesquisa trimestral do abate de animais - Adaptado pela SED/Agricultura (atualizado em Setembro / 2018)</v>
      </c>
      <c r="E92" s="67"/>
      <c r="F92" s="67"/>
      <c r="G92" s="67"/>
      <c r="H92" s="67"/>
      <c r="I92" s="67"/>
      <c r="J92" s="67"/>
      <c r="K92" s="67"/>
      <c r="L92" s="12"/>
      <c r="N92" s="84"/>
    </row>
    <row r="93" spans="1:14" x14ac:dyDescent="0.2">
      <c r="A93" s="84"/>
      <c r="C93" s="11"/>
      <c r="L93" s="12"/>
      <c r="N93" s="84"/>
    </row>
    <row r="94" spans="1:14" x14ac:dyDescent="0.2">
      <c r="A94" s="84"/>
      <c r="C94" s="11"/>
      <c r="L94" s="12"/>
      <c r="N94" s="84"/>
    </row>
    <row r="95" spans="1:14" ht="25.5" customHeight="1" x14ac:dyDescent="0.2">
      <c r="A95" s="84"/>
      <c r="C95" s="11"/>
      <c r="D95" s="95" t="s">
        <v>70</v>
      </c>
      <c r="E95" s="96"/>
      <c r="F95" s="96"/>
      <c r="G95" s="96"/>
      <c r="H95" s="96"/>
      <c r="I95" s="96"/>
      <c r="J95" s="96"/>
      <c r="K95" s="96"/>
      <c r="L95" s="12"/>
      <c r="N95" s="84"/>
    </row>
    <row r="96" spans="1:14" ht="16.5" customHeight="1" x14ac:dyDescent="0.2">
      <c r="A96" s="84"/>
      <c r="C96" s="11"/>
      <c r="D96" s="97" t="str">
        <f>D12</f>
        <v>Referente ao ano de 2018</v>
      </c>
      <c r="E96" s="97"/>
      <c r="F96" s="97"/>
      <c r="G96" s="97"/>
      <c r="H96" s="97"/>
      <c r="I96" s="97"/>
      <c r="J96" s="97"/>
      <c r="K96" s="97"/>
      <c r="L96" s="12"/>
      <c r="N96" s="84"/>
    </row>
    <row r="97" spans="1:14" x14ac:dyDescent="0.2">
      <c r="A97" s="84"/>
      <c r="C97" s="11"/>
      <c r="L97" s="12"/>
      <c r="N97" s="84"/>
    </row>
    <row r="98" spans="1:14" x14ac:dyDescent="0.2">
      <c r="A98" s="84"/>
      <c r="C98" s="11"/>
      <c r="L98" s="12"/>
      <c r="N98" s="84"/>
    </row>
    <row r="99" spans="1:14" ht="14.25" x14ac:dyDescent="0.2">
      <c r="A99" s="84"/>
      <c r="C99" s="11"/>
      <c r="D99" s="57" t="s">
        <v>68</v>
      </c>
      <c r="E99" s="57"/>
      <c r="F99" s="57"/>
      <c r="G99" s="57"/>
      <c r="H99" s="57"/>
      <c r="I99" s="57"/>
      <c r="J99" s="57"/>
      <c r="K99" s="57"/>
      <c r="L99" s="12"/>
      <c r="N99" s="84"/>
    </row>
    <row r="100" spans="1:14" ht="31.5" customHeight="1" x14ac:dyDescent="0.2">
      <c r="A100" s="84"/>
      <c r="C100" s="11"/>
      <c r="D100" s="14" t="s">
        <v>30</v>
      </c>
      <c r="E100" s="15" t="s">
        <v>31</v>
      </c>
      <c r="F100" s="15" t="str">
        <f>Tabulação_Dados!$E$3</f>
        <v>janeiro-março</v>
      </c>
      <c r="G100" s="15" t="str">
        <f>Tabulação_Dados!$H$3</f>
        <v>abril-junho</v>
      </c>
      <c r="H100" s="15" t="str">
        <f>Tabulação_Dados!$E$4</f>
        <v>julho-setembro</v>
      </c>
      <c r="I100" s="15" t="str">
        <f>Tabulação_Dados!$H$4</f>
        <v>outubro-dezembro</v>
      </c>
      <c r="J100" s="15" t="s">
        <v>35</v>
      </c>
      <c r="K100" s="15" t="s">
        <v>32</v>
      </c>
      <c r="L100" s="12"/>
      <c r="N100" s="84"/>
    </row>
    <row r="101" spans="1:14" s="80" customFormat="1" ht="18" customHeight="1" x14ac:dyDescent="0.2">
      <c r="A101" s="87"/>
      <c r="C101" s="78"/>
      <c r="D101" s="16"/>
      <c r="E101" s="17" t="s">
        <v>33</v>
      </c>
      <c r="F101" s="18">
        <f>SUM(F102:F111)</f>
        <v>3327644603</v>
      </c>
      <c r="G101" s="18">
        <f>SUM(G102:G111)</f>
        <v>3218390615</v>
      </c>
      <c r="H101" s="18">
        <f>SUM(H102:H111)</f>
        <v>0</v>
      </c>
      <c r="I101" s="18">
        <f>SUM(I102:I111)</f>
        <v>0</v>
      </c>
      <c r="J101" s="18">
        <f>SUM(J102:J111)</f>
        <v>6546035218</v>
      </c>
      <c r="K101" s="19">
        <f t="shared" ref="K101:K113" si="4">J101*100/$J$113</f>
        <v>96.574016584766099</v>
      </c>
      <c r="L101" s="79"/>
      <c r="N101" s="87"/>
    </row>
    <row r="102" spans="1:14" s="80" customFormat="1" ht="18" customHeight="1" x14ac:dyDescent="0.2">
      <c r="A102" s="87"/>
      <c r="C102" s="78"/>
      <c r="D102" s="53">
        <v>1</v>
      </c>
      <c r="E102" s="20" t="str">
        <f>Tabulação_Dados!K97</f>
        <v>Paraná</v>
      </c>
      <c r="F102" s="21">
        <f>Tabulação_Dados!L97</f>
        <v>1137631521</v>
      </c>
      <c r="G102" s="21">
        <f>Tabulação_Dados!M97</f>
        <v>1108964395</v>
      </c>
      <c r="H102" s="21">
        <f>Tabulação_Dados!N97</f>
        <v>0</v>
      </c>
      <c r="I102" s="21">
        <f>Tabulação_Dados!O97</f>
        <v>0</v>
      </c>
      <c r="J102" s="22">
        <f>Tabulação_Dados!P97</f>
        <v>2246595916</v>
      </c>
      <c r="K102" s="23">
        <f t="shared" si="4"/>
        <v>33.1441527620348</v>
      </c>
      <c r="L102" s="79"/>
      <c r="N102" s="87"/>
    </row>
    <row r="103" spans="1:14" s="80" customFormat="1" ht="18" customHeight="1" x14ac:dyDescent="0.2">
      <c r="A103" s="87"/>
      <c r="C103" s="78"/>
      <c r="D103" s="54">
        <v>2</v>
      </c>
      <c r="E103" s="24" t="str">
        <f>Tabulação_Dados!K98</f>
        <v>Santa Catarina</v>
      </c>
      <c r="F103" s="25">
        <f>Tabulação_Dados!L98</f>
        <v>521066557</v>
      </c>
      <c r="G103" s="25">
        <f>Tabulação_Dados!M98</f>
        <v>450509244</v>
      </c>
      <c r="H103" s="25">
        <f>Tabulação_Dados!N98</f>
        <v>0</v>
      </c>
      <c r="I103" s="25">
        <f>Tabulação_Dados!O98</f>
        <v>0</v>
      </c>
      <c r="J103" s="26">
        <f>Tabulação_Dados!P98</f>
        <v>971575801</v>
      </c>
      <c r="K103" s="27">
        <f t="shared" si="4"/>
        <v>14.333711077680213</v>
      </c>
      <c r="L103" s="79"/>
      <c r="N103" s="87"/>
    </row>
    <row r="104" spans="1:14" s="80" customFormat="1" ht="18" customHeight="1" x14ac:dyDescent="0.2">
      <c r="A104" s="87"/>
      <c r="C104" s="78"/>
      <c r="D104" s="55">
        <v>3</v>
      </c>
      <c r="E104" s="28" t="str">
        <f>Tabulação_Dados!K99</f>
        <v>Rio Grande do Sul</v>
      </c>
      <c r="F104" s="29">
        <f>Tabulação_Dados!L99</f>
        <v>425450045</v>
      </c>
      <c r="G104" s="29">
        <f>Tabulação_Dados!M99</f>
        <v>426220295</v>
      </c>
      <c r="H104" s="29">
        <f>Tabulação_Dados!N99</f>
        <v>0</v>
      </c>
      <c r="I104" s="29">
        <f>Tabulação_Dados!O99</f>
        <v>0</v>
      </c>
      <c r="J104" s="30">
        <f>Tabulação_Dados!P99</f>
        <v>851670340</v>
      </c>
      <c r="K104" s="31">
        <f t="shared" si="4"/>
        <v>12.564739235399784</v>
      </c>
      <c r="L104" s="79"/>
      <c r="N104" s="87"/>
    </row>
    <row r="105" spans="1:14" s="80" customFormat="1" ht="18" customHeight="1" x14ac:dyDescent="0.2">
      <c r="A105" s="87"/>
      <c r="C105" s="78"/>
      <c r="D105" s="54">
        <v>4</v>
      </c>
      <c r="E105" s="24" t="str">
        <f>Tabulação_Dados!K100</f>
        <v>São Paulo</v>
      </c>
      <c r="F105" s="25">
        <f>Tabulação_Dados!L100</f>
        <v>405723584</v>
      </c>
      <c r="G105" s="25">
        <f>Tabulação_Dados!M100</f>
        <v>406725486</v>
      </c>
      <c r="H105" s="25">
        <f>Tabulação_Dados!N100</f>
        <v>0</v>
      </c>
      <c r="I105" s="25">
        <f>Tabulação_Dados!O100</f>
        <v>0</v>
      </c>
      <c r="J105" s="26">
        <f>Tabulação_Dados!P100</f>
        <v>812449070</v>
      </c>
      <c r="K105" s="27">
        <f t="shared" si="4"/>
        <v>11.986105688021338</v>
      </c>
      <c r="L105" s="79"/>
      <c r="N105" s="87"/>
    </row>
    <row r="106" spans="1:14" s="80" customFormat="1" ht="18" customHeight="1" x14ac:dyDescent="0.2">
      <c r="A106" s="87"/>
      <c r="C106" s="78"/>
      <c r="D106" s="55">
        <v>5</v>
      </c>
      <c r="E106" s="28" t="str">
        <f>Tabulação_Dados!K101</f>
        <v>Minas Gerais</v>
      </c>
      <c r="F106" s="29">
        <f>Tabulação_Dados!L101</f>
        <v>247194362</v>
      </c>
      <c r="G106" s="29">
        <f>Tabulação_Dados!M101</f>
        <v>249508800</v>
      </c>
      <c r="H106" s="29">
        <f>Tabulação_Dados!N101</f>
        <v>0</v>
      </c>
      <c r="I106" s="29">
        <f>Tabulação_Dados!O101</f>
        <v>0</v>
      </c>
      <c r="J106" s="30">
        <f>Tabulação_Dados!P101</f>
        <v>496703162</v>
      </c>
      <c r="K106" s="31">
        <f t="shared" si="4"/>
        <v>7.3278889903909716</v>
      </c>
      <c r="L106" s="79"/>
      <c r="N106" s="87"/>
    </row>
    <row r="107" spans="1:14" s="80" customFormat="1" ht="18" customHeight="1" x14ac:dyDescent="0.2">
      <c r="A107" s="87"/>
      <c r="C107" s="78"/>
      <c r="D107" s="54">
        <v>6</v>
      </c>
      <c r="E107" s="24" t="str">
        <f>Tabulação_Dados!K102</f>
        <v>Goiás</v>
      </c>
      <c r="F107" s="25">
        <f>Tabulação_Dados!L102</f>
        <v>225482882</v>
      </c>
      <c r="G107" s="25">
        <f>Tabulação_Dados!M102</f>
        <v>214607615</v>
      </c>
      <c r="H107" s="25">
        <f>Tabulação_Dados!N102</f>
        <v>0</v>
      </c>
      <c r="I107" s="25">
        <f>Tabulação_Dados!O102</f>
        <v>0</v>
      </c>
      <c r="J107" s="26">
        <f>Tabulação_Dados!P102</f>
        <v>440090497</v>
      </c>
      <c r="K107" s="27">
        <f t="shared" si="4"/>
        <v>6.4926792387562671</v>
      </c>
      <c r="L107" s="79"/>
      <c r="N107" s="87"/>
    </row>
    <row r="108" spans="1:14" s="80" customFormat="1" ht="18" customHeight="1" x14ac:dyDescent="0.2">
      <c r="A108" s="87"/>
      <c r="C108" s="78"/>
      <c r="D108" s="55">
        <v>7</v>
      </c>
      <c r="E108" s="28" t="str">
        <f>Tabulação_Dados!K103</f>
        <v>Mato Grosso</v>
      </c>
      <c r="F108" s="29">
        <f>Tabulação_Dados!L103</f>
        <v>137140154</v>
      </c>
      <c r="G108" s="29">
        <f>Tabulação_Dados!M103</f>
        <v>126666502</v>
      </c>
      <c r="H108" s="29">
        <f>Tabulação_Dados!N103</f>
        <v>0</v>
      </c>
      <c r="I108" s="29">
        <f>Tabulação_Dados!O103</f>
        <v>0</v>
      </c>
      <c r="J108" s="30">
        <f>Tabulação_Dados!P103</f>
        <v>263806656</v>
      </c>
      <c r="K108" s="31">
        <f t="shared" si="4"/>
        <v>3.8919540642953634</v>
      </c>
      <c r="L108" s="79"/>
      <c r="N108" s="87"/>
    </row>
    <row r="109" spans="1:14" s="80" customFormat="1" ht="18" customHeight="1" x14ac:dyDescent="0.2">
      <c r="A109" s="87"/>
      <c r="C109" s="78"/>
      <c r="D109" s="54">
        <v>8</v>
      </c>
      <c r="E109" s="24" t="str">
        <f>Tabulação_Dados!K104</f>
        <v>Mato Grosso do Sul</v>
      </c>
      <c r="F109" s="25">
        <f>Tabulação_Dados!L104</f>
        <v>114330405</v>
      </c>
      <c r="G109" s="25">
        <f>Tabulação_Dados!M104</f>
        <v>111954009</v>
      </c>
      <c r="H109" s="25">
        <f>Tabulação_Dados!N104</f>
        <v>0</v>
      </c>
      <c r="I109" s="25">
        <f>Tabulação_Dados!O104</f>
        <v>0</v>
      </c>
      <c r="J109" s="26">
        <f>Tabulação_Dados!P104</f>
        <v>226284414</v>
      </c>
      <c r="K109" s="27">
        <f t="shared" si="4"/>
        <v>3.3383863701831489</v>
      </c>
      <c r="L109" s="79"/>
      <c r="N109" s="87"/>
    </row>
    <row r="110" spans="1:14" s="80" customFormat="1" ht="18" customHeight="1" x14ac:dyDescent="0.2">
      <c r="A110" s="87"/>
      <c r="C110" s="78"/>
      <c r="D110" s="55">
        <v>9</v>
      </c>
      <c r="E110" s="28" t="str">
        <f>Tabulação_Dados!K105</f>
        <v>Bahia</v>
      </c>
      <c r="F110" s="29">
        <f>Tabulação_Dados!L105</f>
        <v>69612989</v>
      </c>
      <c r="G110" s="29">
        <f>Tabulação_Dados!M105</f>
        <v>75606091</v>
      </c>
      <c r="H110" s="29">
        <f>Tabulação_Dados!N105</f>
        <v>0</v>
      </c>
      <c r="I110" s="29">
        <f>Tabulação_Dados!O105</f>
        <v>0</v>
      </c>
      <c r="J110" s="30">
        <f>Tabulação_Dados!P105</f>
        <v>145219080</v>
      </c>
      <c r="K110" s="31">
        <f t="shared" si="4"/>
        <v>2.1424250516985954</v>
      </c>
      <c r="L110" s="79"/>
      <c r="N110" s="87"/>
    </row>
    <row r="111" spans="1:14" s="80" customFormat="1" ht="18" customHeight="1" x14ac:dyDescent="0.2">
      <c r="A111" s="87"/>
      <c r="C111" s="78"/>
      <c r="D111" s="54">
        <v>10</v>
      </c>
      <c r="E111" s="24" t="str">
        <f>Tabulação_Dados!K106</f>
        <v>Pará</v>
      </c>
      <c r="F111" s="25">
        <f>Tabulação_Dados!L106</f>
        <v>44012104</v>
      </c>
      <c r="G111" s="25">
        <f>Tabulação_Dados!M106</f>
        <v>47628178</v>
      </c>
      <c r="H111" s="25">
        <f>Tabulação_Dados!N106</f>
        <v>0</v>
      </c>
      <c r="I111" s="25">
        <f>Tabulação_Dados!O106</f>
        <v>0</v>
      </c>
      <c r="J111" s="26">
        <f>Tabulação_Dados!P106</f>
        <v>91640282</v>
      </c>
      <c r="K111" s="27">
        <f t="shared" si="4"/>
        <v>1.3519741063056168</v>
      </c>
      <c r="L111" s="79"/>
      <c r="N111" s="87"/>
    </row>
    <row r="112" spans="1:14" s="80" customFormat="1" ht="18" customHeight="1" x14ac:dyDescent="0.2">
      <c r="A112" s="87"/>
      <c r="C112" s="78"/>
      <c r="D112" s="56"/>
      <c r="E112" s="32" t="str">
        <f>CONCATENATE("Demais UF - ",Tabulação_Dados!J95-10)</f>
        <v>Demais UF - 8</v>
      </c>
      <c r="F112" s="33">
        <f>Tabulação_Dados!L124-F101</f>
        <v>119826864</v>
      </c>
      <c r="G112" s="33">
        <f>Tabulação_Dados!M124-G101</f>
        <v>112395103</v>
      </c>
      <c r="H112" s="33">
        <f>Tabulação_Dados!N124-H101</f>
        <v>0</v>
      </c>
      <c r="I112" s="33">
        <f>Tabulação_Dados!O124-I101</f>
        <v>0</v>
      </c>
      <c r="J112" s="33">
        <f>Tabulação_Dados!P124-J101</f>
        <v>232221967</v>
      </c>
      <c r="K112" s="34">
        <f t="shared" si="4"/>
        <v>3.425983415233897</v>
      </c>
      <c r="L112" s="79"/>
      <c r="N112" s="87"/>
    </row>
    <row r="113" spans="1:14" s="80" customFormat="1" ht="18" customHeight="1" x14ac:dyDescent="0.2">
      <c r="A113" s="87"/>
      <c r="C113" s="78"/>
      <c r="D113" s="35"/>
      <c r="E113" s="36" t="s">
        <v>34</v>
      </c>
      <c r="F113" s="37">
        <f>SUM(F101+F112)</f>
        <v>3447471467</v>
      </c>
      <c r="G113" s="37">
        <f>SUM(G101+G112)</f>
        <v>3330785718</v>
      </c>
      <c r="H113" s="37">
        <f>SUM(H101+H112)</f>
        <v>0</v>
      </c>
      <c r="I113" s="37">
        <f>SUM(I101+I112)</f>
        <v>0</v>
      </c>
      <c r="J113" s="37">
        <f>SUM(J101+J112)</f>
        <v>6778257185</v>
      </c>
      <c r="K113" s="38">
        <f t="shared" si="4"/>
        <v>100</v>
      </c>
      <c r="L113" s="79"/>
      <c r="N113" s="87"/>
    </row>
    <row r="114" spans="1:14" x14ac:dyDescent="0.2">
      <c r="A114" s="84"/>
      <c r="C114" s="11"/>
      <c r="L114" s="12"/>
      <c r="N114" s="84"/>
    </row>
    <row r="115" spans="1:14" x14ac:dyDescent="0.2">
      <c r="A115" s="84"/>
      <c r="C115" s="11"/>
      <c r="L115" s="12"/>
      <c r="N115" s="84"/>
    </row>
    <row r="116" spans="1:14" x14ac:dyDescent="0.2">
      <c r="A116" s="84"/>
      <c r="C116" s="11"/>
      <c r="L116" s="12"/>
      <c r="N116" s="84"/>
    </row>
    <row r="117" spans="1:14" ht="14.25" x14ac:dyDescent="0.2">
      <c r="A117" s="84"/>
      <c r="C117" s="11"/>
      <c r="D117" s="57" t="s">
        <v>69</v>
      </c>
      <c r="E117" s="57"/>
      <c r="F117" s="57"/>
      <c r="G117" s="57"/>
      <c r="H117" s="57"/>
      <c r="I117" s="57"/>
      <c r="J117" s="57"/>
      <c r="K117" s="57"/>
      <c r="L117" s="12"/>
      <c r="N117" s="84"/>
    </row>
    <row r="118" spans="1:14" ht="31.5" customHeight="1" x14ac:dyDescent="0.2">
      <c r="A118" s="84"/>
      <c r="C118" s="11"/>
      <c r="D118" s="14" t="s">
        <v>30</v>
      </c>
      <c r="E118" s="15" t="s">
        <v>31</v>
      </c>
      <c r="F118" s="15" t="str">
        <f>Tabulação_Dados!$E$3</f>
        <v>janeiro-março</v>
      </c>
      <c r="G118" s="15" t="str">
        <f>Tabulação_Dados!$H$3</f>
        <v>abril-junho</v>
      </c>
      <c r="H118" s="15" t="str">
        <f>Tabulação_Dados!$E$4</f>
        <v>julho-setembro</v>
      </c>
      <c r="I118" s="15" t="str">
        <f>Tabulação_Dados!$H$4</f>
        <v>outubro-dezembro</v>
      </c>
      <c r="J118" s="15" t="s">
        <v>35</v>
      </c>
      <c r="K118" s="15" t="s">
        <v>32</v>
      </c>
      <c r="L118" s="12"/>
      <c r="N118" s="84"/>
    </row>
    <row r="119" spans="1:14" s="80" customFormat="1" ht="18" customHeight="1" x14ac:dyDescent="0.2">
      <c r="A119" s="87"/>
      <c r="C119" s="78"/>
      <c r="D119" s="16"/>
      <c r="E119" s="17" t="s">
        <v>33</v>
      </c>
      <c r="F119" s="18">
        <f>SUM(F120:F129)</f>
        <v>1403277712</v>
      </c>
      <c r="G119" s="18">
        <f>SUM(G120:G129)</f>
        <v>1307090889</v>
      </c>
      <c r="H119" s="18">
        <f>SUM(H120:H129)</f>
        <v>0</v>
      </c>
      <c r="I119" s="18">
        <f>SUM(I120:I129)</f>
        <v>0</v>
      </c>
      <c r="J119" s="18">
        <f>SUM(J120:J129)</f>
        <v>2710368601</v>
      </c>
      <c r="K119" s="19">
        <f t="shared" ref="K119:K131" si="5">J119*100/$J$131</f>
        <v>96.542647180826407</v>
      </c>
      <c r="L119" s="79"/>
      <c r="N119" s="87"/>
    </row>
    <row r="120" spans="1:14" s="80" customFormat="1" ht="18" customHeight="1" x14ac:dyDescent="0.2">
      <c r="A120" s="87"/>
      <c r="C120" s="78"/>
      <c r="D120" s="53">
        <v>1</v>
      </c>
      <c r="E120" s="20" t="str">
        <f>Tabulação_Dados!C97</f>
        <v>Paraná</v>
      </c>
      <c r="F120" s="21">
        <f>Tabulação_Dados!D97</f>
        <v>465524868</v>
      </c>
      <c r="G120" s="21">
        <f>Tabulação_Dados!E97</f>
        <v>423691893</v>
      </c>
      <c r="H120" s="21">
        <f>Tabulação_Dados!F97</f>
        <v>0</v>
      </c>
      <c r="I120" s="21">
        <f>Tabulação_Dados!G97</f>
        <v>0</v>
      </c>
      <c r="J120" s="22">
        <f>Tabulação_Dados!H97</f>
        <v>889216761</v>
      </c>
      <c r="K120" s="23">
        <f t="shared" si="5"/>
        <v>31.673677149604877</v>
      </c>
      <c r="L120" s="79"/>
      <c r="N120" s="87"/>
    </row>
    <row r="121" spans="1:14" s="80" customFormat="1" ht="18" customHeight="1" x14ac:dyDescent="0.2">
      <c r="A121" s="87"/>
      <c r="C121" s="78"/>
      <c r="D121" s="54">
        <v>2</v>
      </c>
      <c r="E121" s="24" t="str">
        <f>Tabulação_Dados!C98</f>
        <v>Rio Grande do Sul</v>
      </c>
      <c r="F121" s="25">
        <f>Tabulação_Dados!D98</f>
        <v>212607953</v>
      </c>
      <c r="G121" s="25">
        <f>Tabulação_Dados!E98</f>
        <v>210567850</v>
      </c>
      <c r="H121" s="25">
        <f>Tabulação_Dados!F98</f>
        <v>0</v>
      </c>
      <c r="I121" s="25">
        <f>Tabulação_Dados!G98</f>
        <v>0</v>
      </c>
      <c r="J121" s="26">
        <f>Tabulação_Dados!H98</f>
        <v>423175803</v>
      </c>
      <c r="K121" s="27">
        <f t="shared" si="5"/>
        <v>15.073415560311053</v>
      </c>
      <c r="L121" s="79"/>
      <c r="N121" s="87"/>
    </row>
    <row r="122" spans="1:14" s="80" customFormat="1" ht="18" customHeight="1" x14ac:dyDescent="0.2">
      <c r="A122" s="87"/>
      <c r="C122" s="78"/>
      <c r="D122" s="55">
        <v>3</v>
      </c>
      <c r="E122" s="28" t="str">
        <f>Tabulação_Dados!C99</f>
        <v>Santa Catarina</v>
      </c>
      <c r="F122" s="29">
        <f>Tabulação_Dados!D99</f>
        <v>212759820</v>
      </c>
      <c r="G122" s="29">
        <f>Tabulação_Dados!E99</f>
        <v>184507197</v>
      </c>
      <c r="H122" s="29">
        <f>Tabulação_Dados!F99</f>
        <v>0</v>
      </c>
      <c r="I122" s="29">
        <f>Tabulação_Dados!G99</f>
        <v>0</v>
      </c>
      <c r="J122" s="30">
        <f>Tabulação_Dados!H99</f>
        <v>397267017</v>
      </c>
      <c r="K122" s="31">
        <f t="shared" si="5"/>
        <v>14.150551126020208</v>
      </c>
      <c r="L122" s="79"/>
      <c r="N122" s="87"/>
    </row>
    <row r="123" spans="1:14" s="80" customFormat="1" ht="18" customHeight="1" x14ac:dyDescent="0.2">
      <c r="A123" s="87"/>
      <c r="C123" s="78"/>
      <c r="D123" s="54">
        <v>4</v>
      </c>
      <c r="E123" s="24" t="str">
        <f>Tabulação_Dados!C100</f>
        <v>São Paulo</v>
      </c>
      <c r="F123" s="25">
        <f>Tabulação_Dados!D100</f>
        <v>164821695</v>
      </c>
      <c r="G123" s="25">
        <f>Tabulação_Dados!E100</f>
        <v>158170637</v>
      </c>
      <c r="H123" s="25">
        <f>Tabulação_Dados!F100</f>
        <v>0</v>
      </c>
      <c r="I123" s="25">
        <f>Tabulação_Dados!G100</f>
        <v>0</v>
      </c>
      <c r="J123" s="26">
        <f>Tabulação_Dados!H100</f>
        <v>322992332</v>
      </c>
      <c r="K123" s="27">
        <f t="shared" si="5"/>
        <v>11.50490554638341</v>
      </c>
      <c r="L123" s="79"/>
      <c r="N123" s="87"/>
    </row>
    <row r="124" spans="1:14" s="80" customFormat="1" ht="18" customHeight="1" x14ac:dyDescent="0.2">
      <c r="A124" s="87"/>
      <c r="C124" s="78"/>
      <c r="D124" s="55">
        <v>5</v>
      </c>
      <c r="E124" s="28" t="str">
        <f>Tabulação_Dados!C101</f>
        <v>Minas Gerais</v>
      </c>
      <c r="F124" s="29">
        <f>Tabulação_Dados!D101</f>
        <v>104361071</v>
      </c>
      <c r="G124" s="29">
        <f>Tabulação_Dados!E101</f>
        <v>101597855</v>
      </c>
      <c r="H124" s="29">
        <f>Tabulação_Dados!F101</f>
        <v>0</v>
      </c>
      <c r="I124" s="29">
        <f>Tabulação_Dados!G101</f>
        <v>0</v>
      </c>
      <c r="J124" s="30">
        <f>Tabulação_Dados!H101</f>
        <v>205958926</v>
      </c>
      <c r="K124" s="31">
        <f t="shared" si="5"/>
        <v>7.3362050900470619</v>
      </c>
      <c r="L124" s="79"/>
      <c r="N124" s="87"/>
    </row>
    <row r="125" spans="1:14" s="80" customFormat="1" ht="18" customHeight="1" x14ac:dyDescent="0.2">
      <c r="A125" s="87"/>
      <c r="C125" s="78"/>
      <c r="D125" s="54">
        <v>6</v>
      </c>
      <c r="E125" s="24" t="str">
        <f>Tabulação_Dados!C102</f>
        <v>Goiás</v>
      </c>
      <c r="F125" s="25">
        <f>Tabulação_Dados!D102</f>
        <v>96281500</v>
      </c>
      <c r="G125" s="25">
        <f>Tabulação_Dados!E102</f>
        <v>89606768</v>
      </c>
      <c r="H125" s="25">
        <f>Tabulação_Dados!F102</f>
        <v>0</v>
      </c>
      <c r="I125" s="25">
        <f>Tabulação_Dados!G102</f>
        <v>0</v>
      </c>
      <c r="J125" s="26">
        <f>Tabulação_Dados!H102</f>
        <v>185888268</v>
      </c>
      <c r="K125" s="27">
        <f t="shared" si="5"/>
        <v>6.6212933052565655</v>
      </c>
      <c r="L125" s="79"/>
      <c r="N125" s="87"/>
    </row>
    <row r="126" spans="1:14" s="80" customFormat="1" ht="18" customHeight="1" x14ac:dyDescent="0.2">
      <c r="A126" s="87"/>
      <c r="C126" s="78"/>
      <c r="D126" s="55">
        <v>7</v>
      </c>
      <c r="E126" s="28" t="str">
        <f>Tabulação_Dados!C103</f>
        <v>Mato Grosso</v>
      </c>
      <c r="F126" s="29">
        <f>Tabulação_Dados!D103</f>
        <v>58705474</v>
      </c>
      <c r="G126" s="29">
        <f>Tabulação_Dados!E103</f>
        <v>52977730</v>
      </c>
      <c r="H126" s="29">
        <f>Tabulação_Dados!F103</f>
        <v>0</v>
      </c>
      <c r="I126" s="29">
        <f>Tabulação_Dados!G103</f>
        <v>0</v>
      </c>
      <c r="J126" s="30">
        <f>Tabulação_Dados!H103</f>
        <v>111683204</v>
      </c>
      <c r="K126" s="31">
        <f t="shared" si="5"/>
        <v>3.9781276081113588</v>
      </c>
      <c r="L126" s="79"/>
      <c r="N126" s="87"/>
    </row>
    <row r="127" spans="1:14" s="80" customFormat="1" ht="18" customHeight="1" x14ac:dyDescent="0.2">
      <c r="A127" s="87"/>
      <c r="C127" s="78"/>
      <c r="D127" s="54">
        <v>8</v>
      </c>
      <c r="E127" s="24" t="str">
        <f>Tabulação_Dados!C104</f>
        <v>Mato Grosso do Sul</v>
      </c>
      <c r="F127" s="25">
        <f>Tabulação_Dados!D104</f>
        <v>43199296</v>
      </c>
      <c r="G127" s="25">
        <f>Tabulação_Dados!E104</f>
        <v>40613947</v>
      </c>
      <c r="H127" s="25">
        <f>Tabulação_Dados!F104</f>
        <v>0</v>
      </c>
      <c r="I127" s="25">
        <f>Tabulação_Dados!G104</f>
        <v>0</v>
      </c>
      <c r="J127" s="26">
        <f>Tabulação_Dados!H104</f>
        <v>83813243</v>
      </c>
      <c r="K127" s="27">
        <f t="shared" si="5"/>
        <v>2.9854066140835833</v>
      </c>
      <c r="L127" s="79"/>
      <c r="N127" s="87"/>
    </row>
    <row r="128" spans="1:14" s="80" customFormat="1" ht="18" customHeight="1" x14ac:dyDescent="0.2">
      <c r="A128" s="87"/>
      <c r="C128" s="78"/>
      <c r="D128" s="55">
        <v>9</v>
      </c>
      <c r="E128" s="28" t="str">
        <f>Tabulação_Dados!C105</f>
        <v>Bahia</v>
      </c>
      <c r="F128" s="29">
        <f>Tabulação_Dados!D105</f>
        <v>28899011</v>
      </c>
      <c r="G128" s="29">
        <f>Tabulação_Dados!E105</f>
        <v>28641223</v>
      </c>
      <c r="H128" s="29">
        <f>Tabulação_Dados!F105</f>
        <v>0</v>
      </c>
      <c r="I128" s="29">
        <f>Tabulação_Dados!G105</f>
        <v>0</v>
      </c>
      <c r="J128" s="30">
        <f>Tabulação_Dados!H105</f>
        <v>57540234</v>
      </c>
      <c r="K128" s="31">
        <f t="shared" si="5"/>
        <v>2.0495686482327988</v>
      </c>
      <c r="L128" s="79"/>
      <c r="N128" s="87"/>
    </row>
    <row r="129" spans="1:14" s="80" customFormat="1" ht="18" customHeight="1" x14ac:dyDescent="0.2">
      <c r="A129" s="87"/>
      <c r="C129" s="78"/>
      <c r="D129" s="54">
        <v>10</v>
      </c>
      <c r="E129" s="24" t="str">
        <f>Tabulação_Dados!C106</f>
        <v>Pará</v>
      </c>
      <c r="F129" s="25">
        <f>Tabulação_Dados!D106</f>
        <v>16117024</v>
      </c>
      <c r="G129" s="25">
        <f>Tabulação_Dados!E106</f>
        <v>16715789</v>
      </c>
      <c r="H129" s="25">
        <f>Tabulação_Dados!F106</f>
        <v>0</v>
      </c>
      <c r="I129" s="25">
        <f>Tabulação_Dados!G106</f>
        <v>0</v>
      </c>
      <c r="J129" s="26">
        <f>Tabulação_Dados!H106</f>
        <v>32832813</v>
      </c>
      <c r="K129" s="27">
        <f t="shared" si="5"/>
        <v>1.1694965327754883</v>
      </c>
      <c r="L129" s="79"/>
      <c r="N129" s="87"/>
    </row>
    <row r="130" spans="1:14" s="80" customFormat="1" ht="18" customHeight="1" x14ac:dyDescent="0.2">
      <c r="A130" s="87"/>
      <c r="C130" s="78"/>
      <c r="D130" s="56"/>
      <c r="E130" s="32" t="str">
        <f>CONCATENATE("Demais UF - ",Tabulação_Dados!B95-10)</f>
        <v>Demais UF - 8</v>
      </c>
      <c r="F130" s="33">
        <f>Tabulação_Dados!D124-F119</f>
        <v>49506975</v>
      </c>
      <c r="G130" s="33">
        <f>Tabulação_Dados!E124-G119</f>
        <v>47555834</v>
      </c>
      <c r="H130" s="33">
        <f>Tabulação_Dados!F124-H119</f>
        <v>0</v>
      </c>
      <c r="I130" s="33">
        <f>Tabulação_Dados!G124-I119</f>
        <v>0</v>
      </c>
      <c r="J130" s="33">
        <f>Tabulação_Dados!H124-J119</f>
        <v>97062809</v>
      </c>
      <c r="K130" s="34">
        <f t="shared" si="5"/>
        <v>3.4573528191735945</v>
      </c>
      <c r="L130" s="79"/>
      <c r="N130" s="87"/>
    </row>
    <row r="131" spans="1:14" s="80" customFormat="1" ht="18" customHeight="1" x14ac:dyDescent="0.2">
      <c r="A131" s="87"/>
      <c r="C131" s="78"/>
      <c r="D131" s="35"/>
      <c r="E131" s="36" t="s">
        <v>34</v>
      </c>
      <c r="F131" s="37">
        <f>SUM(F119+F130)</f>
        <v>1452784687</v>
      </c>
      <c r="G131" s="37">
        <f>SUM(G119+G130)</f>
        <v>1354646723</v>
      </c>
      <c r="H131" s="37">
        <f>SUM(H119+H130)</f>
        <v>0</v>
      </c>
      <c r="I131" s="37">
        <f>SUM(I119+I130)</f>
        <v>0</v>
      </c>
      <c r="J131" s="37">
        <f>SUM(J119+J130)</f>
        <v>2807431410</v>
      </c>
      <c r="K131" s="38">
        <f t="shared" si="5"/>
        <v>100</v>
      </c>
      <c r="L131" s="79"/>
      <c r="N131" s="87"/>
    </row>
    <row r="132" spans="1:14" x14ac:dyDescent="0.2">
      <c r="A132" s="84"/>
      <c r="C132" s="11"/>
      <c r="L132" s="12"/>
      <c r="N132" s="84"/>
    </row>
    <row r="133" spans="1:14" x14ac:dyDescent="0.2">
      <c r="A133" s="84"/>
      <c r="C133" s="11"/>
      <c r="L133" s="12"/>
      <c r="N133" s="84"/>
    </row>
    <row r="134" spans="1:14" x14ac:dyDescent="0.2">
      <c r="A134" s="84"/>
      <c r="C134" s="11"/>
      <c r="D134" s="68" t="str">
        <f>D50</f>
        <v>Fonte: IBGE / Pesquisa trimestral do abate de animais - Adaptado pela SED/Agricultura (atualizado em Setembro / 2018)</v>
      </c>
      <c r="E134" s="67"/>
      <c r="F134" s="67"/>
      <c r="G134" s="67"/>
      <c r="H134" s="67"/>
      <c r="I134" s="67"/>
      <c r="J134" s="67"/>
      <c r="K134" s="67"/>
      <c r="L134" s="12" t="s">
        <v>84</v>
      </c>
      <c r="N134" s="84"/>
    </row>
    <row r="135" spans="1:14" ht="9" customHeight="1" thickBot="1" x14ac:dyDescent="0.25">
      <c r="A135" s="84"/>
      <c r="C135" s="64"/>
      <c r="D135" s="65"/>
      <c r="E135" s="65"/>
      <c r="F135" s="65"/>
      <c r="G135" s="65"/>
      <c r="H135" s="65"/>
      <c r="I135" s="65"/>
      <c r="J135" s="65"/>
      <c r="K135" s="65"/>
      <c r="L135" s="66"/>
      <c r="N135" s="84"/>
    </row>
    <row r="136" spans="1:14" ht="13.5" thickTop="1" x14ac:dyDescent="0.2">
      <c r="A136" s="84"/>
      <c r="N136" s="84"/>
    </row>
    <row r="137" spans="1:14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</row>
    <row r="138" spans="1:14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</row>
    <row r="139" spans="1:14" hidden="1" x14ac:dyDescent="0.2"/>
    <row r="140" spans="1:14" hidden="1" x14ac:dyDescent="0.2"/>
    <row r="141" spans="1:14" hidden="1" x14ac:dyDescent="0.2"/>
    <row r="142" spans="1:14" hidden="1" x14ac:dyDescent="0.2"/>
    <row r="143" spans="1:14" hidden="1" x14ac:dyDescent="0.2"/>
    <row r="144" spans="1:1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</sheetData>
  <sheetProtection password="D2FB" sheet="1" objects="1" scenarios="1"/>
  <mergeCells count="1">
    <mergeCell ref="I10:K10"/>
  </mergeCells>
  <printOptions horizontalCentered="1"/>
  <pageMargins left="0.19685039370078741" right="0.19685039370078741" top="0.98425196850393704" bottom="0.39370078740157483" header="0.31496062992125984" footer="0.39370078740157483"/>
  <pageSetup paperSize="9" scale="90" orientation="portrait" r:id="rId1"/>
  <headerFooter>
    <oddFooter>&amp;C&amp;"Arial,Itálico"&amp;8Superintendência de Política Agrícola, Agronegócios e Irrigação
Gerência de Agronegócio e Estatística / Coordenação de Estudos de Mercados, Estatística e Acompanhamento de Safras
Página &amp;P / &amp;N</oddFooter>
  </headerFooter>
  <rowBreaks count="2" manualBreakCount="2">
    <brk id="52" min="3" max="10" man="1"/>
    <brk id="94" min="3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B1:P251"/>
  <sheetViews>
    <sheetView zoomScaleNormal="100" workbookViewId="0">
      <selection activeCell="B8" sqref="B8"/>
    </sheetView>
  </sheetViews>
  <sheetFormatPr defaultRowHeight="12.75" x14ac:dyDescent="0.2"/>
  <cols>
    <col min="1" max="1" width="3.28515625" customWidth="1"/>
    <col min="2" max="2" width="5.7109375" customWidth="1"/>
    <col min="3" max="3" width="20.7109375" customWidth="1"/>
    <col min="4" max="7" width="12.7109375" customWidth="1"/>
    <col min="8" max="8" width="14.7109375" customWidth="1"/>
    <col min="9" max="9" width="5.140625" customWidth="1"/>
    <col min="10" max="10" width="5.7109375" customWidth="1"/>
    <col min="11" max="11" width="20.7109375" customWidth="1"/>
    <col min="12" max="15" width="12.7109375" customWidth="1"/>
    <col min="16" max="16" width="14.7109375" customWidth="1"/>
    <col min="17" max="17" width="5.5703125" customWidth="1"/>
  </cols>
  <sheetData>
    <row r="1" spans="2:16" x14ac:dyDescent="0.2">
      <c r="D1" s="48"/>
    </row>
    <row r="2" spans="2:16" ht="12.75" customHeight="1" x14ac:dyDescent="0.2">
      <c r="D2" s="60" t="s">
        <v>37</v>
      </c>
      <c r="E2" s="50" t="s">
        <v>46</v>
      </c>
      <c r="F2" s="98">
        <v>2018</v>
      </c>
      <c r="G2" s="48"/>
      <c r="H2" s="48"/>
      <c r="I2" s="48"/>
      <c r="J2" s="48"/>
      <c r="K2" s="60" t="s">
        <v>45</v>
      </c>
      <c r="L2" s="49"/>
      <c r="M2" s="49"/>
      <c r="N2" s="49"/>
      <c r="O2" s="49"/>
    </row>
    <row r="3" spans="2:16" ht="12.75" customHeight="1" x14ac:dyDescent="0.2">
      <c r="D3" s="50" t="s">
        <v>53</v>
      </c>
      <c r="E3" s="99" t="s">
        <v>79</v>
      </c>
      <c r="F3" s="50"/>
      <c r="G3" s="50" t="s">
        <v>55</v>
      </c>
      <c r="H3" s="99" t="s">
        <v>81</v>
      </c>
      <c r="I3" s="52"/>
      <c r="J3" s="49"/>
      <c r="K3" s="50" t="s">
        <v>46</v>
      </c>
      <c r="L3" s="98">
        <v>2018</v>
      </c>
      <c r="M3" s="51"/>
      <c r="N3" s="51"/>
      <c r="O3" s="51"/>
    </row>
    <row r="4" spans="2:16" ht="12.75" customHeight="1" x14ac:dyDescent="0.2">
      <c r="D4" s="50" t="s">
        <v>56</v>
      </c>
      <c r="E4" s="99" t="s">
        <v>80</v>
      </c>
      <c r="F4" s="50"/>
      <c r="G4" s="50" t="s">
        <v>54</v>
      </c>
      <c r="H4" s="99" t="s">
        <v>82</v>
      </c>
      <c r="I4" s="52"/>
      <c r="J4" s="49"/>
      <c r="K4" s="50" t="s">
        <v>47</v>
      </c>
      <c r="L4" s="98" t="s">
        <v>83</v>
      </c>
      <c r="M4" s="51"/>
      <c r="N4" s="51"/>
      <c r="O4" s="51"/>
    </row>
    <row r="5" spans="2:16" ht="25.5" customHeight="1" x14ac:dyDescent="0.2">
      <c r="D5" s="50"/>
      <c r="E5" s="50"/>
      <c r="F5" s="50"/>
      <c r="G5" s="50"/>
      <c r="H5" s="51"/>
      <c r="I5" s="52"/>
    </row>
    <row r="8" spans="2:16" ht="15" customHeight="1" x14ac:dyDescent="0.2">
      <c r="C8" s="59" t="s">
        <v>38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2:16" ht="12.75" customHeight="1" x14ac:dyDescent="0.2"/>
    <row r="10" spans="2:16" ht="15" customHeight="1" x14ac:dyDescent="0.2">
      <c r="C10" s="75" t="s">
        <v>59</v>
      </c>
    </row>
    <row r="11" spans="2:16" ht="15" customHeight="1" x14ac:dyDescent="0.2">
      <c r="C11" s="114" t="s">
        <v>13</v>
      </c>
      <c r="D11" s="115"/>
      <c r="E11" s="115"/>
      <c r="F11" s="115"/>
      <c r="G11" s="115"/>
      <c r="H11" s="116"/>
      <c r="K11" s="114" t="s">
        <v>57</v>
      </c>
      <c r="L11" s="115"/>
      <c r="M11" s="115"/>
      <c r="N11" s="115"/>
      <c r="O11" s="115"/>
      <c r="P11" s="116"/>
    </row>
    <row r="12" spans="2:16" ht="15" customHeight="1" x14ac:dyDescent="0.2">
      <c r="C12" s="125" t="s">
        <v>42</v>
      </c>
      <c r="D12" s="126"/>
      <c r="E12" s="126"/>
      <c r="F12" s="126"/>
      <c r="G12" s="126"/>
      <c r="H12" s="127"/>
      <c r="K12" s="125" t="s">
        <v>58</v>
      </c>
      <c r="L12" s="126"/>
      <c r="M12" s="126"/>
      <c r="N12" s="126"/>
      <c r="O12" s="126"/>
      <c r="P12" s="127"/>
    </row>
    <row r="13" spans="2:16" ht="12.75" customHeight="1" x14ac:dyDescent="0.2">
      <c r="B13" s="39">
        <f>COUNTIF(H15:H41,"&gt;0")</f>
        <v>25</v>
      </c>
      <c r="C13" s="110" t="s">
        <v>14</v>
      </c>
      <c r="D13" s="108" t="str">
        <f>$E$3</f>
        <v>janeiro-março</v>
      </c>
      <c r="E13" s="108" t="str">
        <f>$H$3</f>
        <v>abril-junho</v>
      </c>
      <c r="F13" s="108" t="str">
        <f>$E$4</f>
        <v>julho-setembro</v>
      </c>
      <c r="G13" s="108" t="str">
        <f>$H$4</f>
        <v>outubro-dezembro</v>
      </c>
      <c r="H13" s="128" t="s">
        <v>35</v>
      </c>
      <c r="J13" s="39">
        <f>COUNTIF(P15:P41,"&gt;0")</f>
        <v>25</v>
      </c>
      <c r="K13" s="110" t="s">
        <v>14</v>
      </c>
      <c r="L13" s="108" t="str">
        <f>$E$3</f>
        <v>janeiro-março</v>
      </c>
      <c r="M13" s="108" t="str">
        <f>$H$3</f>
        <v>abril-junho</v>
      </c>
      <c r="N13" s="108" t="str">
        <f>$E$4</f>
        <v>julho-setembro</v>
      </c>
      <c r="O13" s="108" t="str">
        <f>$H$4</f>
        <v>outubro-dezembro</v>
      </c>
      <c r="P13" s="128" t="s">
        <v>35</v>
      </c>
    </row>
    <row r="14" spans="2:16" x14ac:dyDescent="0.2">
      <c r="B14" s="6" t="s">
        <v>30</v>
      </c>
      <c r="C14" s="111"/>
      <c r="D14" s="109"/>
      <c r="E14" s="109"/>
      <c r="F14" s="109"/>
      <c r="G14" s="109"/>
      <c r="H14" s="129"/>
      <c r="J14" s="6" t="s">
        <v>30</v>
      </c>
      <c r="K14" s="111"/>
      <c r="L14" s="109"/>
      <c r="M14" s="109"/>
      <c r="N14" s="109"/>
      <c r="O14" s="109"/>
      <c r="P14" s="129"/>
    </row>
    <row r="15" spans="2:16" x14ac:dyDescent="0.2">
      <c r="B15" s="40">
        <v>1</v>
      </c>
      <c r="C15" s="41" t="s">
        <v>11</v>
      </c>
      <c r="D15" s="42">
        <f>SUMIF(Entrada_Dados_Trimestral!$C$11:$C$37,C15,Entrada_Dados_Trimestral!$D$11:$D$37)</f>
        <v>1206418</v>
      </c>
      <c r="E15" s="42">
        <f>SUMIF(Entrada_Dados_Trimestral!$C$11:$C$37,C15,Entrada_Dados_Trimestral!$E$11:$E$37)</f>
        <v>1167268</v>
      </c>
      <c r="F15" s="42">
        <f>SUMIF(Entrada_Dados_Trimestral!$C$11:$C$37,C15,Entrada_Dados_Trimestral!$F$11:$F$37)</f>
        <v>0</v>
      </c>
      <c r="G15" s="42">
        <f>SUMIF(Entrada_Dados_Trimestral!$C$11:$C$37,C15,Entrada_Dados_Trimestral!$G$11:$G$37)</f>
        <v>0</v>
      </c>
      <c r="H15" s="43">
        <f>SUM(D15:G15)</f>
        <v>2373686</v>
      </c>
      <c r="J15" s="40">
        <v>1</v>
      </c>
      <c r="K15" s="41" t="s">
        <v>11</v>
      </c>
      <c r="L15" s="42">
        <f>SUMIF(Entrada_Dados_Trimestral!$C$11:$C$37,K15,Entrada_Dados_Trimestral!$H$11:$H$37)</f>
        <v>310334534</v>
      </c>
      <c r="M15" s="42">
        <f>SUMIF(Entrada_Dados_Trimestral!$C$11:$C$37,K15,Entrada_Dados_Trimestral!$I$11:$I$37)</f>
        <v>302786191</v>
      </c>
      <c r="N15" s="42">
        <f>SUMIF(Entrada_Dados_Trimestral!$C$11:$C$37,K15,Entrada_Dados_Trimestral!$J$11:$J$37)</f>
        <v>0</v>
      </c>
      <c r="O15" s="42">
        <f>SUMIF(Entrada_Dados_Trimestral!$C$11:$C$37,K15,Entrada_Dados_Trimestral!$K$11:$K$37)</f>
        <v>0</v>
      </c>
      <c r="P15" s="43">
        <f>SUM(L15:O15)</f>
        <v>613120725</v>
      </c>
    </row>
    <row r="16" spans="2:16" x14ac:dyDescent="0.2">
      <c r="B16" s="40">
        <v>2</v>
      </c>
      <c r="C16" s="41" t="s">
        <v>10</v>
      </c>
      <c r="D16" s="42">
        <f>SUMIF(Entrada_Dados_Trimestral!$C$11:$C$37,C16,Entrada_Dados_Trimestral!$D$11:$D$37)</f>
        <v>867966</v>
      </c>
      <c r="E16" s="42">
        <f>SUMIF(Entrada_Dados_Trimestral!$C$11:$C$37,C16,Entrada_Dados_Trimestral!$E$11:$E$37)</f>
        <v>814072</v>
      </c>
      <c r="F16" s="42">
        <f>SUMIF(Entrada_Dados_Trimestral!$C$11:$C$37,C16,Entrada_Dados_Trimestral!$F$11:$F$37)</f>
        <v>0</v>
      </c>
      <c r="G16" s="42">
        <f>SUMIF(Entrada_Dados_Trimestral!$C$11:$C$37,C16,Entrada_Dados_Trimestral!$G$11:$G$37)</f>
        <v>0</v>
      </c>
      <c r="H16" s="43">
        <f>SUM(D16:G16)</f>
        <v>1682038</v>
      </c>
      <c r="J16" s="40">
        <v>2</v>
      </c>
      <c r="K16" s="41" t="s">
        <v>10</v>
      </c>
      <c r="L16" s="42">
        <f>SUMIF(Entrada_Dados_Trimestral!$C$11:$C$37,K16,Entrada_Dados_Trimestral!$H$11:$H$37)</f>
        <v>215470209</v>
      </c>
      <c r="M16" s="42">
        <f>SUMIF(Entrada_Dados_Trimestral!$C$11:$C$37,K16,Entrada_Dados_Trimestral!$I$11:$I$37)</f>
        <v>204141060</v>
      </c>
      <c r="N16" s="42">
        <f>SUMIF(Entrada_Dados_Trimestral!$C$11:$C$37,K16,Entrada_Dados_Trimestral!$J$11:$J$37)</f>
        <v>0</v>
      </c>
      <c r="O16" s="42">
        <f>SUMIF(Entrada_Dados_Trimestral!$C$11:$C$37,K16,Entrada_Dados_Trimestral!$K$11:$K$37)</f>
        <v>0</v>
      </c>
      <c r="P16" s="43">
        <f>SUM(L16:O16)</f>
        <v>419611269</v>
      </c>
    </row>
    <row r="17" spans="2:16" x14ac:dyDescent="0.2">
      <c r="B17" s="40">
        <v>3</v>
      </c>
      <c r="C17" s="41" t="s">
        <v>0</v>
      </c>
      <c r="D17" s="42">
        <f>SUMIF(Entrada_Dados_Trimestral!$C$11:$C$37,C17,Entrada_Dados_Trimestral!$D$11:$D$37)</f>
        <v>787678</v>
      </c>
      <c r="E17" s="42">
        <f>SUMIF(Entrada_Dados_Trimestral!$C$11:$C$37,C17,Entrada_Dados_Trimestral!$E$11:$E$37)</f>
        <v>805458</v>
      </c>
      <c r="F17" s="42">
        <f>SUMIF(Entrada_Dados_Trimestral!$C$11:$C$37,C17,Entrada_Dados_Trimestral!$F$11:$F$37)</f>
        <v>0</v>
      </c>
      <c r="G17" s="42">
        <f>SUMIF(Entrada_Dados_Trimestral!$C$11:$C$37,C17,Entrada_Dados_Trimestral!$G$11:$G$37)</f>
        <v>0</v>
      </c>
      <c r="H17" s="43">
        <f>SUM(D17:G17)</f>
        <v>1593136</v>
      </c>
      <c r="J17" s="40">
        <v>3</v>
      </c>
      <c r="K17" s="41" t="s">
        <v>6</v>
      </c>
      <c r="L17" s="42">
        <f>SUMIF(Entrada_Dados_Trimestral!$C$11:$C$37,K17,Entrada_Dados_Trimestral!$H$11:$H$37)</f>
        <v>199291287</v>
      </c>
      <c r="M17" s="42">
        <f>SUMIF(Entrada_Dados_Trimestral!$C$11:$C$37,K17,Entrada_Dados_Trimestral!$I$11:$I$37)</f>
        <v>195474211</v>
      </c>
      <c r="N17" s="42">
        <f>SUMIF(Entrada_Dados_Trimestral!$C$11:$C$37,K17,Entrada_Dados_Trimestral!$J$11:$J$37)</f>
        <v>0</v>
      </c>
      <c r="O17" s="42">
        <f>SUMIF(Entrada_Dados_Trimestral!$C$11:$C$37,K17,Entrada_Dados_Trimestral!$K$11:$K$37)</f>
        <v>0</v>
      </c>
      <c r="P17" s="43">
        <f>SUM(L17:O17)</f>
        <v>394765498</v>
      </c>
    </row>
    <row r="18" spans="2:16" x14ac:dyDescent="0.2">
      <c r="B18" s="40">
        <v>4</v>
      </c>
      <c r="C18" s="41" t="s">
        <v>6</v>
      </c>
      <c r="D18" s="42">
        <f>SUMIF(Entrada_Dados_Trimestral!$C$11:$C$37,C18,Entrada_Dados_Trimestral!$D$11:$D$37)</f>
        <v>774304</v>
      </c>
      <c r="E18" s="42">
        <f>SUMIF(Entrada_Dados_Trimestral!$C$11:$C$37,C18,Entrada_Dados_Trimestral!$E$11:$E$37)</f>
        <v>750995</v>
      </c>
      <c r="F18" s="42">
        <f>SUMIF(Entrada_Dados_Trimestral!$C$11:$C$37,C18,Entrada_Dados_Trimestral!$F$11:$F$37)</f>
        <v>0</v>
      </c>
      <c r="G18" s="42">
        <f>SUMIF(Entrada_Dados_Trimestral!$C$11:$C$37,C18,Entrada_Dados_Trimestral!$G$11:$G$37)</f>
        <v>0</v>
      </c>
      <c r="H18" s="43">
        <f>SUM(D18:G18)</f>
        <v>1525299</v>
      </c>
      <c r="J18" s="40">
        <v>4</v>
      </c>
      <c r="K18" s="41" t="s">
        <v>0</v>
      </c>
      <c r="L18" s="42">
        <f>SUMIF(Entrada_Dados_Trimestral!$C$11:$C$37,K18,Entrada_Dados_Trimestral!$H$11:$H$37)</f>
        <v>189969136</v>
      </c>
      <c r="M18" s="42">
        <f>SUMIF(Entrada_Dados_Trimestral!$C$11:$C$37,K18,Entrada_Dados_Trimestral!$I$11:$I$37)</f>
        <v>203010515</v>
      </c>
      <c r="N18" s="42">
        <f>SUMIF(Entrada_Dados_Trimestral!$C$11:$C$37,K18,Entrada_Dados_Trimestral!$J$11:$J$37)</f>
        <v>0</v>
      </c>
      <c r="O18" s="42">
        <f>SUMIF(Entrada_Dados_Trimestral!$C$11:$C$37,K18,Entrada_Dados_Trimestral!$K$11:$K$37)</f>
        <v>0</v>
      </c>
      <c r="P18" s="43">
        <f>SUM(L18:O18)</f>
        <v>392979651</v>
      </c>
    </row>
    <row r="19" spans="2:16" x14ac:dyDescent="0.2">
      <c r="B19" s="40">
        <v>5</v>
      </c>
      <c r="C19" s="41" t="s">
        <v>5</v>
      </c>
      <c r="D19" s="42">
        <f>SUMIF(Entrada_Dados_Trimestral!$C$11:$C$37,C19,Entrada_Dados_Trimestral!$D$11:$D$37)</f>
        <v>679396</v>
      </c>
      <c r="E19" s="42">
        <f>SUMIF(Entrada_Dados_Trimestral!$C$11:$C$37,C19,Entrada_Dados_Trimestral!$E$11:$E$37)</f>
        <v>713983</v>
      </c>
      <c r="F19" s="42">
        <f>SUMIF(Entrada_Dados_Trimestral!$C$11:$C$37,C19,Entrada_Dados_Trimestral!$F$11:$F$37)</f>
        <v>0</v>
      </c>
      <c r="G19" s="42">
        <f>SUMIF(Entrada_Dados_Trimestral!$C$11:$C$37,C19,Entrada_Dados_Trimestral!$G$11:$G$37)</f>
        <v>0</v>
      </c>
      <c r="H19" s="43">
        <f>SUM(D19:G19)</f>
        <v>1393379</v>
      </c>
      <c r="J19" s="40">
        <v>5</v>
      </c>
      <c r="K19" s="41" t="s">
        <v>5</v>
      </c>
      <c r="L19" s="42">
        <f>SUMIF(Entrada_Dados_Trimestral!$C$11:$C$37,K19,Entrada_Dados_Trimestral!$H$11:$H$37)</f>
        <v>157558796</v>
      </c>
      <c r="M19" s="42">
        <f>SUMIF(Entrada_Dados_Trimestral!$C$11:$C$37,K19,Entrada_Dados_Trimestral!$I$11:$I$37)</f>
        <v>168965178</v>
      </c>
      <c r="N19" s="42">
        <f>SUMIF(Entrada_Dados_Trimestral!$C$11:$C$37,K19,Entrada_Dados_Trimestral!$J$11:$J$37)</f>
        <v>0</v>
      </c>
      <c r="O19" s="42">
        <f>SUMIF(Entrada_Dados_Trimestral!$C$11:$C$37,K19,Entrada_Dados_Trimestral!$K$11:$K$37)</f>
        <v>0</v>
      </c>
      <c r="P19" s="43">
        <f>SUM(L19:O19)</f>
        <v>326523974</v>
      </c>
    </row>
    <row r="20" spans="2:16" x14ac:dyDescent="0.2">
      <c r="B20" s="40">
        <v>6</v>
      </c>
      <c r="C20" s="41" t="s">
        <v>2</v>
      </c>
      <c r="D20" s="42">
        <f>SUMIF(Entrada_Dados_Trimestral!$C$11:$C$37,C20,Entrada_Dados_Trimestral!$D$11:$D$37)</f>
        <v>649499</v>
      </c>
      <c r="E20" s="42">
        <f>SUMIF(Entrada_Dados_Trimestral!$C$11:$C$37,C20,Entrada_Dados_Trimestral!$E$11:$E$37)</f>
        <v>628315</v>
      </c>
      <c r="F20" s="42">
        <f>SUMIF(Entrada_Dados_Trimestral!$C$11:$C$37,C20,Entrada_Dados_Trimestral!$F$11:$F$37)</f>
        <v>0</v>
      </c>
      <c r="G20" s="42">
        <f>SUMIF(Entrada_Dados_Trimestral!$C$11:$C$37,C20,Entrada_Dados_Trimestral!$G$11:$G$37)</f>
        <v>0</v>
      </c>
      <c r="H20" s="43">
        <f>SUM(D20:G20)</f>
        <v>1277814</v>
      </c>
      <c r="J20" s="40">
        <v>6</v>
      </c>
      <c r="K20" s="41" t="s">
        <v>2</v>
      </c>
      <c r="L20" s="42">
        <f>SUMIF(Entrada_Dados_Trimestral!$C$11:$C$37,K20,Entrada_Dados_Trimestral!$H$11:$H$37)</f>
        <v>159775399</v>
      </c>
      <c r="M20" s="42">
        <f>SUMIF(Entrada_Dados_Trimestral!$C$11:$C$37,K20,Entrada_Dados_Trimestral!$I$11:$I$37)</f>
        <v>156453769</v>
      </c>
      <c r="N20" s="42">
        <f>SUMIF(Entrada_Dados_Trimestral!$C$11:$C$37,K20,Entrada_Dados_Trimestral!$J$11:$J$37)</f>
        <v>0</v>
      </c>
      <c r="O20" s="42">
        <f>SUMIF(Entrada_Dados_Trimestral!$C$11:$C$37,K20,Entrada_Dados_Trimestral!$K$11:$K$37)</f>
        <v>0</v>
      </c>
      <c r="P20" s="43">
        <f>SUM(L20:O20)</f>
        <v>316229168</v>
      </c>
    </row>
    <row r="21" spans="2:16" x14ac:dyDescent="0.2">
      <c r="B21" s="40">
        <v>7</v>
      </c>
      <c r="C21" s="41" t="s">
        <v>1</v>
      </c>
      <c r="D21" s="42">
        <f>SUMIF(Entrada_Dados_Trimestral!$C$11:$C$37,C21,Entrada_Dados_Trimestral!$D$11:$D$37)</f>
        <v>588284</v>
      </c>
      <c r="E21" s="42">
        <f>SUMIF(Entrada_Dados_Trimestral!$C$11:$C$37,C21,Entrada_Dados_Trimestral!$E$11:$E$37)</f>
        <v>575652</v>
      </c>
      <c r="F21" s="42">
        <f>SUMIF(Entrada_Dados_Trimestral!$C$11:$C$37,C21,Entrada_Dados_Trimestral!$F$11:$F$37)</f>
        <v>0</v>
      </c>
      <c r="G21" s="42">
        <f>SUMIF(Entrada_Dados_Trimestral!$C$11:$C$37,C21,Entrada_Dados_Trimestral!$G$11:$G$37)</f>
        <v>0</v>
      </c>
      <c r="H21" s="43">
        <f>SUM(D21:G21)</f>
        <v>1163936</v>
      </c>
      <c r="J21" s="40">
        <v>7</v>
      </c>
      <c r="K21" s="41" t="s">
        <v>1</v>
      </c>
      <c r="L21" s="42">
        <f>SUMIF(Entrada_Dados_Trimestral!$C$11:$C$37,K21,Entrada_Dados_Trimestral!$H$11:$H$37)</f>
        <v>142035623</v>
      </c>
      <c r="M21" s="42">
        <f>SUMIF(Entrada_Dados_Trimestral!$C$11:$C$37,K21,Entrada_Dados_Trimestral!$I$11:$I$37)</f>
        <v>135943505</v>
      </c>
      <c r="N21" s="42">
        <f>SUMIF(Entrada_Dados_Trimestral!$C$11:$C$37,K21,Entrada_Dados_Trimestral!$J$11:$J$37)</f>
        <v>0</v>
      </c>
      <c r="O21" s="42">
        <f>SUMIF(Entrada_Dados_Trimestral!$C$11:$C$37,K21,Entrada_Dados_Trimestral!$K$11:$K$37)</f>
        <v>0</v>
      </c>
      <c r="P21" s="43">
        <f>SUM(L21:O21)</f>
        <v>277979128</v>
      </c>
    </row>
    <row r="22" spans="2:16" x14ac:dyDescent="0.2">
      <c r="B22" s="40">
        <v>8</v>
      </c>
      <c r="C22" s="41" t="s">
        <v>9</v>
      </c>
      <c r="D22" s="42">
        <f>SUMIF(Entrada_Dados_Trimestral!$C$11:$C$37,C22,Entrada_Dados_Trimestral!$D$11:$D$37)</f>
        <v>498190</v>
      </c>
      <c r="E22" s="42">
        <f>SUMIF(Entrada_Dados_Trimestral!$C$11:$C$37,C22,Entrada_Dados_Trimestral!$E$11:$E$37)</f>
        <v>496411</v>
      </c>
      <c r="F22" s="42">
        <f>SUMIF(Entrada_Dados_Trimestral!$C$11:$C$37,C22,Entrada_Dados_Trimestral!$F$11:$F$37)</f>
        <v>0</v>
      </c>
      <c r="G22" s="42">
        <f>SUMIF(Entrada_Dados_Trimestral!$C$11:$C$37,C22,Entrada_Dados_Trimestral!$G$11:$G$37)</f>
        <v>0</v>
      </c>
      <c r="H22" s="43">
        <f>SUM(D22:G22)</f>
        <v>994601</v>
      </c>
      <c r="J22" s="40">
        <v>8</v>
      </c>
      <c r="K22" s="41" t="s">
        <v>9</v>
      </c>
      <c r="L22" s="42">
        <f>SUMIF(Entrada_Dados_Trimestral!$C$11:$C$37,K22,Entrada_Dados_Trimestral!$H$11:$H$37)</f>
        <v>108859691</v>
      </c>
      <c r="M22" s="42">
        <f>SUMIF(Entrada_Dados_Trimestral!$C$11:$C$37,K22,Entrada_Dados_Trimestral!$I$11:$I$37)</f>
        <v>107899442</v>
      </c>
      <c r="N22" s="42">
        <f>SUMIF(Entrada_Dados_Trimestral!$C$11:$C$37,K22,Entrada_Dados_Trimestral!$J$11:$J$37)</f>
        <v>0</v>
      </c>
      <c r="O22" s="42">
        <f>SUMIF(Entrada_Dados_Trimestral!$C$11:$C$37,K22,Entrada_Dados_Trimestral!$K$11:$K$37)</f>
        <v>0</v>
      </c>
      <c r="P22" s="43">
        <f>SUM(L22:O22)</f>
        <v>216759133</v>
      </c>
    </row>
    <row r="23" spans="2:16" x14ac:dyDescent="0.2">
      <c r="B23" s="40">
        <v>9</v>
      </c>
      <c r="C23" s="41" t="s">
        <v>7</v>
      </c>
      <c r="D23" s="42">
        <f>SUMIF(Entrada_Dados_Trimestral!$C$11:$C$37,C23,Entrada_Dados_Trimestral!$D$11:$D$37)</f>
        <v>327125</v>
      </c>
      <c r="E23" s="42">
        <f>SUMIF(Entrada_Dados_Trimestral!$C$11:$C$37,C23,Entrada_Dados_Trimestral!$E$11:$E$37)</f>
        <v>350961</v>
      </c>
      <c r="F23" s="42">
        <f>SUMIF(Entrada_Dados_Trimestral!$C$11:$C$37,C23,Entrada_Dados_Trimestral!$F$11:$F$37)</f>
        <v>0</v>
      </c>
      <c r="G23" s="42">
        <f>SUMIF(Entrada_Dados_Trimestral!$C$11:$C$37,C23,Entrada_Dados_Trimestral!$G$11:$G$37)</f>
        <v>0</v>
      </c>
      <c r="H23" s="43">
        <f>SUM(D23:G23)</f>
        <v>678086</v>
      </c>
      <c r="J23" s="40">
        <v>9</v>
      </c>
      <c r="K23" s="41" t="s">
        <v>7</v>
      </c>
      <c r="L23" s="42">
        <f>SUMIF(Entrada_Dados_Trimestral!$C$11:$C$37,K23,Entrada_Dados_Trimestral!$H$11:$H$37)</f>
        <v>79476378</v>
      </c>
      <c r="M23" s="42">
        <f>SUMIF(Entrada_Dados_Trimestral!$C$11:$C$37,K23,Entrada_Dados_Trimestral!$I$11:$I$37)</f>
        <v>84911920</v>
      </c>
      <c r="N23" s="42">
        <f>SUMIF(Entrada_Dados_Trimestral!$C$11:$C$37,K23,Entrada_Dados_Trimestral!$J$11:$J$37)</f>
        <v>0</v>
      </c>
      <c r="O23" s="42">
        <f>SUMIF(Entrada_Dados_Trimestral!$C$11:$C$37,K23,Entrada_Dados_Trimestral!$K$11:$K$37)</f>
        <v>0</v>
      </c>
      <c r="P23" s="43">
        <f>SUM(L23:O23)</f>
        <v>164388298</v>
      </c>
    </row>
    <row r="24" spans="2:16" x14ac:dyDescent="0.2">
      <c r="B24" s="40">
        <v>10</v>
      </c>
      <c r="C24" s="41" t="s">
        <v>4</v>
      </c>
      <c r="D24" s="42">
        <f>SUMIF(Entrada_Dados_Trimestral!$C$11:$C$37,C24,Entrada_Dados_Trimestral!$D$11:$D$37)</f>
        <v>286878</v>
      </c>
      <c r="E24" s="42">
        <f>SUMIF(Entrada_Dados_Trimestral!$C$11:$C$37,C24,Entrada_Dados_Trimestral!$E$11:$E$37)</f>
        <v>286846</v>
      </c>
      <c r="F24" s="42">
        <f>SUMIF(Entrada_Dados_Trimestral!$C$11:$C$37,C24,Entrada_Dados_Trimestral!$F$11:$F$37)</f>
        <v>0</v>
      </c>
      <c r="G24" s="42">
        <f>SUMIF(Entrada_Dados_Trimestral!$C$11:$C$37,C24,Entrada_Dados_Trimestral!$G$11:$G$37)</f>
        <v>0</v>
      </c>
      <c r="H24" s="43">
        <f>SUM(D24:G24)</f>
        <v>573724</v>
      </c>
      <c r="J24" s="40">
        <v>10</v>
      </c>
      <c r="K24" s="41" t="s">
        <v>4</v>
      </c>
      <c r="L24" s="42">
        <f>SUMIF(Entrada_Dados_Trimestral!$C$11:$C$37,K24,Entrada_Dados_Trimestral!$H$11:$H$37)</f>
        <v>70829847</v>
      </c>
      <c r="M24" s="42">
        <f>SUMIF(Entrada_Dados_Trimestral!$C$11:$C$37,K24,Entrada_Dados_Trimestral!$I$11:$I$37)</f>
        <v>71006938</v>
      </c>
      <c r="N24" s="42">
        <f>SUMIF(Entrada_Dados_Trimestral!$C$11:$C$37,K24,Entrada_Dados_Trimestral!$J$11:$J$37)</f>
        <v>0</v>
      </c>
      <c r="O24" s="42">
        <f>SUMIF(Entrada_Dados_Trimestral!$C$11:$C$37,K24,Entrada_Dados_Trimestral!$K$11:$K$37)</f>
        <v>0</v>
      </c>
      <c r="P24" s="43">
        <f>SUM(L24:O24)</f>
        <v>141836785</v>
      </c>
    </row>
    <row r="25" spans="2:16" x14ac:dyDescent="0.2">
      <c r="B25" s="40">
        <v>11</v>
      </c>
      <c r="C25" s="41" t="s">
        <v>19</v>
      </c>
      <c r="D25" s="42">
        <f>SUMIF(Entrada_Dados_Trimestral!$C$11:$C$37,C25,Entrada_Dados_Trimestral!$D$11:$D$37)</f>
        <v>250698</v>
      </c>
      <c r="E25" s="42">
        <f>SUMIF(Entrada_Dados_Trimestral!$C$11:$C$37,C25,Entrada_Dados_Trimestral!$E$11:$E$37)</f>
        <v>260369</v>
      </c>
      <c r="F25" s="42">
        <f>SUMIF(Entrada_Dados_Trimestral!$C$11:$C$37,C25,Entrada_Dados_Trimestral!$F$11:$F$37)</f>
        <v>0</v>
      </c>
      <c r="G25" s="42">
        <f>SUMIF(Entrada_Dados_Trimestral!$C$11:$C$37,C25,Entrada_Dados_Trimestral!$G$11:$G$37)</f>
        <v>0</v>
      </c>
      <c r="H25" s="43">
        <f>SUM(D25:G25)</f>
        <v>511067</v>
      </c>
      <c r="J25" s="40">
        <v>11</v>
      </c>
      <c r="K25" s="41" t="s">
        <v>19</v>
      </c>
      <c r="L25" s="42">
        <f>SUMIF(Entrada_Dados_Trimestral!$C$11:$C$37,K25,Entrada_Dados_Trimestral!$H$11:$H$37)</f>
        <v>58769726</v>
      </c>
      <c r="M25" s="42">
        <f>SUMIF(Entrada_Dados_Trimestral!$C$11:$C$37,K25,Entrada_Dados_Trimestral!$I$11:$I$37)</f>
        <v>61818752</v>
      </c>
      <c r="N25" s="42">
        <f>SUMIF(Entrada_Dados_Trimestral!$C$11:$C$37,K25,Entrada_Dados_Trimestral!$J$11:$J$37)</f>
        <v>0</v>
      </c>
      <c r="O25" s="42">
        <f>SUMIF(Entrada_Dados_Trimestral!$C$11:$C$37,K25,Entrada_Dados_Trimestral!$K$11:$K$37)</f>
        <v>0</v>
      </c>
      <c r="P25" s="43">
        <f>SUM(L25:O25)</f>
        <v>120588478</v>
      </c>
    </row>
    <row r="26" spans="2:16" x14ac:dyDescent="0.2">
      <c r="B26" s="40">
        <v>12</v>
      </c>
      <c r="C26" s="41" t="s">
        <v>20</v>
      </c>
      <c r="D26" s="42">
        <f>SUMIF(Entrada_Dados_Trimestral!$C$11:$C$37,C26,Entrada_Dados_Trimestral!$D$11:$D$37)</f>
        <v>168119</v>
      </c>
      <c r="E26" s="42">
        <f>SUMIF(Entrada_Dados_Trimestral!$C$11:$C$37,C26,Entrada_Dados_Trimestral!$E$11:$E$37)</f>
        <v>182740</v>
      </c>
      <c r="F26" s="42">
        <f>SUMIF(Entrada_Dados_Trimestral!$C$11:$C$37,C26,Entrada_Dados_Trimestral!$F$11:$F$37)</f>
        <v>0</v>
      </c>
      <c r="G26" s="42">
        <f>SUMIF(Entrada_Dados_Trimestral!$C$11:$C$37,C26,Entrada_Dados_Trimestral!$G$11:$G$37)</f>
        <v>0</v>
      </c>
      <c r="H26" s="43">
        <f>SUM(D26:G26)</f>
        <v>350859</v>
      </c>
      <c r="J26" s="40">
        <v>12</v>
      </c>
      <c r="K26" s="41" t="s">
        <v>20</v>
      </c>
      <c r="L26" s="42">
        <f>SUMIF(Entrada_Dados_Trimestral!$C$11:$C$37,K26,Entrada_Dados_Trimestral!$H$11:$H$37)</f>
        <v>39437397</v>
      </c>
      <c r="M26" s="42">
        <f>SUMIF(Entrada_Dados_Trimestral!$C$11:$C$37,K26,Entrada_Dados_Trimestral!$I$11:$I$37)</f>
        <v>43405649</v>
      </c>
      <c r="N26" s="42">
        <f>SUMIF(Entrada_Dados_Trimestral!$C$11:$C$37,K26,Entrada_Dados_Trimestral!$J$11:$J$37)</f>
        <v>0</v>
      </c>
      <c r="O26" s="42">
        <f>SUMIF(Entrada_Dados_Trimestral!$C$11:$C$37,K26,Entrada_Dados_Trimestral!$K$11:$K$37)</f>
        <v>0</v>
      </c>
      <c r="P26" s="43">
        <f>SUM(L26:O26)</f>
        <v>82843046</v>
      </c>
    </row>
    <row r="27" spans="2:16" x14ac:dyDescent="0.2">
      <c r="B27" s="40">
        <v>13</v>
      </c>
      <c r="C27" s="41" t="s">
        <v>8</v>
      </c>
      <c r="D27" s="42">
        <f>SUMIF(Entrada_Dados_Trimestral!$C$11:$C$37,C27,Entrada_Dados_Trimestral!$D$11:$D$37)</f>
        <v>110205</v>
      </c>
      <c r="E27" s="42">
        <f>SUMIF(Entrada_Dados_Trimestral!$C$11:$C$37,C27,Entrada_Dados_Trimestral!$E$11:$E$37)</f>
        <v>113212</v>
      </c>
      <c r="F27" s="42">
        <f>SUMIF(Entrada_Dados_Trimestral!$C$11:$C$37,C27,Entrada_Dados_Trimestral!$F$11:$F$37)</f>
        <v>0</v>
      </c>
      <c r="G27" s="42">
        <f>SUMIF(Entrada_Dados_Trimestral!$C$11:$C$37,C27,Entrada_Dados_Trimestral!$G$11:$G$37)</f>
        <v>0</v>
      </c>
      <c r="H27" s="43">
        <f>SUM(D27:G27)</f>
        <v>223417</v>
      </c>
      <c r="J27" s="40">
        <v>13</v>
      </c>
      <c r="K27" s="41" t="s">
        <v>8</v>
      </c>
      <c r="L27" s="42">
        <f>SUMIF(Entrada_Dados_Trimestral!$C$11:$C$37,K27,Entrada_Dados_Trimestral!$H$11:$H$37)</f>
        <v>25150605</v>
      </c>
      <c r="M27" s="42">
        <f>SUMIF(Entrada_Dados_Trimestral!$C$11:$C$37,K27,Entrada_Dados_Trimestral!$I$11:$I$37)</f>
        <v>26108627</v>
      </c>
      <c r="N27" s="42">
        <f>SUMIF(Entrada_Dados_Trimestral!$C$11:$C$37,K27,Entrada_Dados_Trimestral!$J$11:$J$37)</f>
        <v>0</v>
      </c>
      <c r="O27" s="42">
        <f>SUMIF(Entrada_Dados_Trimestral!$C$11:$C$37,K27,Entrada_Dados_Trimestral!$K$11:$K$37)</f>
        <v>0</v>
      </c>
      <c r="P27" s="43">
        <f>SUM(L27:O27)</f>
        <v>51259232</v>
      </c>
    </row>
    <row r="28" spans="2:16" x14ac:dyDescent="0.2">
      <c r="B28" s="40">
        <v>14</v>
      </c>
      <c r="C28" s="41" t="s">
        <v>15</v>
      </c>
      <c r="D28" s="42">
        <f>SUMIF(Entrada_Dados_Trimestral!$C$11:$C$37,C28,Entrada_Dados_Trimestral!$D$11:$D$37)</f>
        <v>106072</v>
      </c>
      <c r="E28" s="42">
        <f>SUMIF(Entrada_Dados_Trimestral!$C$11:$C$37,C28,Entrada_Dados_Trimestral!$E$11:$E$37)</f>
        <v>103978</v>
      </c>
      <c r="F28" s="42">
        <f>SUMIF(Entrada_Dados_Trimestral!$C$11:$C$37,C28,Entrada_Dados_Trimestral!$F$11:$F$37)</f>
        <v>0</v>
      </c>
      <c r="G28" s="42">
        <f>SUMIF(Entrada_Dados_Trimestral!$C$11:$C$37,C28,Entrada_Dados_Trimestral!$G$11:$G$37)</f>
        <v>0</v>
      </c>
      <c r="H28" s="43">
        <f>SUM(D28:G28)</f>
        <v>210050</v>
      </c>
      <c r="J28" s="40">
        <v>14</v>
      </c>
      <c r="K28" s="41" t="s">
        <v>15</v>
      </c>
      <c r="L28" s="42">
        <f>SUMIF(Entrada_Dados_Trimestral!$C$11:$C$37,K28,Entrada_Dados_Trimestral!$H$11:$H$37)</f>
        <v>25047848</v>
      </c>
      <c r="M28" s="42">
        <f>SUMIF(Entrada_Dados_Trimestral!$C$11:$C$37,K28,Entrada_Dados_Trimestral!$I$11:$I$37)</f>
        <v>24248775</v>
      </c>
      <c r="N28" s="42">
        <f>SUMIF(Entrada_Dados_Trimestral!$C$11:$C$37,K28,Entrada_Dados_Trimestral!$J$11:$J$37)</f>
        <v>0</v>
      </c>
      <c r="O28" s="42">
        <f>SUMIF(Entrada_Dados_Trimestral!$C$11:$C$37,K28,Entrada_Dados_Trimestral!$K$11:$K$37)</f>
        <v>0</v>
      </c>
      <c r="P28" s="43">
        <f>SUM(L28:O28)</f>
        <v>49296623</v>
      </c>
    </row>
    <row r="29" spans="2:16" x14ac:dyDescent="0.2">
      <c r="B29" s="40">
        <v>15</v>
      </c>
      <c r="C29" s="41" t="s">
        <v>3</v>
      </c>
      <c r="D29" s="42">
        <f>SUMIF(Entrada_Dados_Trimestral!$C$11:$C$37,C29,Entrada_Dados_Trimestral!$D$11:$D$37)</f>
        <v>72480</v>
      </c>
      <c r="E29" s="42">
        <f>SUMIF(Entrada_Dados_Trimestral!$C$11:$C$37,C29,Entrada_Dados_Trimestral!$E$11:$E$37)</f>
        <v>70108</v>
      </c>
      <c r="F29" s="42">
        <f>SUMIF(Entrada_Dados_Trimestral!$C$11:$C$37,C29,Entrada_Dados_Trimestral!$F$11:$F$37)</f>
        <v>0</v>
      </c>
      <c r="G29" s="42">
        <f>SUMIF(Entrada_Dados_Trimestral!$C$11:$C$37,C29,Entrada_Dados_Trimestral!$G$11:$G$37)</f>
        <v>0</v>
      </c>
      <c r="H29" s="43">
        <f>SUM(D29:G29)</f>
        <v>142588</v>
      </c>
      <c r="J29" s="40">
        <v>15</v>
      </c>
      <c r="K29" s="41" t="s">
        <v>27</v>
      </c>
      <c r="L29" s="42">
        <f>SUMIF(Entrada_Dados_Trimestral!$C$11:$C$37,K29,Entrada_Dados_Trimestral!$H$11:$H$37)</f>
        <v>16781232</v>
      </c>
      <c r="M29" s="42">
        <f>SUMIF(Entrada_Dados_Trimestral!$C$11:$C$37,K29,Entrada_Dados_Trimestral!$I$11:$I$37)</f>
        <v>19477995</v>
      </c>
      <c r="N29" s="42">
        <f>SUMIF(Entrada_Dados_Trimestral!$C$11:$C$37,K29,Entrada_Dados_Trimestral!$J$11:$J$37)</f>
        <v>0</v>
      </c>
      <c r="O29" s="42">
        <f>SUMIF(Entrada_Dados_Trimestral!$C$11:$C$37,K29,Entrada_Dados_Trimestral!$K$11:$K$37)</f>
        <v>0</v>
      </c>
      <c r="P29" s="43">
        <f>SUM(L29:O29)</f>
        <v>36259227</v>
      </c>
    </row>
    <row r="30" spans="2:16" x14ac:dyDescent="0.2">
      <c r="B30" s="40">
        <v>16</v>
      </c>
      <c r="C30" s="41" t="s">
        <v>27</v>
      </c>
      <c r="D30" s="42">
        <f>SUMIF(Entrada_Dados_Trimestral!$C$11:$C$37,C30,Entrada_Dados_Trimestral!$D$11:$D$37)</f>
        <v>64088</v>
      </c>
      <c r="E30" s="42">
        <f>SUMIF(Entrada_Dados_Trimestral!$C$11:$C$37,C30,Entrada_Dados_Trimestral!$E$11:$E$37)</f>
        <v>72460</v>
      </c>
      <c r="F30" s="42">
        <f>SUMIF(Entrada_Dados_Trimestral!$C$11:$C$37,C30,Entrada_Dados_Trimestral!$F$11:$F$37)</f>
        <v>0</v>
      </c>
      <c r="G30" s="42">
        <f>SUMIF(Entrada_Dados_Trimestral!$C$11:$C$37,C30,Entrada_Dados_Trimestral!$G$11:$G$37)</f>
        <v>0</v>
      </c>
      <c r="H30" s="43">
        <f>SUM(D30:G30)</f>
        <v>136548</v>
      </c>
      <c r="J30" s="40">
        <v>16</v>
      </c>
      <c r="K30" s="41" t="s">
        <v>3</v>
      </c>
      <c r="L30" s="42">
        <f>SUMIF(Entrada_Dados_Trimestral!$C$11:$C$37,K30,Entrada_Dados_Trimestral!$H$11:$H$37)</f>
        <v>17781842</v>
      </c>
      <c r="M30" s="42">
        <f>SUMIF(Entrada_Dados_Trimestral!$C$11:$C$37,K30,Entrada_Dados_Trimestral!$I$11:$I$37)</f>
        <v>17103748</v>
      </c>
      <c r="N30" s="42">
        <f>SUMIF(Entrada_Dados_Trimestral!$C$11:$C$37,K30,Entrada_Dados_Trimestral!$J$11:$J$37)</f>
        <v>0</v>
      </c>
      <c r="O30" s="42">
        <f>SUMIF(Entrada_Dados_Trimestral!$C$11:$C$37,K30,Entrada_Dados_Trimestral!$K$11:$K$37)</f>
        <v>0</v>
      </c>
      <c r="P30" s="43">
        <f>SUM(L30:O30)</f>
        <v>34885590</v>
      </c>
    </row>
    <row r="31" spans="2:16" x14ac:dyDescent="0.2">
      <c r="B31" s="40">
        <v>17</v>
      </c>
      <c r="C31" s="41" t="s">
        <v>16</v>
      </c>
      <c r="D31" s="42">
        <f>SUMIF(Entrada_Dados_Trimestral!$C$11:$C$37,C31,Entrada_Dados_Trimestral!$D$11:$D$37)</f>
        <v>63699</v>
      </c>
      <c r="E31" s="42">
        <f>SUMIF(Entrada_Dados_Trimestral!$C$11:$C$37,C31,Entrada_Dados_Trimestral!$E$11:$E$37)</f>
        <v>59860</v>
      </c>
      <c r="F31" s="42">
        <f>SUMIF(Entrada_Dados_Trimestral!$C$11:$C$37,C31,Entrada_Dados_Trimestral!$F$11:$F$37)</f>
        <v>0</v>
      </c>
      <c r="G31" s="42">
        <f>SUMIF(Entrada_Dados_Trimestral!$C$11:$C$37,C31,Entrada_Dados_Trimestral!$G$11:$G$37)</f>
        <v>0</v>
      </c>
      <c r="H31" s="43">
        <f>SUM(D31:G31)</f>
        <v>123559</v>
      </c>
      <c r="J31" s="40">
        <v>17</v>
      </c>
      <c r="K31" s="41" t="s">
        <v>16</v>
      </c>
      <c r="L31" s="42">
        <f>SUMIF(Entrada_Dados_Trimestral!$C$11:$C$37,K31,Entrada_Dados_Trimestral!$H$11:$H$37)</f>
        <v>14108151</v>
      </c>
      <c r="M31" s="42">
        <f>SUMIF(Entrada_Dados_Trimestral!$C$11:$C$37,K31,Entrada_Dados_Trimestral!$I$11:$I$37)</f>
        <v>13334043</v>
      </c>
      <c r="N31" s="42">
        <f>SUMIF(Entrada_Dados_Trimestral!$C$11:$C$37,K31,Entrada_Dados_Trimestral!$J$11:$J$37)</f>
        <v>0</v>
      </c>
      <c r="O31" s="42">
        <f>SUMIF(Entrada_Dados_Trimestral!$C$11:$C$37,K31,Entrada_Dados_Trimestral!$K$11:$K$37)</f>
        <v>0</v>
      </c>
      <c r="P31" s="43">
        <f>SUM(L31:O31)</f>
        <v>27442194</v>
      </c>
    </row>
    <row r="32" spans="2:16" x14ac:dyDescent="0.2">
      <c r="B32" s="40">
        <v>18</v>
      </c>
      <c r="C32" s="41" t="s">
        <v>28</v>
      </c>
      <c r="D32" s="42">
        <f>SUMIF(Entrada_Dados_Trimestral!$C$11:$C$37,C32,Entrada_Dados_Trimestral!$D$11:$D$37)</f>
        <v>41512</v>
      </c>
      <c r="E32" s="42">
        <f>SUMIF(Entrada_Dados_Trimestral!$C$11:$C$37,C32,Entrada_Dados_Trimestral!$E$11:$E$37)</f>
        <v>47760</v>
      </c>
      <c r="F32" s="42">
        <f>SUMIF(Entrada_Dados_Trimestral!$C$11:$C$37,C32,Entrada_Dados_Trimestral!$F$11:$F$37)</f>
        <v>0</v>
      </c>
      <c r="G32" s="42">
        <f>SUMIF(Entrada_Dados_Trimestral!$C$11:$C$37,C32,Entrada_Dados_Trimestral!$G$11:$G$37)</f>
        <v>0</v>
      </c>
      <c r="H32" s="43">
        <f>SUM(D32:G32)</f>
        <v>89272</v>
      </c>
      <c r="J32" s="40">
        <v>18</v>
      </c>
      <c r="K32" s="41" t="s">
        <v>28</v>
      </c>
      <c r="L32" s="42">
        <f>SUMIF(Entrada_Dados_Trimestral!$C$11:$C$37,K32,Entrada_Dados_Trimestral!$H$11:$H$37)</f>
        <v>9276972</v>
      </c>
      <c r="M32" s="42">
        <f>SUMIF(Entrada_Dados_Trimestral!$C$11:$C$37,K32,Entrada_Dados_Trimestral!$I$11:$I$37)</f>
        <v>10550331</v>
      </c>
      <c r="N32" s="42">
        <f>SUMIF(Entrada_Dados_Trimestral!$C$11:$C$37,K32,Entrada_Dados_Trimestral!$J$11:$J$37)</f>
        <v>0</v>
      </c>
      <c r="O32" s="42">
        <f>SUMIF(Entrada_Dados_Trimestral!$C$11:$C$37,K32,Entrada_Dados_Trimestral!$K$11:$K$37)</f>
        <v>0</v>
      </c>
      <c r="P32" s="43">
        <f>SUM(L32:O32)</f>
        <v>19827303</v>
      </c>
    </row>
    <row r="33" spans="2:16" x14ac:dyDescent="0.2">
      <c r="B33" s="40">
        <v>19</v>
      </c>
      <c r="C33" s="41" t="s">
        <v>22</v>
      </c>
      <c r="D33" s="42">
        <f>SUMIF(Entrada_Dados_Trimestral!$C$11:$C$37,C33,Entrada_Dados_Trimestral!$D$11:$D$37)</f>
        <v>36136</v>
      </c>
      <c r="E33" s="42">
        <f>SUMIF(Entrada_Dados_Trimestral!$C$11:$C$37,C33,Entrada_Dados_Trimestral!$E$11:$E$37)</f>
        <v>39873</v>
      </c>
      <c r="F33" s="42">
        <f>SUMIF(Entrada_Dados_Trimestral!$C$11:$C$37,C33,Entrada_Dados_Trimestral!$F$11:$F$37)</f>
        <v>0</v>
      </c>
      <c r="G33" s="42">
        <f>SUMIF(Entrada_Dados_Trimestral!$C$11:$C$37,C33,Entrada_Dados_Trimestral!$G$11:$G$37)</f>
        <v>0</v>
      </c>
      <c r="H33" s="43">
        <f>SUM(D33:G33)</f>
        <v>76009</v>
      </c>
      <c r="J33" s="40">
        <v>19</v>
      </c>
      <c r="K33" s="41" t="s">
        <v>25</v>
      </c>
      <c r="L33" s="42">
        <f>SUMIF(Entrada_Dados_Trimestral!$C$11:$C$37,K33,Entrada_Dados_Trimestral!$H$11:$H$37)</f>
        <v>7715426</v>
      </c>
      <c r="M33" s="42">
        <f>SUMIF(Entrada_Dados_Trimestral!$C$11:$C$37,K33,Entrada_Dados_Trimestral!$I$11:$I$37)</f>
        <v>8757374</v>
      </c>
      <c r="N33" s="42">
        <f>SUMIF(Entrada_Dados_Trimestral!$C$11:$C$37,K33,Entrada_Dados_Trimestral!$J$11:$J$37)</f>
        <v>0</v>
      </c>
      <c r="O33" s="42">
        <f>SUMIF(Entrada_Dados_Trimestral!$C$11:$C$37,K33,Entrada_Dados_Trimestral!$K$11:$K$37)</f>
        <v>0</v>
      </c>
      <c r="P33" s="43">
        <f>SUM(L33:O33)</f>
        <v>16472800</v>
      </c>
    </row>
    <row r="34" spans="2:16" x14ac:dyDescent="0.2">
      <c r="B34" s="40">
        <v>20</v>
      </c>
      <c r="C34" s="41" t="s">
        <v>21</v>
      </c>
      <c r="D34" s="42">
        <f>SUMIF(Entrada_Dados_Trimestral!$C$11:$C$37,C34,Entrada_Dados_Trimestral!$D$11:$D$37)</f>
        <v>34924</v>
      </c>
      <c r="E34" s="42">
        <f>SUMIF(Entrada_Dados_Trimestral!$C$11:$C$37,C34,Entrada_Dados_Trimestral!$E$11:$E$37)</f>
        <v>36471</v>
      </c>
      <c r="F34" s="42">
        <f>SUMIF(Entrada_Dados_Trimestral!$C$11:$C$37,C34,Entrada_Dados_Trimestral!$F$11:$F$37)</f>
        <v>0</v>
      </c>
      <c r="G34" s="42">
        <f>SUMIF(Entrada_Dados_Trimestral!$C$11:$C$37,C34,Entrada_Dados_Trimestral!$G$11:$G$37)</f>
        <v>0</v>
      </c>
      <c r="H34" s="43">
        <f>SUM(D34:G34)</f>
        <v>71395</v>
      </c>
      <c r="J34" s="40">
        <v>20</v>
      </c>
      <c r="K34" s="41" t="s">
        <v>22</v>
      </c>
      <c r="L34" s="42">
        <f>SUMIF(Entrada_Dados_Trimestral!$C$11:$C$37,K34,Entrada_Dados_Trimestral!$H$11:$H$37)</f>
        <v>7233783</v>
      </c>
      <c r="M34" s="42">
        <f>SUMIF(Entrada_Dados_Trimestral!$C$11:$C$37,K34,Entrada_Dados_Trimestral!$I$11:$I$37)</f>
        <v>7922801</v>
      </c>
      <c r="N34" s="42">
        <f>SUMIF(Entrada_Dados_Trimestral!$C$11:$C$37,K34,Entrada_Dados_Trimestral!$J$11:$J$37)</f>
        <v>0</v>
      </c>
      <c r="O34" s="42">
        <f>SUMIF(Entrada_Dados_Trimestral!$C$11:$C$37,K34,Entrada_Dados_Trimestral!$K$11:$K$37)</f>
        <v>0</v>
      </c>
      <c r="P34" s="43">
        <f>SUM(L34:O34)</f>
        <v>15156584</v>
      </c>
    </row>
    <row r="35" spans="2:16" x14ac:dyDescent="0.2">
      <c r="B35" s="40">
        <v>21</v>
      </c>
      <c r="C35" s="41" t="s">
        <v>25</v>
      </c>
      <c r="D35" s="42">
        <f>SUMIF(Entrada_Dados_Trimestral!$C$11:$C$37,C35,Entrada_Dados_Trimestral!$D$11:$D$37)</f>
        <v>32043</v>
      </c>
      <c r="E35" s="42">
        <f>SUMIF(Entrada_Dados_Trimestral!$C$11:$C$37,C35,Entrada_Dados_Trimestral!$E$11:$E$37)</f>
        <v>35406</v>
      </c>
      <c r="F35" s="42">
        <f>SUMIF(Entrada_Dados_Trimestral!$C$11:$C$37,C35,Entrada_Dados_Trimestral!$F$11:$F$37)</f>
        <v>0</v>
      </c>
      <c r="G35" s="42">
        <f>SUMIF(Entrada_Dados_Trimestral!$C$11:$C$37,C35,Entrada_Dados_Trimestral!$G$11:$G$37)</f>
        <v>0</v>
      </c>
      <c r="H35" s="43">
        <f>SUM(D35:G35)</f>
        <v>67449</v>
      </c>
      <c r="J35" s="40">
        <v>21</v>
      </c>
      <c r="K35" s="41" t="s">
        <v>21</v>
      </c>
      <c r="L35" s="42">
        <f>SUMIF(Entrada_Dados_Trimestral!$C$11:$C$37,K35,Entrada_Dados_Trimestral!$H$11:$H$37)</f>
        <v>7077164</v>
      </c>
      <c r="M35" s="42">
        <f>SUMIF(Entrada_Dados_Trimestral!$C$11:$C$37,K35,Entrada_Dados_Trimestral!$I$11:$I$37)</f>
        <v>7420728</v>
      </c>
      <c r="N35" s="42">
        <f>SUMIF(Entrada_Dados_Trimestral!$C$11:$C$37,K35,Entrada_Dados_Trimestral!$J$11:$J$37)</f>
        <v>0</v>
      </c>
      <c r="O35" s="42">
        <f>SUMIF(Entrada_Dados_Trimestral!$C$11:$C$37,K35,Entrada_Dados_Trimestral!$K$11:$K$37)</f>
        <v>0</v>
      </c>
      <c r="P35" s="43">
        <f>SUM(L35:O35)</f>
        <v>14497892</v>
      </c>
    </row>
    <row r="36" spans="2:16" x14ac:dyDescent="0.2">
      <c r="B36" s="40">
        <v>22</v>
      </c>
      <c r="C36" s="41" t="s">
        <v>26</v>
      </c>
      <c r="D36" s="42">
        <f>SUMIF(Entrada_Dados_Trimestral!$C$11:$C$37,C36,Entrada_Dados_Trimestral!$D$11:$D$37)</f>
        <v>23614</v>
      </c>
      <c r="E36" s="42">
        <f>SUMIF(Entrada_Dados_Trimestral!$C$11:$C$37,C36,Entrada_Dados_Trimestral!$E$11:$E$37)</f>
        <v>26596</v>
      </c>
      <c r="F36" s="42">
        <f>SUMIF(Entrada_Dados_Trimestral!$C$11:$C$37,C36,Entrada_Dados_Trimestral!$F$11:$F$37)</f>
        <v>0</v>
      </c>
      <c r="G36" s="42">
        <f>SUMIF(Entrada_Dados_Trimestral!$C$11:$C$37,C36,Entrada_Dados_Trimestral!$G$11:$G$37)</f>
        <v>0</v>
      </c>
      <c r="H36" s="43">
        <f>SUM(D36:G36)</f>
        <v>50210</v>
      </c>
      <c r="J36" s="40">
        <v>22</v>
      </c>
      <c r="K36" s="41" t="s">
        <v>26</v>
      </c>
      <c r="L36" s="42">
        <f>SUMIF(Entrada_Dados_Trimestral!$C$11:$C$37,K36,Entrada_Dados_Trimestral!$H$11:$H$37)</f>
        <v>6369419</v>
      </c>
      <c r="M36" s="42">
        <f>SUMIF(Entrada_Dados_Trimestral!$C$11:$C$37,K36,Entrada_Dados_Trimestral!$I$11:$I$37)</f>
        <v>7158950</v>
      </c>
      <c r="N36" s="42">
        <f>SUMIF(Entrada_Dados_Trimestral!$C$11:$C$37,K36,Entrada_Dados_Trimestral!$J$11:$J$37)</f>
        <v>0</v>
      </c>
      <c r="O36" s="42">
        <f>SUMIF(Entrada_Dados_Trimestral!$C$11:$C$37,K36,Entrada_Dados_Trimestral!$K$11:$K$37)</f>
        <v>0</v>
      </c>
      <c r="P36" s="43">
        <f>SUM(L36:O36)</f>
        <v>13528369</v>
      </c>
    </row>
    <row r="37" spans="2:16" x14ac:dyDescent="0.2">
      <c r="B37" s="40">
        <v>23</v>
      </c>
      <c r="C37" s="41" t="s">
        <v>23</v>
      </c>
      <c r="D37" s="42">
        <f>SUMIF(Entrada_Dados_Trimestral!$C$11:$C$37,C37,Entrada_Dados_Trimestral!$D$11:$D$37)</f>
        <v>19370</v>
      </c>
      <c r="E37" s="42">
        <f>SUMIF(Entrada_Dados_Trimestral!$C$11:$C$37,C37,Entrada_Dados_Trimestral!$E$11:$E$37)</f>
        <v>21252</v>
      </c>
      <c r="F37" s="42">
        <f>SUMIF(Entrada_Dados_Trimestral!$C$11:$C$37,C37,Entrada_Dados_Trimestral!$F$11:$F$37)</f>
        <v>0</v>
      </c>
      <c r="G37" s="42">
        <f>SUMIF(Entrada_Dados_Trimestral!$C$11:$C$37,C37,Entrada_Dados_Trimestral!$G$11:$G$37)</f>
        <v>0</v>
      </c>
      <c r="H37" s="43">
        <f>SUM(D37:G37)</f>
        <v>40622</v>
      </c>
      <c r="J37" s="40">
        <v>23</v>
      </c>
      <c r="K37" s="103" t="s">
        <v>17</v>
      </c>
      <c r="L37" s="104">
        <f>SUMIF(Entrada_Dados_Trimestral!$C$11:$C$37,K37,Entrada_Dados_Trimestral!$H$11:$H$37)</f>
        <v>4227297</v>
      </c>
      <c r="M37" s="104">
        <f>SUMIF(Entrada_Dados_Trimestral!$C$11:$C$37,K37,Entrada_Dados_Trimestral!$I$11:$I$37)</f>
        <v>4562559</v>
      </c>
      <c r="N37" s="104">
        <f>SUMIF(Entrada_Dados_Trimestral!$C$11:$C$37,K37,Entrada_Dados_Trimestral!$J$11:$J$37)</f>
        <v>0</v>
      </c>
      <c r="O37" s="104">
        <f>SUMIF(Entrada_Dados_Trimestral!$C$11:$C$37,K37,Entrada_Dados_Trimestral!$K$11:$K$37)</f>
        <v>0</v>
      </c>
      <c r="P37" s="105">
        <f>SUM(L37:O37)</f>
        <v>8789856</v>
      </c>
    </row>
    <row r="38" spans="2:16" x14ac:dyDescent="0.2">
      <c r="B38" s="40">
        <v>24</v>
      </c>
      <c r="C38" s="41" t="s">
        <v>17</v>
      </c>
      <c r="D38" s="42">
        <f>SUMIF(Entrada_Dados_Trimestral!$C$11:$C$37,C38,Entrada_Dados_Trimestral!$D$11:$D$37)</f>
        <v>17125</v>
      </c>
      <c r="E38" s="42">
        <f>SUMIF(Entrada_Dados_Trimestral!$C$11:$C$37,C38,Entrada_Dados_Trimestral!$E$11:$E$37)</f>
        <v>18390</v>
      </c>
      <c r="F38" s="42">
        <f>SUMIF(Entrada_Dados_Trimestral!$C$11:$C$37,C38,Entrada_Dados_Trimestral!$F$11:$F$37)</f>
        <v>0</v>
      </c>
      <c r="G38" s="42">
        <f>SUMIF(Entrada_Dados_Trimestral!$C$11:$C$37,C38,Entrada_Dados_Trimestral!$G$11:$G$37)</f>
        <v>0</v>
      </c>
      <c r="H38" s="43">
        <f>SUM(D38:G38)</f>
        <v>35515</v>
      </c>
      <c r="J38" s="40">
        <v>24</v>
      </c>
      <c r="K38" s="41" t="s">
        <v>23</v>
      </c>
      <c r="L38" s="42">
        <f>SUMIF(Entrada_Dados_Trimestral!$C$11:$C$37,K38,Entrada_Dados_Trimestral!$H$11:$H$37)</f>
        <v>3925293</v>
      </c>
      <c r="M38" s="42">
        <f>SUMIF(Entrada_Dados_Trimestral!$C$11:$C$37,K38,Entrada_Dados_Trimestral!$I$11:$I$37)</f>
        <v>4362855</v>
      </c>
      <c r="N38" s="42">
        <f>SUMIF(Entrada_Dados_Trimestral!$C$11:$C$37,K38,Entrada_Dados_Trimestral!$J$11:$J$37)</f>
        <v>0</v>
      </c>
      <c r="O38" s="42">
        <f>SUMIF(Entrada_Dados_Trimestral!$C$11:$C$37,K38,Entrada_Dados_Trimestral!$K$11:$K$37)</f>
        <v>0</v>
      </c>
      <c r="P38" s="43">
        <f>SUM(L38:O38)</f>
        <v>8288148</v>
      </c>
    </row>
    <row r="39" spans="2:16" x14ac:dyDescent="0.2">
      <c r="B39" s="40">
        <v>25</v>
      </c>
      <c r="C39" s="41" t="s">
        <v>24</v>
      </c>
      <c r="D39" s="42">
        <f>SUMIF(Entrada_Dados_Trimestral!$C$11:$C$37,C39,Entrada_Dados_Trimestral!$D$11:$D$37)</f>
        <v>0</v>
      </c>
      <c r="E39" s="42">
        <f>SUMIF(Entrada_Dados_Trimestral!$C$11:$C$37,C39,Entrada_Dados_Trimestral!$E$11:$E$37)</f>
        <v>12913</v>
      </c>
      <c r="F39" s="42">
        <f>SUMIF(Entrada_Dados_Trimestral!$C$11:$C$37,C39,Entrada_Dados_Trimestral!$F$11:$F$37)</f>
        <v>0</v>
      </c>
      <c r="G39" s="42">
        <f>SUMIF(Entrada_Dados_Trimestral!$C$11:$C$37,C39,Entrada_Dados_Trimestral!$G$11:$G$37)</f>
        <v>0</v>
      </c>
      <c r="H39" s="43">
        <f>SUM(D39:G39)</f>
        <v>12913</v>
      </c>
      <c r="J39" s="40">
        <v>25</v>
      </c>
      <c r="K39" s="41" t="s">
        <v>24</v>
      </c>
      <c r="L39" s="42">
        <f>SUMIF(Entrada_Dados_Trimestral!$C$11:$C$37,K39,Entrada_Dados_Trimestral!$H$11:$H$37)</f>
        <v>0</v>
      </c>
      <c r="M39" s="42">
        <f>SUMIF(Entrada_Dados_Trimestral!$C$11:$C$37,K39,Entrada_Dados_Trimestral!$I$11:$I$37)</f>
        <v>3228722</v>
      </c>
      <c r="N39" s="42">
        <f>SUMIF(Entrada_Dados_Trimestral!$C$11:$C$37,K39,Entrada_Dados_Trimestral!$J$11:$J$37)</f>
        <v>0</v>
      </c>
      <c r="O39" s="42">
        <f>SUMIF(Entrada_Dados_Trimestral!$C$11:$C$37,K39,Entrada_Dados_Trimestral!$K$11:$K$37)</f>
        <v>0</v>
      </c>
      <c r="P39" s="43">
        <f>SUM(L39:O39)</f>
        <v>3228722</v>
      </c>
    </row>
    <row r="40" spans="2:16" x14ac:dyDescent="0.2">
      <c r="B40" s="40">
        <v>26</v>
      </c>
      <c r="C40" s="41" t="s">
        <v>29</v>
      </c>
      <c r="D40" s="42">
        <f>SUMIF(Entrada_Dados_Trimestral!$C$11:$C$37,C40,Entrada_Dados_Trimestral!$D$11:$D$37)</f>
        <v>0</v>
      </c>
      <c r="E40" s="42">
        <f>SUMIF(Entrada_Dados_Trimestral!$C$11:$C$37,C40,Entrada_Dados_Trimestral!$E$11:$E$37)</f>
        <v>0</v>
      </c>
      <c r="F40" s="42">
        <f>SUMIF(Entrada_Dados_Trimestral!$C$11:$C$37,C40,Entrada_Dados_Trimestral!$F$11:$F$37)</f>
        <v>0</v>
      </c>
      <c r="G40" s="42">
        <f>SUMIF(Entrada_Dados_Trimestral!$C$11:$C$37,C40,Entrada_Dados_Trimestral!$G$11:$G$37)</f>
        <v>0</v>
      </c>
      <c r="H40" s="43">
        <f>SUM(D40:G40)</f>
        <v>0</v>
      </c>
      <c r="J40" s="40">
        <v>26</v>
      </c>
      <c r="K40" s="41" t="s">
        <v>18</v>
      </c>
      <c r="L40" s="42">
        <f>SUMIF(Entrada_Dados_Trimestral!$C$11:$C$37,K40,Entrada_Dados_Trimestral!$H$11:$H$37)</f>
        <v>0</v>
      </c>
      <c r="M40" s="42">
        <f>SUMIF(Entrada_Dados_Trimestral!$C$11:$C$37,K40,Entrada_Dados_Trimestral!$I$11:$I$37)</f>
        <v>0</v>
      </c>
      <c r="N40" s="42">
        <f>SUMIF(Entrada_Dados_Trimestral!$C$11:$C$37,K40,Entrada_Dados_Trimestral!$J$11:$J$37)</f>
        <v>0</v>
      </c>
      <c r="O40" s="42">
        <f>SUMIF(Entrada_Dados_Trimestral!$C$11:$C$37,K40,Entrada_Dados_Trimestral!$K$11:$K$37)</f>
        <v>0</v>
      </c>
      <c r="P40" s="43">
        <f>SUM(L40:O40)</f>
        <v>0</v>
      </c>
    </row>
    <row r="41" spans="2:16" x14ac:dyDescent="0.2">
      <c r="B41" s="40">
        <v>27</v>
      </c>
      <c r="C41" s="41" t="s">
        <v>18</v>
      </c>
      <c r="D41" s="42">
        <f>SUMIF(Entrada_Dados_Trimestral!$C$11:$C$37,C41,Entrada_Dados_Trimestral!$D$11:$D$37)</f>
        <v>0</v>
      </c>
      <c r="E41" s="42">
        <f>SUMIF(Entrada_Dados_Trimestral!$C$11:$C$37,C41,Entrada_Dados_Trimestral!$E$11:$E$37)</f>
        <v>0</v>
      </c>
      <c r="F41" s="42">
        <f>SUMIF(Entrada_Dados_Trimestral!$C$11:$C$37,C41,Entrada_Dados_Trimestral!$F$11:$F$37)</f>
        <v>0</v>
      </c>
      <c r="G41" s="42">
        <f>SUMIF(Entrada_Dados_Trimestral!$C$11:$C$37,C41,Entrada_Dados_Trimestral!$G$11:$G$37)</f>
        <v>0</v>
      </c>
      <c r="H41" s="43">
        <f>SUM(D41:G41)</f>
        <v>0</v>
      </c>
      <c r="J41" s="40">
        <v>27</v>
      </c>
      <c r="K41" s="41" t="s">
        <v>29</v>
      </c>
      <c r="L41" s="42">
        <f>SUMIF(Entrada_Dados_Trimestral!$C$11:$C$37,K41,Entrada_Dados_Trimestral!$H$11:$H$37)</f>
        <v>0</v>
      </c>
      <c r="M41" s="42">
        <f>SUMIF(Entrada_Dados_Trimestral!$C$11:$C$37,K41,Entrada_Dados_Trimestral!$I$11:$I$37)</f>
        <v>0</v>
      </c>
      <c r="N41" s="42">
        <f>SUMIF(Entrada_Dados_Trimestral!$C$11:$C$37,K41,Entrada_Dados_Trimestral!$J$11:$J$37)</f>
        <v>0</v>
      </c>
      <c r="O41" s="42">
        <f>SUMIF(Entrada_Dados_Trimestral!$C$11:$C$37,K41,Entrada_Dados_Trimestral!$K$11:$K$37)</f>
        <v>0</v>
      </c>
      <c r="P41" s="43">
        <f>SUM(L41:O41)</f>
        <v>0</v>
      </c>
    </row>
    <row r="42" spans="2:16" x14ac:dyDescent="0.2">
      <c r="B42" s="40"/>
      <c r="C42" s="41" t="s">
        <v>35</v>
      </c>
      <c r="D42" s="44">
        <f>SUM(D15:D41)</f>
        <v>7705823</v>
      </c>
      <c r="E42" s="44">
        <f>SUM(E15:E41)</f>
        <v>7691349</v>
      </c>
      <c r="F42" s="44">
        <f>SUM(F15:F41)</f>
        <v>0</v>
      </c>
      <c r="G42" s="44">
        <f>SUM(G15:G41)</f>
        <v>0</v>
      </c>
      <c r="H42" s="44">
        <f>SUM(H15:H41)</f>
        <v>15397172</v>
      </c>
      <c r="J42" s="40"/>
      <c r="K42" s="41" t="s">
        <v>35</v>
      </c>
      <c r="L42" s="44">
        <f>SUM(L15:L41)</f>
        <v>1876503055</v>
      </c>
      <c r="M42" s="44">
        <f>SUM(M15:M41)</f>
        <v>1890054638</v>
      </c>
      <c r="N42" s="44">
        <f>SUM(N15:N41)</f>
        <v>0</v>
      </c>
      <c r="O42" s="44">
        <f>SUM(O15:O41)</f>
        <v>0</v>
      </c>
      <c r="P42" s="44">
        <f>SUM(P15:P41)</f>
        <v>3766557693</v>
      </c>
    </row>
    <row r="43" spans="2:16" x14ac:dyDescent="0.2">
      <c r="B43" s="45"/>
      <c r="C43" s="46" t="s">
        <v>36</v>
      </c>
      <c r="D43" s="47">
        <f>SUM(Entrada_Dados_Trimestral!D11:D37)</f>
        <v>7705823</v>
      </c>
      <c r="E43" s="47">
        <f>SUM(Entrada_Dados_Trimestral!E11:E37)</f>
        <v>7691349</v>
      </c>
      <c r="F43" s="47">
        <f>SUM(Entrada_Dados_Trimestral!F11:F37)</f>
        <v>0</v>
      </c>
      <c r="G43" s="47">
        <f>SUM(Entrada_Dados_Trimestral!G11:G37)</f>
        <v>0</v>
      </c>
      <c r="H43" s="47">
        <f>SUM(D43:G43)</f>
        <v>15397172</v>
      </c>
      <c r="J43" s="45"/>
      <c r="K43" s="46" t="s">
        <v>36</v>
      </c>
      <c r="L43" s="47">
        <f>SUM(Entrada_Dados_Trimestral!H11:H37)</f>
        <v>1876503055</v>
      </c>
      <c r="M43" s="47">
        <f>SUM(Entrada_Dados_Trimestral!I11:I37)</f>
        <v>1890054638</v>
      </c>
      <c r="N43" s="47">
        <f>SUM(Entrada_Dados_Trimestral!J11:J37)</f>
        <v>0</v>
      </c>
      <c r="O43" s="47">
        <f>SUM(Entrada_Dados_Trimestral!K11:K37)</f>
        <v>0</v>
      </c>
      <c r="P43" s="47">
        <f>SUM(L43:O43)</f>
        <v>3766557693</v>
      </c>
    </row>
    <row r="48" spans="2:16" ht="12.75" customHeight="1" x14ac:dyDescent="0.2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2:16" ht="18" customHeight="1" x14ac:dyDescent="0.2">
      <c r="C49" s="59" t="s">
        <v>39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2:16" ht="12.75" customHeight="1" x14ac:dyDescent="0.2"/>
    <row r="51" spans="2:16" ht="15" customHeight="1" x14ac:dyDescent="0.2">
      <c r="C51" s="75" t="s">
        <v>60</v>
      </c>
    </row>
    <row r="52" spans="2:16" ht="12.75" customHeight="1" x14ac:dyDescent="0.2">
      <c r="C52" s="114" t="s">
        <v>13</v>
      </c>
      <c r="D52" s="115"/>
      <c r="E52" s="115"/>
      <c r="F52" s="115"/>
      <c r="G52" s="115"/>
      <c r="H52" s="116"/>
      <c r="K52" s="114" t="s">
        <v>57</v>
      </c>
      <c r="L52" s="115"/>
      <c r="M52" s="115"/>
      <c r="N52" s="115"/>
      <c r="O52" s="115"/>
      <c r="P52" s="116"/>
    </row>
    <row r="53" spans="2:16" x14ac:dyDescent="0.2">
      <c r="C53" s="125" t="s">
        <v>42</v>
      </c>
      <c r="D53" s="126"/>
      <c r="E53" s="126"/>
      <c r="F53" s="126"/>
      <c r="G53" s="126"/>
      <c r="H53" s="127"/>
      <c r="K53" s="125" t="s">
        <v>58</v>
      </c>
      <c r="L53" s="126"/>
      <c r="M53" s="126"/>
      <c r="N53" s="126"/>
      <c r="O53" s="126"/>
      <c r="P53" s="127"/>
    </row>
    <row r="54" spans="2:16" ht="12.75" customHeight="1" x14ac:dyDescent="0.2">
      <c r="B54" s="39">
        <f>COUNTIF(H56:H82,"&gt;0")</f>
        <v>21</v>
      </c>
      <c r="C54" s="110" t="s">
        <v>14</v>
      </c>
      <c r="D54" s="108" t="str">
        <f>$E$3</f>
        <v>janeiro-março</v>
      </c>
      <c r="E54" s="108" t="str">
        <f>$H$3</f>
        <v>abril-junho</v>
      </c>
      <c r="F54" s="108" t="str">
        <f>$E$4</f>
        <v>julho-setembro</v>
      </c>
      <c r="G54" s="108" t="str">
        <f>$H$4</f>
        <v>outubro-dezembro</v>
      </c>
      <c r="H54" s="128" t="s">
        <v>35</v>
      </c>
      <c r="J54" s="39">
        <f>COUNTIF(P56:P82,"&gt;0")</f>
        <v>21</v>
      </c>
      <c r="K54" s="110" t="s">
        <v>14</v>
      </c>
      <c r="L54" s="108" t="str">
        <f>$E$3</f>
        <v>janeiro-março</v>
      </c>
      <c r="M54" s="108" t="str">
        <f>$H$3</f>
        <v>abril-junho</v>
      </c>
      <c r="N54" s="108" t="str">
        <f>$E$4</f>
        <v>julho-setembro</v>
      </c>
      <c r="O54" s="108" t="str">
        <f>$H$4</f>
        <v>outubro-dezembro</v>
      </c>
      <c r="P54" s="128" t="s">
        <v>35</v>
      </c>
    </row>
    <row r="55" spans="2:16" x14ac:dyDescent="0.2">
      <c r="B55" s="6" t="s">
        <v>30</v>
      </c>
      <c r="C55" s="111"/>
      <c r="D55" s="109"/>
      <c r="E55" s="109"/>
      <c r="F55" s="109"/>
      <c r="G55" s="109"/>
      <c r="H55" s="129"/>
      <c r="J55" s="6" t="s">
        <v>30</v>
      </c>
      <c r="K55" s="111"/>
      <c r="L55" s="109"/>
      <c r="M55" s="109"/>
      <c r="N55" s="109"/>
      <c r="O55" s="109"/>
      <c r="P55" s="129"/>
    </row>
    <row r="56" spans="2:16" x14ac:dyDescent="0.2">
      <c r="B56" s="40">
        <v>1</v>
      </c>
      <c r="C56" s="41" t="s">
        <v>8</v>
      </c>
      <c r="D56" s="42">
        <f>SUMIF(Entrada_Dados_Trimestral!$C$49:$C$74,C56,Entrada_Dados_Trimestral!$D$49:$D$74)</f>
        <v>2817041</v>
      </c>
      <c r="E56" s="42">
        <f>SUMIF(Entrada_Dados_Trimestral!$C$49:$C$74,C56,Entrada_Dados_Trimestral!$E$49:$E$74)</f>
        <v>2854898</v>
      </c>
      <c r="F56" s="42">
        <f>SUMIF(Entrada_Dados_Trimestral!$C$49:$C$74,C56,Entrada_Dados_Trimestral!$F$49:$F$74)</f>
        <v>0</v>
      </c>
      <c r="G56" s="42">
        <f>SUMIF(Entrada_Dados_Trimestral!$C$49:$C$74,C56,Entrada_Dados_Trimestral!$G$49:$G$74)</f>
        <v>0</v>
      </c>
      <c r="H56" s="43">
        <f>SUM(D56:G56)</f>
        <v>5671939</v>
      </c>
      <c r="J56" s="40">
        <v>1</v>
      </c>
      <c r="K56" s="41" t="s">
        <v>8</v>
      </c>
      <c r="L56" s="42">
        <f>SUMIF(Entrada_Dados_Trimestral!$C$49:$C$74,K56,Entrada_Dados_Trimestral!$H$49:$H$74)</f>
        <v>249132659</v>
      </c>
      <c r="M56" s="42">
        <f>SUMIF(Entrada_Dados_Trimestral!$C$49:$C$74,K56,Entrada_Dados_Trimestral!$I$49:$I$74)</f>
        <v>258492206</v>
      </c>
      <c r="N56" s="42">
        <f>SUMIF(Entrada_Dados_Trimestral!$C$49:$C$74,K56,Entrada_Dados_Trimestral!$J$49:$J$74)</f>
        <v>0</v>
      </c>
      <c r="O56" s="42">
        <f>SUMIF(Entrada_Dados_Trimestral!$C$49:$C$74,K56,Entrada_Dados_Trimestral!$K$49:$K$74)</f>
        <v>0</v>
      </c>
      <c r="P56" s="43">
        <f>SUM(L56:O56)</f>
        <v>507624865</v>
      </c>
    </row>
    <row r="57" spans="2:16" x14ac:dyDescent="0.2">
      <c r="B57" s="40">
        <v>2</v>
      </c>
      <c r="C57" s="41" t="s">
        <v>7</v>
      </c>
      <c r="D57" s="42">
        <f>SUMIF(Entrada_Dados_Trimestral!$C$49:$C$74,C57,Entrada_Dados_Trimestral!$D$49:$D$74)</f>
        <v>2271405</v>
      </c>
      <c r="E57" s="42">
        <f>SUMIF(Entrada_Dados_Trimestral!$C$49:$C$74,C57,Entrada_Dados_Trimestral!$E$49:$E$74)</f>
        <v>2244157</v>
      </c>
      <c r="F57" s="42">
        <f>SUMIF(Entrada_Dados_Trimestral!$C$49:$C$74,C57,Entrada_Dados_Trimestral!$F$49:$F$74)</f>
        <v>0</v>
      </c>
      <c r="G57" s="42">
        <f>SUMIF(Entrada_Dados_Trimestral!$C$49:$C$74,C57,Entrada_Dados_Trimestral!$G$49:$G$74)</f>
        <v>0</v>
      </c>
      <c r="H57" s="43">
        <f>SUM(D57:G57)</f>
        <v>4515562</v>
      </c>
      <c r="J57" s="40">
        <v>2</v>
      </c>
      <c r="K57" s="41" t="s">
        <v>7</v>
      </c>
      <c r="L57" s="42">
        <f>SUMIF(Entrada_Dados_Trimestral!$C$49:$C$74,K57,Entrada_Dados_Trimestral!$H$49:$H$74)</f>
        <v>210394308</v>
      </c>
      <c r="M57" s="42">
        <f>SUMIF(Entrada_Dados_Trimestral!$C$49:$C$74,K57,Entrada_Dados_Trimestral!$I$49:$I$74)</f>
        <v>207885252</v>
      </c>
      <c r="N57" s="42">
        <f>SUMIF(Entrada_Dados_Trimestral!$C$49:$C$74,K57,Entrada_Dados_Trimestral!$J$49:$J$74)</f>
        <v>0</v>
      </c>
      <c r="O57" s="42">
        <f>SUMIF(Entrada_Dados_Trimestral!$C$49:$C$74,K57,Entrada_Dados_Trimestral!$K$49:$K$74)</f>
        <v>0</v>
      </c>
      <c r="P57" s="43">
        <f>SUM(L57:O57)</f>
        <v>418279560</v>
      </c>
    </row>
    <row r="58" spans="2:16" x14ac:dyDescent="0.2">
      <c r="B58" s="40">
        <v>3</v>
      </c>
      <c r="C58" s="41" t="s">
        <v>9</v>
      </c>
      <c r="D58" s="42">
        <f>SUMIF(Entrada_Dados_Trimestral!$C$49:$C$74,C58,Entrada_Dados_Trimestral!$D$49:$D$74)</f>
        <v>2025515</v>
      </c>
      <c r="E58" s="42">
        <f>SUMIF(Entrada_Dados_Trimestral!$C$49:$C$74,C58,Entrada_Dados_Trimestral!$E$49:$E$74)</f>
        <v>1983046</v>
      </c>
      <c r="F58" s="42">
        <f>SUMIF(Entrada_Dados_Trimestral!$C$49:$C$74,C58,Entrada_Dados_Trimestral!$F$49:$F$74)</f>
        <v>0</v>
      </c>
      <c r="G58" s="42">
        <f>SUMIF(Entrada_Dados_Trimestral!$C$49:$C$74,C58,Entrada_Dados_Trimestral!$G$49:$G$74)</f>
        <v>0</v>
      </c>
      <c r="H58" s="43">
        <f>SUM(D58:G58)</f>
        <v>4008561</v>
      </c>
      <c r="J58" s="40">
        <v>3</v>
      </c>
      <c r="K58" s="41" t="s">
        <v>9</v>
      </c>
      <c r="L58" s="42">
        <f>SUMIF(Entrada_Dados_Trimestral!$C$49:$C$74,K58,Entrada_Dados_Trimestral!$H$49:$H$74)</f>
        <v>183440039</v>
      </c>
      <c r="M58" s="42">
        <f>SUMIF(Entrada_Dados_Trimestral!$C$49:$C$74,K58,Entrada_Dados_Trimestral!$I$49:$I$74)</f>
        <v>183808259</v>
      </c>
      <c r="N58" s="42">
        <f>SUMIF(Entrada_Dados_Trimestral!$C$49:$C$74,K58,Entrada_Dados_Trimestral!$J$49:$J$74)</f>
        <v>0</v>
      </c>
      <c r="O58" s="42">
        <f>SUMIF(Entrada_Dados_Trimestral!$C$49:$C$74,K58,Entrada_Dados_Trimestral!$K$49:$K$74)</f>
        <v>0</v>
      </c>
      <c r="P58" s="43">
        <f>SUM(L58:O58)</f>
        <v>367248298</v>
      </c>
    </row>
    <row r="59" spans="2:16" x14ac:dyDescent="0.2">
      <c r="B59" s="40">
        <v>4</v>
      </c>
      <c r="C59" s="41" t="s">
        <v>5</v>
      </c>
      <c r="D59" s="42">
        <f>SUMIF(Entrada_Dados_Trimestral!$C$49:$C$74,C59,Entrada_Dados_Trimestral!$D$49:$D$74)</f>
        <v>1313682</v>
      </c>
      <c r="E59" s="42">
        <f>SUMIF(Entrada_Dados_Trimestral!$C$49:$C$74,C59,Entrada_Dados_Trimestral!$E$49:$E$74)</f>
        <v>1367870</v>
      </c>
      <c r="F59" s="42">
        <f>SUMIF(Entrada_Dados_Trimestral!$C$49:$C$74,C59,Entrada_Dados_Trimestral!$F$49:$F$74)</f>
        <v>0</v>
      </c>
      <c r="G59" s="42">
        <f>SUMIF(Entrada_Dados_Trimestral!$C$49:$C$74,C59,Entrada_Dados_Trimestral!$G$49:$G$74)</f>
        <v>0</v>
      </c>
      <c r="H59" s="43">
        <f>SUM(D59:G59)</f>
        <v>2681552</v>
      </c>
      <c r="J59" s="40">
        <v>4</v>
      </c>
      <c r="K59" s="41" t="s">
        <v>5</v>
      </c>
      <c r="L59" s="42">
        <f>SUMIF(Entrada_Dados_Trimestral!$C$49:$C$74,K59,Entrada_Dados_Trimestral!$H$49:$H$74)</f>
        <v>113640138</v>
      </c>
      <c r="M59" s="42">
        <f>SUMIF(Entrada_Dados_Trimestral!$C$49:$C$74,K59,Entrada_Dados_Trimestral!$I$49:$I$74)</f>
        <v>120468163</v>
      </c>
      <c r="N59" s="42">
        <f>SUMIF(Entrada_Dados_Trimestral!$C$49:$C$74,K59,Entrada_Dados_Trimestral!$J$49:$J$74)</f>
        <v>0</v>
      </c>
      <c r="O59" s="42">
        <f>SUMIF(Entrada_Dados_Trimestral!$C$49:$C$74,K59,Entrada_Dados_Trimestral!$K$49:$K$74)</f>
        <v>0</v>
      </c>
      <c r="P59" s="43">
        <f>SUM(L59:O59)</f>
        <v>234108301</v>
      </c>
    </row>
    <row r="60" spans="2:16" x14ac:dyDescent="0.2">
      <c r="B60" s="40">
        <v>5</v>
      </c>
      <c r="C60" s="41" t="s">
        <v>11</v>
      </c>
      <c r="D60" s="42">
        <f>SUMIF(Entrada_Dados_Trimestral!$C$49:$C$74,C60,Entrada_Dados_Trimestral!$D$49:$D$74)</f>
        <v>584551</v>
      </c>
      <c r="E60" s="42">
        <f>SUMIF(Entrada_Dados_Trimestral!$C$49:$C$74,C60,Entrada_Dados_Trimestral!$E$49:$E$74)</f>
        <v>622536</v>
      </c>
      <c r="F60" s="42">
        <f>SUMIF(Entrada_Dados_Trimestral!$C$49:$C$74,C60,Entrada_Dados_Trimestral!$F$49:$F$74)</f>
        <v>0</v>
      </c>
      <c r="G60" s="42">
        <f>SUMIF(Entrada_Dados_Trimestral!$C$49:$C$74,C60,Entrada_Dados_Trimestral!$G$49:$G$74)</f>
        <v>0</v>
      </c>
      <c r="H60" s="43">
        <f>SUM(D60:G60)</f>
        <v>1207087</v>
      </c>
      <c r="J60" s="40">
        <v>5</v>
      </c>
      <c r="K60" s="41" t="s">
        <v>11</v>
      </c>
      <c r="L60" s="42">
        <f>SUMIF(Entrada_Dados_Trimestral!$C$49:$C$74,K60,Entrada_Dados_Trimestral!$H$49:$H$74)</f>
        <v>52417945</v>
      </c>
      <c r="M60" s="42">
        <f>SUMIF(Entrada_Dados_Trimestral!$C$49:$C$74,K60,Entrada_Dados_Trimestral!$I$49:$I$74)</f>
        <v>56524842</v>
      </c>
      <c r="N60" s="42">
        <f>SUMIF(Entrada_Dados_Trimestral!$C$49:$C$74,K60,Entrada_Dados_Trimestral!$J$49:$J$74)</f>
        <v>0</v>
      </c>
      <c r="O60" s="42">
        <f>SUMIF(Entrada_Dados_Trimestral!$C$49:$C$74,K60,Entrada_Dados_Trimestral!$K$49:$K$74)</f>
        <v>0</v>
      </c>
      <c r="P60" s="43">
        <f>SUM(L60:O60)</f>
        <v>108942787</v>
      </c>
    </row>
    <row r="61" spans="2:16" x14ac:dyDescent="0.2">
      <c r="B61" s="40">
        <v>6</v>
      </c>
      <c r="C61" s="41" t="s">
        <v>6</v>
      </c>
      <c r="D61" s="42">
        <f>SUMIF(Entrada_Dados_Trimestral!$C$49:$C$74,C61,Entrada_Dados_Trimestral!$D$49:$D$74)</f>
        <v>533377</v>
      </c>
      <c r="E61" s="42">
        <f>SUMIF(Entrada_Dados_Trimestral!$C$49:$C$74,C61,Entrada_Dados_Trimestral!$E$49:$E$74)</f>
        <v>583319</v>
      </c>
      <c r="F61" s="42">
        <f>SUMIF(Entrada_Dados_Trimestral!$C$49:$C$74,C61,Entrada_Dados_Trimestral!$F$49:$F$74)</f>
        <v>0</v>
      </c>
      <c r="G61" s="42">
        <f>SUMIF(Entrada_Dados_Trimestral!$C$49:$C$74,C61,Entrada_Dados_Trimestral!$G$49:$G$74)</f>
        <v>0</v>
      </c>
      <c r="H61" s="43">
        <f>SUM(D61:G61)</f>
        <v>1116696</v>
      </c>
      <c r="J61" s="40">
        <v>6</v>
      </c>
      <c r="K61" s="41" t="s">
        <v>10</v>
      </c>
      <c r="L61" s="42">
        <f>SUMIF(Entrada_Dados_Trimestral!$C$49:$C$74,K61,Entrada_Dados_Trimestral!$H$49:$H$74)</f>
        <v>44417317</v>
      </c>
      <c r="M61" s="42">
        <f>SUMIF(Entrada_Dados_Trimestral!$C$49:$C$74,K61,Entrada_Dados_Trimestral!$I$49:$I$74)</f>
        <v>45284399</v>
      </c>
      <c r="N61" s="42">
        <f>SUMIF(Entrada_Dados_Trimestral!$C$49:$C$74,K61,Entrada_Dados_Trimestral!$J$49:$J$74)</f>
        <v>0</v>
      </c>
      <c r="O61" s="42">
        <f>SUMIF(Entrada_Dados_Trimestral!$C$49:$C$74,K61,Entrada_Dados_Trimestral!$K$49:$K$74)</f>
        <v>0</v>
      </c>
      <c r="P61" s="43">
        <f>SUM(L61:O61)</f>
        <v>89701716</v>
      </c>
    </row>
    <row r="62" spans="2:16" x14ac:dyDescent="0.2">
      <c r="B62" s="40">
        <v>7</v>
      </c>
      <c r="C62" s="41" t="s">
        <v>10</v>
      </c>
      <c r="D62" s="42">
        <f>SUMIF(Entrada_Dados_Trimestral!$C$49:$C$74,C62,Entrada_Dados_Trimestral!$D$49:$D$74)</f>
        <v>475164</v>
      </c>
      <c r="E62" s="42">
        <f>SUMIF(Entrada_Dados_Trimestral!$C$49:$C$74,C62,Entrada_Dados_Trimestral!$E$49:$E$74)</f>
        <v>487998</v>
      </c>
      <c r="F62" s="42">
        <f>SUMIF(Entrada_Dados_Trimestral!$C$49:$C$74,C62,Entrada_Dados_Trimestral!$F$49:$F$74)</f>
        <v>0</v>
      </c>
      <c r="G62" s="42">
        <f>SUMIF(Entrada_Dados_Trimestral!$C$49:$C$74,C62,Entrada_Dados_Trimestral!$G$49:$G$74)</f>
        <v>0</v>
      </c>
      <c r="H62" s="43">
        <f>SUM(D62:G62)</f>
        <v>963162</v>
      </c>
      <c r="J62" s="40">
        <v>7</v>
      </c>
      <c r="K62" s="41" t="s">
        <v>6</v>
      </c>
      <c r="L62" s="42">
        <f>SUMIF(Entrada_Dados_Trimestral!$C$49:$C$74,K62,Entrada_Dados_Trimestral!$H$49:$H$74)</f>
        <v>41304935</v>
      </c>
      <c r="M62" s="42">
        <f>SUMIF(Entrada_Dados_Trimestral!$C$49:$C$74,K62,Entrada_Dados_Trimestral!$I$49:$I$74)</f>
        <v>44028266</v>
      </c>
      <c r="N62" s="42">
        <f>SUMIF(Entrada_Dados_Trimestral!$C$49:$C$74,K62,Entrada_Dados_Trimestral!$J$49:$J$74)</f>
        <v>0</v>
      </c>
      <c r="O62" s="42">
        <f>SUMIF(Entrada_Dados_Trimestral!$C$49:$C$74,K62,Entrada_Dados_Trimestral!$K$49:$K$74)</f>
        <v>0</v>
      </c>
      <c r="P62" s="43">
        <f>SUM(L62:O62)</f>
        <v>85333201</v>
      </c>
    </row>
    <row r="63" spans="2:16" x14ac:dyDescent="0.2">
      <c r="B63" s="40">
        <v>8</v>
      </c>
      <c r="C63" s="41" t="s">
        <v>0</v>
      </c>
      <c r="D63" s="42">
        <f>SUMIF(Entrada_Dados_Trimestral!$C$49:$C$74,C63,Entrada_Dados_Trimestral!$D$49:$D$74)</f>
        <v>436343</v>
      </c>
      <c r="E63" s="42">
        <f>SUMIF(Entrada_Dados_Trimestral!$C$49:$C$74,C63,Entrada_Dados_Trimestral!$E$49:$E$74)</f>
        <v>439522</v>
      </c>
      <c r="F63" s="42">
        <f>SUMIF(Entrada_Dados_Trimestral!$C$49:$C$74,C63,Entrada_Dados_Trimestral!$F$49:$F$74)</f>
        <v>0</v>
      </c>
      <c r="G63" s="42">
        <f>SUMIF(Entrada_Dados_Trimestral!$C$49:$C$74,C63,Entrada_Dados_Trimestral!$G$49:$G$74)</f>
        <v>0</v>
      </c>
      <c r="H63" s="43">
        <f>SUM(D63:G63)</f>
        <v>875865</v>
      </c>
      <c r="J63" s="40">
        <v>8</v>
      </c>
      <c r="K63" s="41" t="s">
        <v>0</v>
      </c>
      <c r="L63" s="42">
        <f>SUMIF(Entrada_Dados_Trimestral!$C$49:$C$74,K63,Entrada_Dados_Trimestral!$H$49:$H$74)</f>
        <v>41414824</v>
      </c>
      <c r="M63" s="42">
        <f>SUMIF(Entrada_Dados_Trimestral!$C$49:$C$74,K63,Entrada_Dados_Trimestral!$I$49:$I$74)</f>
        <v>41993914</v>
      </c>
      <c r="N63" s="42">
        <f>SUMIF(Entrada_Dados_Trimestral!$C$49:$C$74,K63,Entrada_Dados_Trimestral!$J$49:$J$74)</f>
        <v>0</v>
      </c>
      <c r="O63" s="42">
        <f>SUMIF(Entrada_Dados_Trimestral!$C$49:$C$74,K63,Entrada_Dados_Trimestral!$K$49:$K$74)</f>
        <v>0</v>
      </c>
      <c r="P63" s="43">
        <f>SUM(L63:O63)</f>
        <v>83408738</v>
      </c>
    </row>
    <row r="64" spans="2:16" x14ac:dyDescent="0.2">
      <c r="B64" s="40">
        <v>9</v>
      </c>
      <c r="C64" s="41" t="s">
        <v>27</v>
      </c>
      <c r="D64" s="42">
        <f>SUMIF(Entrada_Dados_Trimestral!$C$49:$C$74,C64,Entrada_Dados_Trimestral!$D$49:$D$74)</f>
        <v>63954</v>
      </c>
      <c r="E64" s="42">
        <f>SUMIF(Entrada_Dados_Trimestral!$C$49:$C$74,C64,Entrada_Dados_Trimestral!$E$49:$E$74)</f>
        <v>64830</v>
      </c>
      <c r="F64" s="42">
        <f>SUMIF(Entrada_Dados_Trimestral!$C$49:$C$74,C64,Entrada_Dados_Trimestral!$F$49:$F$74)</f>
        <v>0</v>
      </c>
      <c r="G64" s="42">
        <f>SUMIF(Entrada_Dados_Trimestral!$C$49:$C$74,C64,Entrada_Dados_Trimestral!$G$49:$G$74)</f>
        <v>0</v>
      </c>
      <c r="H64" s="43">
        <f>SUM(D64:G64)</f>
        <v>128784</v>
      </c>
      <c r="J64" s="40">
        <v>9</v>
      </c>
      <c r="K64" s="41" t="s">
        <v>27</v>
      </c>
      <c r="L64" s="42">
        <f>SUMIF(Entrada_Dados_Trimestral!$C$49:$C$74,K64,Entrada_Dados_Trimestral!$H$49:$H$74)</f>
        <v>6030467</v>
      </c>
      <c r="M64" s="42">
        <f>SUMIF(Entrada_Dados_Trimestral!$C$49:$C$74,K64,Entrada_Dados_Trimestral!$I$49:$I$74)</f>
        <v>6237288</v>
      </c>
      <c r="N64" s="42">
        <f>SUMIF(Entrada_Dados_Trimestral!$C$49:$C$74,K64,Entrada_Dados_Trimestral!$J$49:$J$74)</f>
        <v>0</v>
      </c>
      <c r="O64" s="42">
        <f>SUMIF(Entrada_Dados_Trimestral!$C$49:$C$74,K64,Entrada_Dados_Trimestral!$K$49:$K$74)</f>
        <v>0</v>
      </c>
      <c r="P64" s="43">
        <f>SUM(L64:O64)</f>
        <v>12267755</v>
      </c>
    </row>
    <row r="65" spans="2:16" x14ac:dyDescent="0.2">
      <c r="B65" s="40">
        <v>10</v>
      </c>
      <c r="C65" s="41" t="s">
        <v>29</v>
      </c>
      <c r="D65" s="42">
        <f>SUMIF(Entrada_Dados_Trimestral!$C$49:$C$74,C65,Entrada_Dados_Trimestral!$D$49:$D$74)</f>
        <v>61921</v>
      </c>
      <c r="E65" s="42">
        <f>SUMIF(Entrada_Dados_Trimestral!$C$49:$C$74,C65,Entrada_Dados_Trimestral!$E$49:$E$74)</f>
        <v>30100</v>
      </c>
      <c r="F65" s="42">
        <f>SUMIF(Entrada_Dados_Trimestral!$C$49:$C$74,C65,Entrada_Dados_Trimestral!$F$49:$F$74)</f>
        <v>0</v>
      </c>
      <c r="G65" s="42">
        <f>SUMIF(Entrada_Dados_Trimestral!$C$49:$C$74,C65,Entrada_Dados_Trimestral!$G$49:$G$74)</f>
        <v>0</v>
      </c>
      <c r="H65" s="43">
        <f>SUM(D65:G65)</f>
        <v>92021</v>
      </c>
      <c r="J65" s="40">
        <v>10</v>
      </c>
      <c r="K65" s="41" t="s">
        <v>29</v>
      </c>
      <c r="L65" s="42">
        <f>SUMIF(Entrada_Dados_Trimestral!$C$49:$C$74,K65,Entrada_Dados_Trimestral!$H$49:$H$74)</f>
        <v>5268310</v>
      </c>
      <c r="M65" s="42">
        <f>SUMIF(Entrada_Dados_Trimestral!$C$49:$C$74,K65,Entrada_Dados_Trimestral!$I$49:$I$74)</f>
        <v>2210490</v>
      </c>
      <c r="N65" s="42">
        <f>SUMIF(Entrada_Dados_Trimestral!$C$49:$C$74,K65,Entrada_Dados_Trimestral!$J$49:$J$74)</f>
        <v>0</v>
      </c>
      <c r="O65" s="42">
        <f>SUMIF(Entrada_Dados_Trimestral!$C$49:$C$74,K65,Entrada_Dados_Trimestral!$K$49:$K$74)</f>
        <v>0</v>
      </c>
      <c r="P65" s="43">
        <f>SUM(L65:O65)</f>
        <v>7478800</v>
      </c>
    </row>
    <row r="66" spans="2:16" x14ac:dyDescent="0.2">
      <c r="B66" s="40">
        <v>11</v>
      </c>
      <c r="C66" s="41" t="s">
        <v>4</v>
      </c>
      <c r="D66" s="42">
        <f>SUMIF(Entrada_Dados_Trimestral!$C$49:$C$74,C66,Entrada_Dados_Trimestral!$D$49:$D$74)</f>
        <v>30648</v>
      </c>
      <c r="E66" s="42">
        <f>SUMIF(Entrada_Dados_Trimestral!$C$49:$C$74,C66,Entrada_Dados_Trimestral!$E$49:$E$74)</f>
        <v>34176</v>
      </c>
      <c r="F66" s="42">
        <f>SUMIF(Entrada_Dados_Trimestral!$C$49:$C$74,C66,Entrada_Dados_Trimestral!$F$49:$F$74)</f>
        <v>0</v>
      </c>
      <c r="G66" s="42">
        <f>SUMIF(Entrada_Dados_Trimestral!$C$49:$C$74,C66,Entrada_Dados_Trimestral!$G$49:$G$74)</f>
        <v>0</v>
      </c>
      <c r="H66" s="43">
        <f>SUM(D66:G66)</f>
        <v>64824</v>
      </c>
      <c r="J66" s="40">
        <v>11</v>
      </c>
      <c r="K66" s="41" t="s">
        <v>4</v>
      </c>
      <c r="L66" s="42">
        <f>SUMIF(Entrada_Dados_Trimestral!$C$49:$C$74,K66,Entrada_Dados_Trimestral!$H$49:$H$74)</f>
        <v>2559591</v>
      </c>
      <c r="M66" s="42">
        <f>SUMIF(Entrada_Dados_Trimestral!$C$49:$C$74,K66,Entrada_Dados_Trimestral!$I$49:$I$74)</f>
        <v>2821851</v>
      </c>
      <c r="N66" s="42">
        <f>SUMIF(Entrada_Dados_Trimestral!$C$49:$C$74,K66,Entrada_Dados_Trimestral!$J$49:$J$74)</f>
        <v>0</v>
      </c>
      <c r="O66" s="42">
        <f>SUMIF(Entrada_Dados_Trimestral!$C$49:$C$74,K66,Entrada_Dados_Trimestral!$K$49:$K$74)</f>
        <v>0</v>
      </c>
      <c r="P66" s="43">
        <f>SUM(L66:O66)</f>
        <v>5381442</v>
      </c>
    </row>
    <row r="67" spans="2:16" x14ac:dyDescent="0.2">
      <c r="B67" s="40">
        <v>12</v>
      </c>
      <c r="C67" s="41" t="s">
        <v>22</v>
      </c>
      <c r="D67" s="42">
        <f>SUMIF(Entrada_Dados_Trimestral!$C$49:$C$74,C67,Entrada_Dados_Trimestral!$D$49:$D$74)</f>
        <v>28131</v>
      </c>
      <c r="E67" s="42">
        <f>SUMIF(Entrada_Dados_Trimestral!$C$49:$C$74,C67,Entrada_Dados_Trimestral!$E$49:$E$74)</f>
        <v>30852</v>
      </c>
      <c r="F67" s="42">
        <f>SUMIF(Entrada_Dados_Trimestral!$C$49:$C$74,C67,Entrada_Dados_Trimestral!$F$49:$F$74)</f>
        <v>0</v>
      </c>
      <c r="G67" s="42">
        <f>SUMIF(Entrada_Dados_Trimestral!$C$49:$C$74,C67,Entrada_Dados_Trimestral!$G$49:$G$74)</f>
        <v>0</v>
      </c>
      <c r="H67" s="43">
        <f>SUM(D67:G67)</f>
        <v>58983</v>
      </c>
      <c r="J67" s="40">
        <v>12</v>
      </c>
      <c r="K67" s="41" t="s">
        <v>28</v>
      </c>
      <c r="L67" s="42">
        <f>SUMIF(Entrada_Dados_Trimestral!$C$49:$C$74,K67,Entrada_Dados_Trimestral!$H$49:$H$74)</f>
        <v>2460400</v>
      </c>
      <c r="M67" s="42">
        <f>SUMIF(Entrada_Dados_Trimestral!$C$49:$C$74,K67,Entrada_Dados_Trimestral!$I$49:$I$74)</f>
        <v>2751559</v>
      </c>
      <c r="N67" s="42">
        <f>SUMIF(Entrada_Dados_Trimestral!$C$49:$C$74,K67,Entrada_Dados_Trimestral!$J$49:$J$74)</f>
        <v>0</v>
      </c>
      <c r="O67" s="42">
        <f>SUMIF(Entrada_Dados_Trimestral!$C$49:$C$74,K67,Entrada_Dados_Trimestral!$K$49:$K$74)</f>
        <v>0</v>
      </c>
      <c r="P67" s="43">
        <f>SUM(L67:O67)</f>
        <v>5211959</v>
      </c>
    </row>
    <row r="68" spans="2:16" x14ac:dyDescent="0.2">
      <c r="B68" s="40">
        <v>13</v>
      </c>
      <c r="C68" s="41" t="s">
        <v>28</v>
      </c>
      <c r="D68" s="42">
        <f>SUMIF(Entrada_Dados_Trimestral!$C$49:$C$74,C68,Entrada_Dados_Trimestral!$D$49:$D$74)</f>
        <v>26213</v>
      </c>
      <c r="E68" s="42">
        <f>SUMIF(Entrada_Dados_Trimestral!$C$49:$C$74,C68,Entrada_Dados_Trimestral!$E$49:$E$74)</f>
        <v>29386</v>
      </c>
      <c r="F68" s="42">
        <f>SUMIF(Entrada_Dados_Trimestral!$C$49:$C$74,C68,Entrada_Dados_Trimestral!$F$49:$F$74)</f>
        <v>0</v>
      </c>
      <c r="G68" s="42">
        <f>SUMIF(Entrada_Dados_Trimestral!$C$49:$C$74,C68,Entrada_Dados_Trimestral!$G$49:$G$74)</f>
        <v>0</v>
      </c>
      <c r="H68" s="43">
        <f>SUM(D68:G68)</f>
        <v>55599</v>
      </c>
      <c r="J68" s="40">
        <v>13</v>
      </c>
      <c r="K68" s="41" t="s">
        <v>22</v>
      </c>
      <c r="L68" s="42">
        <f>SUMIF(Entrada_Dados_Trimestral!$C$49:$C$74,K68,Entrada_Dados_Trimestral!$H$49:$H$74)</f>
        <v>2211499</v>
      </c>
      <c r="M68" s="42">
        <f>SUMIF(Entrada_Dados_Trimestral!$C$49:$C$74,K68,Entrada_Dados_Trimestral!$I$49:$I$74)</f>
        <v>2319594</v>
      </c>
      <c r="N68" s="42">
        <f>SUMIF(Entrada_Dados_Trimestral!$C$49:$C$74,K68,Entrada_Dados_Trimestral!$J$49:$J$74)</f>
        <v>0</v>
      </c>
      <c r="O68" s="42">
        <f>SUMIF(Entrada_Dados_Trimestral!$C$49:$C$74,K68,Entrada_Dados_Trimestral!$K$49:$K$74)</f>
        <v>0</v>
      </c>
      <c r="P68" s="43">
        <f>SUM(L68:O68)</f>
        <v>4531093</v>
      </c>
    </row>
    <row r="69" spans="2:16" x14ac:dyDescent="0.2">
      <c r="B69" s="40">
        <v>14</v>
      </c>
      <c r="C69" s="41" t="s">
        <v>3</v>
      </c>
      <c r="D69" s="42">
        <f>SUMIF(Entrada_Dados_Trimestral!$C$49:$C$74,C69,Entrada_Dados_Trimestral!$D$49:$D$74)</f>
        <v>15904</v>
      </c>
      <c r="E69" s="42">
        <f>SUMIF(Entrada_Dados_Trimestral!$C$49:$C$74,C69,Entrada_Dados_Trimestral!$E$49:$E$74)</f>
        <v>15855</v>
      </c>
      <c r="F69" s="42">
        <f>SUMIF(Entrada_Dados_Trimestral!$C$49:$C$74,C69,Entrada_Dados_Trimestral!$F$49:$F$74)</f>
        <v>0</v>
      </c>
      <c r="G69" s="42">
        <f>SUMIF(Entrada_Dados_Trimestral!$C$49:$C$74,C69,Entrada_Dados_Trimestral!$G$49:$G$74)</f>
        <v>0</v>
      </c>
      <c r="H69" s="43">
        <f>SUM(D69:G69)</f>
        <v>31759</v>
      </c>
      <c r="J69" s="40">
        <v>14</v>
      </c>
      <c r="K69" s="41" t="s">
        <v>15</v>
      </c>
      <c r="L69" s="42">
        <f>SUMIF(Entrada_Dados_Trimestral!$C$49:$C$74,K69,Entrada_Dados_Trimestral!$H$49:$H$74)</f>
        <v>1006698</v>
      </c>
      <c r="M69" s="42">
        <f>SUMIF(Entrada_Dados_Trimestral!$C$49:$C$74,K69,Entrada_Dados_Trimestral!$I$49:$I$74)</f>
        <v>989654</v>
      </c>
      <c r="N69" s="42">
        <f>SUMIF(Entrada_Dados_Trimestral!$C$49:$C$74,K69,Entrada_Dados_Trimestral!$J$49:$J$74)</f>
        <v>0</v>
      </c>
      <c r="O69" s="42">
        <f>SUMIF(Entrada_Dados_Trimestral!$C$49:$C$74,K69,Entrada_Dados_Trimestral!$K$49:$K$74)</f>
        <v>0</v>
      </c>
      <c r="P69" s="43">
        <f>SUM(L69:O69)</f>
        <v>1996352</v>
      </c>
    </row>
    <row r="70" spans="2:16" x14ac:dyDescent="0.2">
      <c r="B70" s="40">
        <v>15</v>
      </c>
      <c r="C70" s="41" t="s">
        <v>15</v>
      </c>
      <c r="D70" s="42">
        <f>SUMIF(Entrada_Dados_Trimestral!$C$49:$C$74,C70,Entrada_Dados_Trimestral!$D$49:$D$74)</f>
        <v>9812</v>
      </c>
      <c r="E70" s="42">
        <f>SUMIF(Entrada_Dados_Trimestral!$C$49:$C$74,C70,Entrada_Dados_Trimestral!$E$49:$E$74)</f>
        <v>9672</v>
      </c>
      <c r="F70" s="42">
        <f>SUMIF(Entrada_Dados_Trimestral!$C$49:$C$74,C70,Entrada_Dados_Trimestral!$F$49:$F$74)</f>
        <v>0</v>
      </c>
      <c r="G70" s="42">
        <f>SUMIF(Entrada_Dados_Trimestral!$C$49:$C$74,C70,Entrada_Dados_Trimestral!$G$49:$G$74)</f>
        <v>0</v>
      </c>
      <c r="H70" s="43">
        <f>SUM(D70:G70)</f>
        <v>19484</v>
      </c>
      <c r="J70" s="40">
        <v>15</v>
      </c>
      <c r="K70" s="41" t="s">
        <v>3</v>
      </c>
      <c r="L70" s="42">
        <f>SUMIF(Entrada_Dados_Trimestral!$C$49:$C$74,K70,Entrada_Dados_Trimestral!$H$49:$H$74)</f>
        <v>851850</v>
      </c>
      <c r="M70" s="42">
        <f>SUMIF(Entrada_Dados_Trimestral!$C$49:$C$74,K70,Entrada_Dados_Trimestral!$I$49:$I$74)</f>
        <v>894716</v>
      </c>
      <c r="N70" s="42">
        <f>SUMIF(Entrada_Dados_Trimestral!$C$49:$C$74,K70,Entrada_Dados_Trimestral!$J$49:$J$74)</f>
        <v>0</v>
      </c>
      <c r="O70" s="42">
        <f>SUMIF(Entrada_Dados_Trimestral!$C$49:$C$74,K70,Entrada_Dados_Trimestral!$K$49:$K$74)</f>
        <v>0</v>
      </c>
      <c r="P70" s="43">
        <f>SUM(L70:O70)</f>
        <v>1746566</v>
      </c>
    </row>
    <row r="71" spans="2:16" x14ac:dyDescent="0.2">
      <c r="B71" s="40">
        <v>16</v>
      </c>
      <c r="C71" s="41" t="s">
        <v>21</v>
      </c>
      <c r="D71" s="42">
        <f>SUMIF(Entrada_Dados_Trimestral!$C$49:$C$74,C71,Entrada_Dados_Trimestral!$D$49:$D$74)</f>
        <v>6483</v>
      </c>
      <c r="E71" s="42">
        <f>SUMIF(Entrada_Dados_Trimestral!$C$49:$C$74,C71,Entrada_Dados_Trimestral!$E$49:$E$74)</f>
        <v>6885</v>
      </c>
      <c r="F71" s="42">
        <f>SUMIF(Entrada_Dados_Trimestral!$C$49:$C$74,C71,Entrada_Dados_Trimestral!$F$49:$F$74)</f>
        <v>0</v>
      </c>
      <c r="G71" s="42">
        <f>SUMIF(Entrada_Dados_Trimestral!$C$49:$C$74,C71,Entrada_Dados_Trimestral!$G$49:$G$74)</f>
        <v>0</v>
      </c>
      <c r="H71" s="43">
        <f>SUM(D71:G71)</f>
        <v>13368</v>
      </c>
      <c r="J71" s="40">
        <v>16</v>
      </c>
      <c r="K71" s="41" t="s">
        <v>21</v>
      </c>
      <c r="L71" s="42">
        <f>SUMIF(Entrada_Dados_Trimestral!$C$49:$C$74,K71,Entrada_Dados_Trimestral!$H$49:$H$74)</f>
        <v>307419</v>
      </c>
      <c r="M71" s="42">
        <f>SUMIF(Entrada_Dados_Trimestral!$C$49:$C$74,K71,Entrada_Dados_Trimestral!$I$49:$I$74)</f>
        <v>314901</v>
      </c>
      <c r="N71" s="42">
        <f>SUMIF(Entrada_Dados_Trimestral!$C$49:$C$74,K71,Entrada_Dados_Trimestral!$J$49:$J$74)</f>
        <v>0</v>
      </c>
      <c r="O71" s="42">
        <f>SUMIF(Entrada_Dados_Trimestral!$C$49:$C$74,K71,Entrada_Dados_Trimestral!$K$49:$K$74)</f>
        <v>0</v>
      </c>
      <c r="P71" s="43">
        <f>SUM(L71:O71)</f>
        <v>622320</v>
      </c>
    </row>
    <row r="72" spans="2:16" x14ac:dyDescent="0.2">
      <c r="B72" s="40">
        <v>17</v>
      </c>
      <c r="C72" s="41" t="s">
        <v>23</v>
      </c>
      <c r="D72" s="42">
        <f>SUMIF(Entrada_Dados_Trimestral!$C$49:$C$74,C72,Entrada_Dados_Trimestral!$D$49:$D$74)</f>
        <v>3183</v>
      </c>
      <c r="E72" s="42">
        <f>SUMIF(Entrada_Dados_Trimestral!$C$49:$C$74,C72,Entrada_Dados_Trimestral!$E$49:$E$74)</f>
        <v>3335</v>
      </c>
      <c r="F72" s="42">
        <f>SUMIF(Entrada_Dados_Trimestral!$C$49:$C$74,C72,Entrada_Dados_Trimestral!$F$49:$F$74)</f>
        <v>0</v>
      </c>
      <c r="G72" s="42">
        <f>SUMIF(Entrada_Dados_Trimestral!$C$49:$C$74,C72,Entrada_Dados_Trimestral!$G$49:$G$74)</f>
        <v>0</v>
      </c>
      <c r="H72" s="43">
        <f>SUM(D72:G72)</f>
        <v>6518</v>
      </c>
      <c r="J72" s="40">
        <v>17</v>
      </c>
      <c r="K72" s="41" t="s">
        <v>20</v>
      </c>
      <c r="L72" s="42">
        <f>SUMIF(Entrada_Dados_Trimestral!$C$49:$C$74,K72,Entrada_Dados_Trimestral!$H$49:$H$74)</f>
        <v>229889</v>
      </c>
      <c r="M72" s="42">
        <f>SUMIF(Entrada_Dados_Trimestral!$C$49:$C$74,K72,Entrada_Dados_Trimestral!$I$49:$I$74)</f>
        <v>246191</v>
      </c>
      <c r="N72" s="42">
        <f>SUMIF(Entrada_Dados_Trimestral!$C$49:$C$74,K72,Entrada_Dados_Trimestral!$J$49:$J$74)</f>
        <v>0</v>
      </c>
      <c r="O72" s="42">
        <f>SUMIF(Entrada_Dados_Trimestral!$C$49:$C$74,K72,Entrada_Dados_Trimestral!$K$49:$K$74)</f>
        <v>0</v>
      </c>
      <c r="P72" s="43">
        <f>SUM(L72:O72)</f>
        <v>476080</v>
      </c>
    </row>
    <row r="73" spans="2:16" x14ac:dyDescent="0.2">
      <c r="B73" s="40">
        <v>18</v>
      </c>
      <c r="C73" s="41" t="s">
        <v>20</v>
      </c>
      <c r="D73" s="42">
        <f>SUMIF(Entrada_Dados_Trimestral!$C$49:$C$74,C73,Entrada_Dados_Trimestral!$D$49:$D$74)</f>
        <v>3118</v>
      </c>
      <c r="E73" s="42">
        <f>SUMIF(Entrada_Dados_Trimestral!$C$49:$C$74,C73,Entrada_Dados_Trimestral!$E$49:$E$74)</f>
        <v>3030</v>
      </c>
      <c r="F73" s="42">
        <f>SUMIF(Entrada_Dados_Trimestral!$C$49:$C$74,C73,Entrada_Dados_Trimestral!$F$49:$F$74)</f>
        <v>0</v>
      </c>
      <c r="G73" s="42">
        <f>SUMIF(Entrada_Dados_Trimestral!$C$49:$C$74,C73,Entrada_Dados_Trimestral!$G$49:$G$74)</f>
        <v>0</v>
      </c>
      <c r="H73" s="43">
        <f>SUM(D73:G73)</f>
        <v>6148</v>
      </c>
      <c r="J73" s="40">
        <v>18</v>
      </c>
      <c r="K73" s="41" t="s">
        <v>23</v>
      </c>
      <c r="L73" s="42">
        <f>SUMIF(Entrada_Dados_Trimestral!$C$49:$C$74,K73,Entrada_Dados_Trimestral!$H$49:$H$74)</f>
        <v>221697</v>
      </c>
      <c r="M73" s="42">
        <f>SUMIF(Entrada_Dados_Trimestral!$C$49:$C$74,K73,Entrada_Dados_Trimestral!$I$49:$I$74)</f>
        <v>233500</v>
      </c>
      <c r="N73" s="42">
        <f>SUMIF(Entrada_Dados_Trimestral!$C$49:$C$74,K73,Entrada_Dados_Trimestral!$J$49:$J$74)</f>
        <v>0</v>
      </c>
      <c r="O73" s="42">
        <f>SUMIF(Entrada_Dados_Trimestral!$C$49:$C$74,K73,Entrada_Dados_Trimestral!$K$49:$K$74)</f>
        <v>0</v>
      </c>
      <c r="P73" s="43">
        <f>SUM(L73:O73)</f>
        <v>455197</v>
      </c>
    </row>
    <row r="74" spans="2:16" x14ac:dyDescent="0.2">
      <c r="B74" s="40">
        <v>19</v>
      </c>
      <c r="C74" s="41" t="s">
        <v>25</v>
      </c>
      <c r="D74" s="42">
        <f>SUMIF(Entrada_Dados_Trimestral!$C$49:$C$74,C74,Entrada_Dados_Trimestral!$D$49:$D$74)</f>
        <v>2310</v>
      </c>
      <c r="E74" s="42">
        <f>SUMIF(Entrada_Dados_Trimestral!$C$49:$C$74,C74,Entrada_Dados_Trimestral!$E$49:$E$74)</f>
        <v>2358</v>
      </c>
      <c r="F74" s="42">
        <f>SUMIF(Entrada_Dados_Trimestral!$C$49:$C$74,C74,Entrada_Dados_Trimestral!$F$49:$F$74)</f>
        <v>0</v>
      </c>
      <c r="G74" s="42">
        <f>SUMIF(Entrada_Dados_Trimestral!$C$49:$C$74,C74,Entrada_Dados_Trimestral!$G$49:$G$74)</f>
        <v>0</v>
      </c>
      <c r="H74" s="43">
        <f>SUM(D74:G74)</f>
        <v>4668</v>
      </c>
      <c r="J74" s="40">
        <v>19</v>
      </c>
      <c r="K74" s="41" t="s">
        <v>25</v>
      </c>
      <c r="L74" s="42">
        <f>SUMIF(Entrada_Dados_Trimestral!$C$49:$C$74,K74,Entrada_Dados_Trimestral!$H$49:$H$74)</f>
        <v>172409</v>
      </c>
      <c r="M74" s="42">
        <f>SUMIF(Entrada_Dados_Trimestral!$C$49:$C$74,K74,Entrada_Dados_Trimestral!$I$49:$I$74)</f>
        <v>183993</v>
      </c>
      <c r="N74" s="42">
        <f>SUMIF(Entrada_Dados_Trimestral!$C$49:$C$74,K74,Entrada_Dados_Trimestral!$J$49:$J$74)</f>
        <v>0</v>
      </c>
      <c r="O74" s="42">
        <f>SUMIF(Entrada_Dados_Trimestral!$C$49:$C$74,K74,Entrada_Dados_Trimestral!$K$49:$K$74)</f>
        <v>0</v>
      </c>
      <c r="P74" s="43">
        <f>SUM(L74:O74)</f>
        <v>356402</v>
      </c>
    </row>
    <row r="75" spans="2:16" x14ac:dyDescent="0.2">
      <c r="B75" s="40">
        <v>20</v>
      </c>
      <c r="C75" s="41" t="s">
        <v>26</v>
      </c>
      <c r="D75" s="42">
        <f>SUMIF(Entrada_Dados_Trimestral!$C$49:$C$74,C75,Entrada_Dados_Trimestral!$D$49:$D$74)</f>
        <v>2499</v>
      </c>
      <c r="E75" s="42">
        <f>SUMIF(Entrada_Dados_Trimestral!$C$49:$C$74,C75,Entrada_Dados_Trimestral!$E$49:$E$74)</f>
        <v>2083</v>
      </c>
      <c r="F75" s="42">
        <f>SUMIF(Entrada_Dados_Trimestral!$C$49:$C$74,C75,Entrada_Dados_Trimestral!$F$49:$F$74)</f>
        <v>0</v>
      </c>
      <c r="G75" s="42">
        <f>SUMIF(Entrada_Dados_Trimestral!$C$49:$C$74,C75,Entrada_Dados_Trimestral!$G$49:$G$74)</f>
        <v>0</v>
      </c>
      <c r="H75" s="43">
        <f>SUM(D75:G75)</f>
        <v>4582</v>
      </c>
      <c r="J75" s="40">
        <v>20</v>
      </c>
      <c r="K75" s="41" t="s">
        <v>26</v>
      </c>
      <c r="L75" s="42">
        <f>SUMIF(Entrada_Dados_Trimestral!$C$49:$C$74,K75,Entrada_Dados_Trimestral!$H$49:$H$74)</f>
        <v>169749</v>
      </c>
      <c r="M75" s="42">
        <f>SUMIF(Entrada_Dados_Trimestral!$C$49:$C$74,K75,Entrada_Dados_Trimestral!$I$49:$I$74)</f>
        <v>143654</v>
      </c>
      <c r="N75" s="42">
        <f>SUMIF(Entrada_Dados_Trimestral!$C$49:$C$74,K75,Entrada_Dados_Trimestral!$J$49:$J$74)</f>
        <v>0</v>
      </c>
      <c r="O75" s="42">
        <f>SUMIF(Entrada_Dados_Trimestral!$C$49:$C$74,K75,Entrada_Dados_Trimestral!$K$49:$K$74)</f>
        <v>0</v>
      </c>
      <c r="P75" s="43">
        <f>SUM(L75:O75)</f>
        <v>313403</v>
      </c>
    </row>
    <row r="76" spans="2:16" x14ac:dyDescent="0.2">
      <c r="B76" s="40">
        <v>21</v>
      </c>
      <c r="C76" s="41" t="s">
        <v>1</v>
      </c>
      <c r="D76" s="42">
        <f>SUMIF(Entrada_Dados_Trimestral!$C$49:$C$74,C76,Entrada_Dados_Trimestral!$D$49:$D$74)</f>
        <v>2324</v>
      </c>
      <c r="E76" s="42">
        <f>SUMIF(Entrada_Dados_Trimestral!$C$49:$C$74,C76,Entrada_Dados_Trimestral!$E$49:$E$74)</f>
        <v>2176</v>
      </c>
      <c r="F76" s="42">
        <f>SUMIF(Entrada_Dados_Trimestral!$C$49:$C$74,C76,Entrada_Dados_Trimestral!$F$49:$F$74)</f>
        <v>0</v>
      </c>
      <c r="G76" s="42">
        <f>SUMIF(Entrada_Dados_Trimestral!$C$49:$C$74,C76,Entrada_Dados_Trimestral!$G$49:$G$74)</f>
        <v>0</v>
      </c>
      <c r="H76" s="43">
        <f>SUM(D76:G76)</f>
        <v>4500</v>
      </c>
      <c r="J76" s="40">
        <v>21</v>
      </c>
      <c r="K76" s="41" t="s">
        <v>1</v>
      </c>
      <c r="L76" s="42">
        <f>SUMIF(Entrada_Dados_Trimestral!$C$49:$C$74,K76,Entrada_Dados_Trimestral!$H$49:$H$74)</f>
        <v>134650</v>
      </c>
      <c r="M76" s="42">
        <f>SUMIF(Entrada_Dados_Trimestral!$C$49:$C$74,K76,Entrada_Dados_Trimestral!$I$49:$I$74)</f>
        <v>128550</v>
      </c>
      <c r="N76" s="42">
        <f>SUMIF(Entrada_Dados_Trimestral!$C$49:$C$74,K76,Entrada_Dados_Trimestral!$J$49:$J$74)</f>
        <v>0</v>
      </c>
      <c r="O76" s="42">
        <f>SUMIF(Entrada_Dados_Trimestral!$C$49:$C$74,K76,Entrada_Dados_Trimestral!$K$49:$K$74)</f>
        <v>0</v>
      </c>
      <c r="P76" s="43">
        <f>SUM(L76:O76)</f>
        <v>263200</v>
      </c>
    </row>
    <row r="77" spans="2:16" x14ac:dyDescent="0.2">
      <c r="B77" s="40">
        <v>22</v>
      </c>
      <c r="C77" s="41" t="s">
        <v>2</v>
      </c>
      <c r="D77" s="42">
        <f>SUMIF(Entrada_Dados_Trimestral!$C$49:$C$74,C77,Entrada_Dados_Trimestral!$D$49:$D$74)</f>
        <v>0</v>
      </c>
      <c r="E77" s="42">
        <f>SUMIF(Entrada_Dados_Trimestral!$C$49:$C$74,C77,Entrada_Dados_Trimestral!$E$49:$E$74)</f>
        <v>0</v>
      </c>
      <c r="F77" s="42">
        <f>SUMIF(Entrada_Dados_Trimestral!$C$49:$C$74,C77,Entrada_Dados_Trimestral!$F$49:$F$74)</f>
        <v>0</v>
      </c>
      <c r="G77" s="42">
        <f>SUMIF(Entrada_Dados_Trimestral!$C$49:$C$74,C77,Entrada_Dados_Trimestral!$G$49:$G$74)</f>
        <v>0</v>
      </c>
      <c r="H77" s="43">
        <f>SUM(D77:G77)</f>
        <v>0</v>
      </c>
      <c r="J77" s="40">
        <v>22</v>
      </c>
      <c r="K77" s="41" t="s">
        <v>2</v>
      </c>
      <c r="L77" s="42">
        <f>SUMIF(Entrada_Dados_Trimestral!$C$49:$C$74,K77,Entrada_Dados_Trimestral!$H$49:$H$74)</f>
        <v>0</v>
      </c>
      <c r="M77" s="42">
        <f>SUMIF(Entrada_Dados_Trimestral!$C$49:$C$74,K77,Entrada_Dados_Trimestral!$I$49:$I$74)</f>
        <v>0</v>
      </c>
      <c r="N77" s="42">
        <f>SUMIF(Entrada_Dados_Trimestral!$C$49:$C$74,K77,Entrada_Dados_Trimestral!$J$49:$J$74)</f>
        <v>0</v>
      </c>
      <c r="O77" s="42">
        <f>SUMIF(Entrada_Dados_Trimestral!$C$49:$C$74,K77,Entrada_Dados_Trimestral!$K$49:$K$74)</f>
        <v>0</v>
      </c>
      <c r="P77" s="43">
        <f>SUM(L77:O77)</f>
        <v>0</v>
      </c>
    </row>
    <row r="78" spans="2:16" x14ac:dyDescent="0.2">
      <c r="B78" s="40">
        <v>23</v>
      </c>
      <c r="C78" s="41" t="s">
        <v>24</v>
      </c>
      <c r="D78" s="42">
        <f>SUMIF(Entrada_Dados_Trimestral!$C$49:$C$74,C78,Entrada_Dados_Trimestral!$D$49:$D$74)</f>
        <v>0</v>
      </c>
      <c r="E78" s="42">
        <f>SUMIF(Entrada_Dados_Trimestral!$C$49:$C$74,C78,Entrada_Dados_Trimestral!$E$49:$E$74)</f>
        <v>0</v>
      </c>
      <c r="F78" s="42">
        <f>SUMIF(Entrada_Dados_Trimestral!$C$49:$C$74,C78,Entrada_Dados_Trimestral!$F$49:$F$74)</f>
        <v>0</v>
      </c>
      <c r="G78" s="42">
        <f>SUMIF(Entrada_Dados_Trimestral!$C$49:$C$74,C78,Entrada_Dados_Trimestral!$G$49:$G$74)</f>
        <v>0</v>
      </c>
      <c r="H78" s="43">
        <f>SUM(D78:G78)</f>
        <v>0</v>
      </c>
      <c r="J78" s="40">
        <v>23</v>
      </c>
      <c r="K78" s="41" t="s">
        <v>24</v>
      </c>
      <c r="L78" s="42">
        <f>SUMIF(Entrada_Dados_Trimestral!$C$49:$C$74,K78,Entrada_Dados_Trimestral!$H$49:$H$74)</f>
        <v>0</v>
      </c>
      <c r="M78" s="42">
        <f>SUMIF(Entrada_Dados_Trimestral!$C$49:$C$74,K78,Entrada_Dados_Trimestral!$I$49:$I$74)</f>
        <v>0</v>
      </c>
      <c r="N78" s="42">
        <f>SUMIF(Entrada_Dados_Trimestral!$C$49:$C$74,K78,Entrada_Dados_Trimestral!$J$49:$J$74)</f>
        <v>0</v>
      </c>
      <c r="O78" s="42">
        <f>SUMIF(Entrada_Dados_Trimestral!$C$49:$C$74,K78,Entrada_Dados_Trimestral!$K$49:$K$74)</f>
        <v>0</v>
      </c>
      <c r="P78" s="43">
        <f>SUM(L78:O78)</f>
        <v>0</v>
      </c>
    </row>
    <row r="79" spans="2:16" x14ac:dyDescent="0.2">
      <c r="B79" s="40">
        <v>24</v>
      </c>
      <c r="C79" s="41" t="s">
        <v>19</v>
      </c>
      <c r="D79" s="42">
        <f>SUMIF(Entrada_Dados_Trimestral!$C$49:$C$74,C79,Entrada_Dados_Trimestral!$D$49:$D$74)</f>
        <v>0</v>
      </c>
      <c r="E79" s="42">
        <f>SUMIF(Entrada_Dados_Trimestral!$C$49:$C$74,C79,Entrada_Dados_Trimestral!$E$49:$E$74)</f>
        <v>0</v>
      </c>
      <c r="F79" s="42">
        <f>SUMIF(Entrada_Dados_Trimestral!$C$49:$C$74,C79,Entrada_Dados_Trimestral!$F$49:$F$74)</f>
        <v>0</v>
      </c>
      <c r="G79" s="42">
        <f>SUMIF(Entrada_Dados_Trimestral!$C$49:$C$74,C79,Entrada_Dados_Trimestral!$G$49:$G$74)</f>
        <v>0</v>
      </c>
      <c r="H79" s="43">
        <f>SUM(D79:G79)</f>
        <v>0</v>
      </c>
      <c r="J79" s="40">
        <v>24</v>
      </c>
      <c r="K79" s="41" t="s">
        <v>19</v>
      </c>
      <c r="L79" s="42">
        <f>SUMIF(Entrada_Dados_Trimestral!$C$49:$C$74,K79,Entrada_Dados_Trimestral!$H$49:$H$74)</f>
        <v>0</v>
      </c>
      <c r="M79" s="42">
        <f>SUMIF(Entrada_Dados_Trimestral!$C$49:$C$74,K79,Entrada_Dados_Trimestral!$I$49:$I$74)</f>
        <v>0</v>
      </c>
      <c r="N79" s="42">
        <f>SUMIF(Entrada_Dados_Trimestral!$C$49:$C$74,K79,Entrada_Dados_Trimestral!$J$49:$J$74)</f>
        <v>0</v>
      </c>
      <c r="O79" s="42">
        <f>SUMIF(Entrada_Dados_Trimestral!$C$49:$C$74,K79,Entrada_Dados_Trimestral!$K$49:$K$74)</f>
        <v>0</v>
      </c>
      <c r="P79" s="43">
        <f>SUM(L79:O79)</f>
        <v>0</v>
      </c>
    </row>
    <row r="80" spans="2:16" x14ac:dyDescent="0.2">
      <c r="B80" s="40">
        <v>25</v>
      </c>
      <c r="C80" s="41" t="s">
        <v>16</v>
      </c>
      <c r="D80" s="42">
        <f>SUMIF(Entrada_Dados_Trimestral!$C$49:$C$74,C80,Entrada_Dados_Trimestral!$D$49:$D$74)</f>
        <v>0</v>
      </c>
      <c r="E80" s="42">
        <f>SUMIF(Entrada_Dados_Trimestral!$C$49:$C$74,C80,Entrada_Dados_Trimestral!$E$49:$E$74)</f>
        <v>0</v>
      </c>
      <c r="F80" s="42">
        <f>SUMIF(Entrada_Dados_Trimestral!$C$49:$C$74,C80,Entrada_Dados_Trimestral!$F$49:$F$74)</f>
        <v>0</v>
      </c>
      <c r="G80" s="42">
        <f>SUMIF(Entrada_Dados_Trimestral!$C$49:$C$74,C80,Entrada_Dados_Trimestral!$G$49:$G$74)</f>
        <v>0</v>
      </c>
      <c r="H80" s="43">
        <f>SUM(D80:G80)</f>
        <v>0</v>
      </c>
      <c r="J80" s="40">
        <v>25</v>
      </c>
      <c r="K80" s="41" t="s">
        <v>16</v>
      </c>
      <c r="L80" s="42">
        <f>SUMIF(Entrada_Dados_Trimestral!$C$49:$C$74,K80,Entrada_Dados_Trimestral!$H$49:$H$74)</f>
        <v>0</v>
      </c>
      <c r="M80" s="42">
        <f>SUMIF(Entrada_Dados_Trimestral!$C$49:$C$74,K80,Entrada_Dados_Trimestral!$I$49:$I$74)</f>
        <v>0</v>
      </c>
      <c r="N80" s="42">
        <f>SUMIF(Entrada_Dados_Trimestral!$C$49:$C$74,K80,Entrada_Dados_Trimestral!$J$49:$J$74)</f>
        <v>0</v>
      </c>
      <c r="O80" s="42">
        <f>SUMIF(Entrada_Dados_Trimestral!$C$49:$C$74,K80,Entrada_Dados_Trimestral!$K$49:$K$74)</f>
        <v>0</v>
      </c>
      <c r="P80" s="43">
        <f>SUM(L80:O80)</f>
        <v>0</v>
      </c>
    </row>
    <row r="81" spans="2:16" x14ac:dyDescent="0.2">
      <c r="B81" s="40">
        <v>26</v>
      </c>
      <c r="C81" s="41" t="s">
        <v>17</v>
      </c>
      <c r="D81" s="42">
        <f>SUMIF(Entrada_Dados_Trimestral!$C$49:$C$74,C81,Entrada_Dados_Trimestral!$D$49:$D$74)</f>
        <v>0</v>
      </c>
      <c r="E81" s="42">
        <f>SUMIF(Entrada_Dados_Trimestral!$C$49:$C$74,C81,Entrada_Dados_Trimestral!$E$49:$E$74)</f>
        <v>0</v>
      </c>
      <c r="F81" s="42">
        <f>SUMIF(Entrada_Dados_Trimestral!$C$49:$C$74,C81,Entrada_Dados_Trimestral!$F$49:$F$74)</f>
        <v>0</v>
      </c>
      <c r="G81" s="42">
        <f>SUMIF(Entrada_Dados_Trimestral!$C$49:$C$74,C81,Entrada_Dados_Trimestral!$G$49:$G$74)</f>
        <v>0</v>
      </c>
      <c r="H81" s="43">
        <f>SUM(D81:G81)</f>
        <v>0</v>
      </c>
      <c r="J81" s="40">
        <v>26</v>
      </c>
      <c r="K81" s="41" t="s">
        <v>17</v>
      </c>
      <c r="L81" s="42">
        <f>SUMIF(Entrada_Dados_Trimestral!$C$49:$C$74,K81,Entrada_Dados_Trimestral!$H$49:$H$74)</f>
        <v>0</v>
      </c>
      <c r="M81" s="42">
        <f>SUMIF(Entrada_Dados_Trimestral!$C$49:$C$74,K81,Entrada_Dados_Trimestral!$I$49:$I$74)</f>
        <v>0</v>
      </c>
      <c r="N81" s="42">
        <f>SUMIF(Entrada_Dados_Trimestral!$C$49:$C$74,K81,Entrada_Dados_Trimestral!$J$49:$J$74)</f>
        <v>0</v>
      </c>
      <c r="O81" s="42">
        <f>SUMIF(Entrada_Dados_Trimestral!$C$49:$C$74,K81,Entrada_Dados_Trimestral!$K$49:$K$74)</f>
        <v>0</v>
      </c>
      <c r="P81" s="43">
        <f>SUM(L81:O81)</f>
        <v>0</v>
      </c>
    </row>
    <row r="82" spans="2:16" x14ac:dyDescent="0.2">
      <c r="B82" s="40">
        <v>27</v>
      </c>
      <c r="C82" s="41" t="s">
        <v>18</v>
      </c>
      <c r="D82" s="42">
        <f>SUMIF(Entrada_Dados_Trimestral!$C$49:$C$74,C82,Entrada_Dados_Trimestral!$D$49:$D$74)</f>
        <v>0</v>
      </c>
      <c r="E82" s="42">
        <f>SUMIF(Entrada_Dados_Trimestral!$C$49:$C$74,C82,Entrada_Dados_Trimestral!$E$49:$E$74)</f>
        <v>0</v>
      </c>
      <c r="F82" s="42">
        <f>SUMIF(Entrada_Dados_Trimestral!$C$49:$C$74,C82,Entrada_Dados_Trimestral!$F$49:$F$74)</f>
        <v>0</v>
      </c>
      <c r="G82" s="42">
        <f>SUMIF(Entrada_Dados_Trimestral!$C$49:$C$74,C82,Entrada_Dados_Trimestral!$G$49:$G$74)</f>
        <v>0</v>
      </c>
      <c r="H82" s="43">
        <f>SUM(D82:G82)</f>
        <v>0</v>
      </c>
      <c r="J82" s="40">
        <v>27</v>
      </c>
      <c r="K82" s="41" t="s">
        <v>18</v>
      </c>
      <c r="L82" s="42">
        <f>SUMIF(Entrada_Dados_Trimestral!$C$49:$C$74,K82,Entrada_Dados_Trimestral!$H$49:$H$74)</f>
        <v>0</v>
      </c>
      <c r="M82" s="42">
        <f>SUMIF(Entrada_Dados_Trimestral!$C$49:$C$74,K82,Entrada_Dados_Trimestral!$I$49:$I$74)</f>
        <v>0</v>
      </c>
      <c r="N82" s="42">
        <f>SUMIF(Entrada_Dados_Trimestral!$C$49:$C$74,K82,Entrada_Dados_Trimestral!$J$49:$J$74)</f>
        <v>0</v>
      </c>
      <c r="O82" s="42">
        <f>SUMIF(Entrada_Dados_Trimestral!$C$49:$C$74,K82,Entrada_Dados_Trimestral!$K$49:$K$74)</f>
        <v>0</v>
      </c>
      <c r="P82" s="43">
        <f>SUM(L82:O82)</f>
        <v>0</v>
      </c>
    </row>
    <row r="83" spans="2:16" x14ac:dyDescent="0.2">
      <c r="B83" s="40"/>
      <c r="C83" s="41" t="s">
        <v>35</v>
      </c>
      <c r="D83" s="44">
        <f>SUM(D56:D82)</f>
        <v>10713578</v>
      </c>
      <c r="E83" s="44">
        <f>SUM(E56:E82)</f>
        <v>10818084</v>
      </c>
      <c r="F83" s="44">
        <f>SUM(F56:F82)</f>
        <v>0</v>
      </c>
      <c r="G83" s="44">
        <f>SUM(G56:G82)</f>
        <v>0</v>
      </c>
      <c r="H83" s="44">
        <f>SUM(H56:H82)</f>
        <v>21531662</v>
      </c>
      <c r="J83" s="40"/>
      <c r="K83" s="41" t="s">
        <v>35</v>
      </c>
      <c r="L83" s="44">
        <f>SUM(L56:L82)</f>
        <v>957786793</v>
      </c>
      <c r="M83" s="44">
        <f>SUM(M56:M82)</f>
        <v>977961242</v>
      </c>
      <c r="N83" s="44">
        <f>SUM(N56:N82)</f>
        <v>0</v>
      </c>
      <c r="O83" s="44">
        <f>SUM(O56:O82)</f>
        <v>0</v>
      </c>
      <c r="P83" s="44">
        <f>SUM(P56:P82)</f>
        <v>1935748035</v>
      </c>
    </row>
    <row r="84" spans="2:16" x14ac:dyDescent="0.2">
      <c r="B84" s="45"/>
      <c r="C84" s="46" t="s">
        <v>36</v>
      </c>
      <c r="D84" s="47">
        <f>SUM(Entrada_Dados_Trimestral!D49:D74)</f>
        <v>10713578</v>
      </c>
      <c r="E84" s="47">
        <f>SUM(Entrada_Dados_Trimestral!E49:E74)</f>
        <v>10818084</v>
      </c>
      <c r="F84" s="47">
        <f>SUM(Entrada_Dados_Trimestral!F49:F74)</f>
        <v>0</v>
      </c>
      <c r="G84" s="47">
        <f>SUM(Entrada_Dados_Trimestral!G49:G74)</f>
        <v>0</v>
      </c>
      <c r="H84" s="47">
        <f>SUM(D84:G84)</f>
        <v>21531662</v>
      </c>
      <c r="J84" s="45"/>
      <c r="K84" s="46" t="s">
        <v>36</v>
      </c>
      <c r="L84" s="47">
        <f>SUM(Entrada_Dados_Trimestral!H49:H74)</f>
        <v>957786793</v>
      </c>
      <c r="M84" s="47">
        <f>SUM(Entrada_Dados_Trimestral!I49:I74)</f>
        <v>977961242</v>
      </c>
      <c r="N84" s="47">
        <f>SUM(Entrada_Dados_Trimestral!J49:J74)</f>
        <v>0</v>
      </c>
      <c r="O84" s="47">
        <f>SUM(Entrada_Dados_Trimestral!K49:K74)</f>
        <v>0</v>
      </c>
      <c r="P84" s="47">
        <f>SUM(L84:O84)</f>
        <v>1935748035</v>
      </c>
    </row>
    <row r="86" spans="2:16" ht="12.75" customHeight="1" x14ac:dyDescent="0.2"/>
    <row r="87" spans="2:16" ht="12.75" customHeight="1" x14ac:dyDescent="0.2"/>
    <row r="88" spans="2:16" ht="12.75" customHeight="1" x14ac:dyDescent="0.2"/>
    <row r="89" spans="2:16" ht="12.75" customHeight="1" x14ac:dyDescent="0.2"/>
    <row r="90" spans="2:16" ht="17.25" customHeight="1" x14ac:dyDescent="0.2">
      <c r="C90" s="59" t="s">
        <v>40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2:16" ht="12.75" customHeight="1" x14ac:dyDescent="0.2"/>
    <row r="92" spans="2:16" ht="15" customHeight="1" x14ac:dyDescent="0.2">
      <c r="C92" s="76" t="s">
        <v>61</v>
      </c>
    </row>
    <row r="93" spans="2:16" ht="15" customHeight="1" x14ac:dyDescent="0.2">
      <c r="C93" s="114" t="s">
        <v>13</v>
      </c>
      <c r="D93" s="115"/>
      <c r="E93" s="115"/>
      <c r="F93" s="115"/>
      <c r="G93" s="115"/>
      <c r="H93" s="116"/>
      <c r="K93" s="114" t="s">
        <v>57</v>
      </c>
      <c r="L93" s="115"/>
      <c r="M93" s="115"/>
      <c r="N93" s="115"/>
      <c r="O93" s="115"/>
      <c r="P93" s="116"/>
    </row>
    <row r="94" spans="2:16" ht="15" customHeight="1" x14ac:dyDescent="0.2">
      <c r="C94" s="125" t="s">
        <v>42</v>
      </c>
      <c r="D94" s="126"/>
      <c r="E94" s="126"/>
      <c r="F94" s="126"/>
      <c r="G94" s="126"/>
      <c r="H94" s="127"/>
      <c r="K94" s="125" t="s">
        <v>58</v>
      </c>
      <c r="L94" s="126"/>
      <c r="M94" s="126"/>
      <c r="N94" s="126"/>
      <c r="O94" s="126"/>
      <c r="P94" s="127"/>
    </row>
    <row r="95" spans="2:16" ht="12.75" customHeight="1" x14ac:dyDescent="0.2">
      <c r="B95" s="39">
        <f>COUNTIF(H97:H123,"&gt;0")</f>
        <v>18</v>
      </c>
      <c r="C95" s="110" t="s">
        <v>14</v>
      </c>
      <c r="D95" s="108" t="str">
        <f>$E$3</f>
        <v>janeiro-março</v>
      </c>
      <c r="E95" s="108" t="str">
        <f>$H$3</f>
        <v>abril-junho</v>
      </c>
      <c r="F95" s="108" t="str">
        <f>$E$4</f>
        <v>julho-setembro</v>
      </c>
      <c r="G95" s="108" t="str">
        <f>$H$4</f>
        <v>outubro-dezembro</v>
      </c>
      <c r="H95" s="128" t="s">
        <v>35</v>
      </c>
      <c r="J95" s="39">
        <f>COUNTIF(P97:P123,"&gt;0")</f>
        <v>18</v>
      </c>
      <c r="K95" s="110" t="s">
        <v>14</v>
      </c>
      <c r="L95" s="108" t="str">
        <f>$E$3</f>
        <v>janeiro-março</v>
      </c>
      <c r="M95" s="108" t="str">
        <f>$H$3</f>
        <v>abril-junho</v>
      </c>
      <c r="N95" s="108" t="str">
        <f>$E$4</f>
        <v>julho-setembro</v>
      </c>
      <c r="O95" s="108" t="str">
        <f>$H$4</f>
        <v>outubro-dezembro</v>
      </c>
      <c r="P95" s="128" t="s">
        <v>35</v>
      </c>
    </row>
    <row r="96" spans="2:16" x14ac:dyDescent="0.2">
      <c r="B96" s="6" t="s">
        <v>30</v>
      </c>
      <c r="C96" s="111"/>
      <c r="D96" s="109"/>
      <c r="E96" s="109"/>
      <c r="F96" s="109"/>
      <c r="G96" s="109"/>
      <c r="H96" s="129"/>
      <c r="J96" s="6" t="s">
        <v>30</v>
      </c>
      <c r="K96" s="111"/>
      <c r="L96" s="109"/>
      <c r="M96" s="109"/>
      <c r="N96" s="109"/>
      <c r="O96" s="109"/>
      <c r="P96" s="129"/>
    </row>
    <row r="97" spans="2:16" x14ac:dyDescent="0.2">
      <c r="B97" s="40">
        <v>1</v>
      </c>
      <c r="C97" s="41" t="s">
        <v>7</v>
      </c>
      <c r="D97" s="42">
        <f>SUMIF(Entrada_Dados_Trimestral!$C$88:$C$113,C97,Entrada_Dados_Trimestral!$D$88:$D$113)</f>
        <v>465524868</v>
      </c>
      <c r="E97" s="42">
        <f>SUMIF(Entrada_Dados_Trimestral!$C$88:$C$113,C97,Entrada_Dados_Trimestral!$E$88:$E$113)</f>
        <v>423691893</v>
      </c>
      <c r="F97" s="42">
        <f>SUMIF(Entrada_Dados_Trimestral!$C$88:$C$113,C97,Entrada_Dados_Trimestral!$F$88:$F$113)</f>
        <v>0</v>
      </c>
      <c r="G97" s="42">
        <f>SUMIF(Entrada_Dados_Trimestral!$C$88:$C$113,C97,Entrada_Dados_Trimestral!$G$88:$G$113)</f>
        <v>0</v>
      </c>
      <c r="H97" s="43">
        <f>SUM(D97:G97)</f>
        <v>889216761</v>
      </c>
      <c r="J97" s="40">
        <v>1</v>
      </c>
      <c r="K97" s="41" t="s">
        <v>7</v>
      </c>
      <c r="L97" s="42">
        <f>SUMIF(Entrada_Dados_Trimestral!$C$88:$C$113,K97,Entrada_Dados_Trimestral!$H$88:$H$113)</f>
        <v>1137631521</v>
      </c>
      <c r="M97" s="42">
        <f>SUMIF(Entrada_Dados_Trimestral!$C$88:$C$113,K97,Entrada_Dados_Trimestral!$I$88:$I$113)</f>
        <v>1108964395</v>
      </c>
      <c r="N97" s="42">
        <f>SUMIF(Entrada_Dados_Trimestral!$C$88:$C$113,K97,Entrada_Dados_Trimestral!$J$88:$J$113)</f>
        <v>0</v>
      </c>
      <c r="O97" s="42">
        <f>SUMIF(Entrada_Dados_Trimestral!$C$88:$C$113,K97,Entrada_Dados_Trimestral!$K$88:$K$113)</f>
        <v>0</v>
      </c>
      <c r="P97" s="43">
        <f>SUM(L97:O97)</f>
        <v>2246595916</v>
      </c>
    </row>
    <row r="98" spans="2:16" x14ac:dyDescent="0.2">
      <c r="B98" s="40">
        <v>2</v>
      </c>
      <c r="C98" s="41" t="s">
        <v>9</v>
      </c>
      <c r="D98" s="42">
        <f>SUMIF(Entrada_Dados_Trimestral!$C$88:$C$113,C98,Entrada_Dados_Trimestral!$D$88:$D$113)</f>
        <v>212607953</v>
      </c>
      <c r="E98" s="42">
        <f>SUMIF(Entrada_Dados_Trimestral!$C$88:$C$113,C98,Entrada_Dados_Trimestral!$E$88:$E$113)</f>
        <v>210567850</v>
      </c>
      <c r="F98" s="42">
        <f>SUMIF(Entrada_Dados_Trimestral!$C$88:$C$113,C98,Entrada_Dados_Trimestral!$F$88:$F$113)</f>
        <v>0</v>
      </c>
      <c r="G98" s="42">
        <f>SUMIF(Entrada_Dados_Trimestral!$C$88:$C$113,C98,Entrada_Dados_Trimestral!$G$88:$G$113)</f>
        <v>0</v>
      </c>
      <c r="H98" s="43">
        <f>SUM(D98:G98)</f>
        <v>423175803</v>
      </c>
      <c r="J98" s="40">
        <v>2</v>
      </c>
      <c r="K98" s="41" t="s">
        <v>8</v>
      </c>
      <c r="L98" s="42">
        <f>SUMIF(Entrada_Dados_Trimestral!$C$88:$C$113,K98,Entrada_Dados_Trimestral!$H$88:$H$113)</f>
        <v>521066557</v>
      </c>
      <c r="M98" s="42">
        <f>SUMIF(Entrada_Dados_Trimestral!$C$88:$C$113,K98,Entrada_Dados_Trimestral!$I$88:$I$113)</f>
        <v>450509244</v>
      </c>
      <c r="N98" s="42">
        <f>SUMIF(Entrada_Dados_Trimestral!$C$88:$C$113,K98,Entrada_Dados_Trimestral!$J$88:$J$113)</f>
        <v>0</v>
      </c>
      <c r="O98" s="42">
        <f>SUMIF(Entrada_Dados_Trimestral!$C$88:$C$113,K98,Entrada_Dados_Trimestral!$K$88:$K$113)</f>
        <v>0</v>
      </c>
      <c r="P98" s="43">
        <f>SUM(L98:O98)</f>
        <v>971575801</v>
      </c>
    </row>
    <row r="99" spans="2:16" x14ac:dyDescent="0.2">
      <c r="B99" s="40">
        <v>3</v>
      </c>
      <c r="C99" s="41" t="s">
        <v>8</v>
      </c>
      <c r="D99" s="42">
        <f>SUMIF(Entrada_Dados_Trimestral!$C$88:$C$113,C99,Entrada_Dados_Trimestral!$D$88:$D$113)</f>
        <v>212759820</v>
      </c>
      <c r="E99" s="42">
        <f>SUMIF(Entrada_Dados_Trimestral!$C$88:$C$113,C99,Entrada_Dados_Trimestral!$E$88:$E$113)</f>
        <v>184507197</v>
      </c>
      <c r="F99" s="42">
        <f>SUMIF(Entrada_Dados_Trimestral!$C$88:$C$113,C99,Entrada_Dados_Trimestral!$F$88:$F$113)</f>
        <v>0</v>
      </c>
      <c r="G99" s="42">
        <f>SUMIF(Entrada_Dados_Trimestral!$C$88:$C$113,C99,Entrada_Dados_Trimestral!$G$88:$G$113)</f>
        <v>0</v>
      </c>
      <c r="H99" s="43">
        <f>SUM(D99:G99)</f>
        <v>397267017</v>
      </c>
      <c r="J99" s="40">
        <v>3</v>
      </c>
      <c r="K99" s="41" t="s">
        <v>9</v>
      </c>
      <c r="L99" s="42">
        <f>SUMIF(Entrada_Dados_Trimestral!$C$88:$C$113,K99,Entrada_Dados_Trimestral!$H$88:$H$113)</f>
        <v>425450045</v>
      </c>
      <c r="M99" s="42">
        <f>SUMIF(Entrada_Dados_Trimestral!$C$88:$C$113,K99,Entrada_Dados_Trimestral!$I$88:$I$113)</f>
        <v>426220295</v>
      </c>
      <c r="N99" s="42">
        <f>SUMIF(Entrada_Dados_Trimestral!$C$88:$C$113,K99,Entrada_Dados_Trimestral!$J$88:$J$113)</f>
        <v>0</v>
      </c>
      <c r="O99" s="42">
        <f>SUMIF(Entrada_Dados_Trimestral!$C$88:$C$113,K99,Entrada_Dados_Trimestral!$K$88:$K$113)</f>
        <v>0</v>
      </c>
      <c r="P99" s="43">
        <f>SUM(L99:O99)</f>
        <v>851670340</v>
      </c>
    </row>
    <row r="100" spans="2:16" x14ac:dyDescent="0.2">
      <c r="B100" s="40">
        <v>4</v>
      </c>
      <c r="C100" s="41" t="s">
        <v>6</v>
      </c>
      <c r="D100" s="42">
        <f>SUMIF(Entrada_Dados_Trimestral!$C$88:$C$113,C100,Entrada_Dados_Trimestral!$D$88:$D$113)</f>
        <v>164821695</v>
      </c>
      <c r="E100" s="42">
        <f>SUMIF(Entrada_Dados_Trimestral!$C$88:$C$113,C100,Entrada_Dados_Trimestral!$E$88:$E$113)</f>
        <v>158170637</v>
      </c>
      <c r="F100" s="42">
        <f>SUMIF(Entrada_Dados_Trimestral!$C$88:$C$113,C100,Entrada_Dados_Trimestral!$F$88:$F$113)</f>
        <v>0</v>
      </c>
      <c r="G100" s="42">
        <f>SUMIF(Entrada_Dados_Trimestral!$C$88:$C$113,C100,Entrada_Dados_Trimestral!$G$88:$G$113)</f>
        <v>0</v>
      </c>
      <c r="H100" s="43">
        <f>SUM(D100:G100)</f>
        <v>322992332</v>
      </c>
      <c r="J100" s="40">
        <v>4</v>
      </c>
      <c r="K100" s="41" t="s">
        <v>6</v>
      </c>
      <c r="L100" s="42">
        <f>SUMIF(Entrada_Dados_Trimestral!$C$88:$C$113,K100,Entrada_Dados_Trimestral!$H$88:$H$113)</f>
        <v>405723584</v>
      </c>
      <c r="M100" s="42">
        <f>SUMIF(Entrada_Dados_Trimestral!$C$88:$C$113,K100,Entrada_Dados_Trimestral!$I$88:$I$113)</f>
        <v>406725486</v>
      </c>
      <c r="N100" s="42">
        <f>SUMIF(Entrada_Dados_Trimestral!$C$88:$C$113,K100,Entrada_Dados_Trimestral!$J$88:$J$113)</f>
        <v>0</v>
      </c>
      <c r="O100" s="42">
        <f>SUMIF(Entrada_Dados_Trimestral!$C$88:$C$113,K100,Entrada_Dados_Trimestral!$K$88:$K$113)</f>
        <v>0</v>
      </c>
      <c r="P100" s="43">
        <f>SUM(L100:O100)</f>
        <v>812449070</v>
      </c>
    </row>
    <row r="101" spans="2:16" x14ac:dyDescent="0.2">
      <c r="B101" s="40">
        <v>5</v>
      </c>
      <c r="C101" s="41" t="s">
        <v>5</v>
      </c>
      <c r="D101" s="42">
        <f>SUMIF(Entrada_Dados_Trimestral!$C$88:$C$113,C101,Entrada_Dados_Trimestral!$D$88:$D$113)</f>
        <v>104361071</v>
      </c>
      <c r="E101" s="42">
        <f>SUMIF(Entrada_Dados_Trimestral!$C$88:$C$113,C101,Entrada_Dados_Trimestral!$E$88:$E$113)</f>
        <v>101597855</v>
      </c>
      <c r="F101" s="42">
        <f>SUMIF(Entrada_Dados_Trimestral!$C$88:$C$113,C101,Entrada_Dados_Trimestral!$F$88:$F$113)</f>
        <v>0</v>
      </c>
      <c r="G101" s="42">
        <f>SUMIF(Entrada_Dados_Trimestral!$C$88:$C$113,C101,Entrada_Dados_Trimestral!$G$88:$G$113)</f>
        <v>0</v>
      </c>
      <c r="H101" s="43">
        <f>SUM(D101:G101)</f>
        <v>205958926</v>
      </c>
      <c r="J101" s="40">
        <v>5</v>
      </c>
      <c r="K101" s="41" t="s">
        <v>5</v>
      </c>
      <c r="L101" s="42">
        <f>SUMIF(Entrada_Dados_Trimestral!$C$88:$C$113,K101,Entrada_Dados_Trimestral!$H$88:$H$113)</f>
        <v>247194362</v>
      </c>
      <c r="M101" s="42">
        <f>SUMIF(Entrada_Dados_Trimestral!$C$88:$C$113,K101,Entrada_Dados_Trimestral!$I$88:$I$113)</f>
        <v>249508800</v>
      </c>
      <c r="N101" s="42">
        <f>SUMIF(Entrada_Dados_Trimestral!$C$88:$C$113,K101,Entrada_Dados_Trimestral!$J$88:$J$113)</f>
        <v>0</v>
      </c>
      <c r="O101" s="42">
        <f>SUMIF(Entrada_Dados_Trimestral!$C$88:$C$113,K101,Entrada_Dados_Trimestral!$K$88:$K$113)</f>
        <v>0</v>
      </c>
      <c r="P101" s="43">
        <f>SUM(L101:O101)</f>
        <v>496703162</v>
      </c>
    </row>
    <row r="102" spans="2:16" x14ac:dyDescent="0.2">
      <c r="B102" s="40">
        <v>6</v>
      </c>
      <c r="C102" s="41" t="s">
        <v>0</v>
      </c>
      <c r="D102" s="42">
        <f>SUMIF(Entrada_Dados_Trimestral!$C$88:$C$113,C102,Entrada_Dados_Trimestral!$D$88:$D$113)</f>
        <v>96281500</v>
      </c>
      <c r="E102" s="42">
        <f>SUMIF(Entrada_Dados_Trimestral!$C$88:$C$113,C102,Entrada_Dados_Trimestral!$E$88:$E$113)</f>
        <v>89606768</v>
      </c>
      <c r="F102" s="42">
        <f>SUMIF(Entrada_Dados_Trimestral!$C$88:$C$113,C102,Entrada_Dados_Trimestral!$F$88:$F$113)</f>
        <v>0</v>
      </c>
      <c r="G102" s="42">
        <f>SUMIF(Entrada_Dados_Trimestral!$C$88:$C$113,C102,Entrada_Dados_Trimestral!$G$88:$G$113)</f>
        <v>0</v>
      </c>
      <c r="H102" s="43">
        <f>SUM(D102:G102)</f>
        <v>185888268</v>
      </c>
      <c r="J102" s="40">
        <v>6</v>
      </c>
      <c r="K102" s="41" t="s">
        <v>0</v>
      </c>
      <c r="L102" s="42">
        <f>SUMIF(Entrada_Dados_Trimestral!$C$88:$C$113,K102,Entrada_Dados_Trimestral!$H$88:$H$113)</f>
        <v>225482882</v>
      </c>
      <c r="M102" s="42">
        <f>SUMIF(Entrada_Dados_Trimestral!$C$88:$C$113,K102,Entrada_Dados_Trimestral!$I$88:$I$113)</f>
        <v>214607615</v>
      </c>
      <c r="N102" s="42">
        <f>SUMIF(Entrada_Dados_Trimestral!$C$88:$C$113,K102,Entrada_Dados_Trimestral!$J$88:$J$113)</f>
        <v>0</v>
      </c>
      <c r="O102" s="42">
        <f>SUMIF(Entrada_Dados_Trimestral!$C$88:$C$113,K102,Entrada_Dados_Trimestral!$K$88:$K$113)</f>
        <v>0</v>
      </c>
      <c r="P102" s="43">
        <f>SUM(L102:O102)</f>
        <v>440090497</v>
      </c>
    </row>
    <row r="103" spans="2:16" x14ac:dyDescent="0.2">
      <c r="B103" s="40">
        <v>7</v>
      </c>
      <c r="C103" s="41" t="s">
        <v>11</v>
      </c>
      <c r="D103" s="42">
        <f>SUMIF(Entrada_Dados_Trimestral!$C$88:$C$113,C103,Entrada_Dados_Trimestral!$D$88:$D$113)</f>
        <v>58705474</v>
      </c>
      <c r="E103" s="42">
        <f>SUMIF(Entrada_Dados_Trimestral!$C$88:$C$113,C103,Entrada_Dados_Trimestral!$E$88:$E$113)</f>
        <v>52977730</v>
      </c>
      <c r="F103" s="42">
        <f>SUMIF(Entrada_Dados_Trimestral!$C$88:$C$113,C103,Entrada_Dados_Trimestral!$F$88:$F$113)</f>
        <v>0</v>
      </c>
      <c r="G103" s="42">
        <f>SUMIF(Entrada_Dados_Trimestral!$C$88:$C$113,C103,Entrada_Dados_Trimestral!$G$88:$G$113)</f>
        <v>0</v>
      </c>
      <c r="H103" s="43">
        <f>SUM(D103:G103)</f>
        <v>111683204</v>
      </c>
      <c r="J103" s="40">
        <v>7</v>
      </c>
      <c r="K103" s="41" t="s">
        <v>11</v>
      </c>
      <c r="L103" s="42">
        <f>SUMIF(Entrada_Dados_Trimestral!$C$88:$C$113,K103,Entrada_Dados_Trimestral!$H$88:$H$113)</f>
        <v>137140154</v>
      </c>
      <c r="M103" s="42">
        <f>SUMIF(Entrada_Dados_Trimestral!$C$88:$C$113,K103,Entrada_Dados_Trimestral!$I$88:$I$113)</f>
        <v>126666502</v>
      </c>
      <c r="N103" s="42">
        <f>SUMIF(Entrada_Dados_Trimestral!$C$88:$C$113,K103,Entrada_Dados_Trimestral!$J$88:$J$113)</f>
        <v>0</v>
      </c>
      <c r="O103" s="42">
        <f>SUMIF(Entrada_Dados_Trimestral!$C$88:$C$113,K103,Entrada_Dados_Trimestral!$K$88:$K$113)</f>
        <v>0</v>
      </c>
      <c r="P103" s="43">
        <f>SUM(L103:O103)</f>
        <v>263806656</v>
      </c>
    </row>
    <row r="104" spans="2:16" x14ac:dyDescent="0.2">
      <c r="B104" s="40">
        <v>8</v>
      </c>
      <c r="C104" s="41" t="s">
        <v>10</v>
      </c>
      <c r="D104" s="42">
        <f>SUMIF(Entrada_Dados_Trimestral!$C$88:$C$113,C104,Entrada_Dados_Trimestral!$D$88:$D$113)</f>
        <v>43199296</v>
      </c>
      <c r="E104" s="42">
        <f>SUMIF(Entrada_Dados_Trimestral!$C$88:$C$113,C104,Entrada_Dados_Trimestral!$E$88:$E$113)</f>
        <v>40613947</v>
      </c>
      <c r="F104" s="42">
        <f>SUMIF(Entrada_Dados_Trimestral!$C$88:$C$113,C104,Entrada_Dados_Trimestral!$F$88:$F$113)</f>
        <v>0</v>
      </c>
      <c r="G104" s="42">
        <f>SUMIF(Entrada_Dados_Trimestral!$C$88:$C$113,C104,Entrada_Dados_Trimestral!$G$88:$G$113)</f>
        <v>0</v>
      </c>
      <c r="H104" s="43">
        <f>SUM(D104:G104)</f>
        <v>83813243</v>
      </c>
      <c r="J104" s="40">
        <v>8</v>
      </c>
      <c r="K104" s="41" t="s">
        <v>10</v>
      </c>
      <c r="L104" s="42">
        <f>SUMIF(Entrada_Dados_Trimestral!$C$88:$C$113,K104,Entrada_Dados_Trimestral!$H$88:$H$113)</f>
        <v>114330405</v>
      </c>
      <c r="M104" s="42">
        <f>SUMIF(Entrada_Dados_Trimestral!$C$88:$C$113,K104,Entrada_Dados_Trimestral!$I$88:$I$113)</f>
        <v>111954009</v>
      </c>
      <c r="N104" s="42">
        <f>SUMIF(Entrada_Dados_Trimestral!$C$88:$C$113,K104,Entrada_Dados_Trimestral!$J$88:$J$113)</f>
        <v>0</v>
      </c>
      <c r="O104" s="42">
        <f>SUMIF(Entrada_Dados_Trimestral!$C$88:$C$113,K104,Entrada_Dados_Trimestral!$K$88:$K$113)</f>
        <v>0</v>
      </c>
      <c r="P104" s="43">
        <f>SUM(L104:O104)</f>
        <v>226284414</v>
      </c>
    </row>
    <row r="105" spans="2:16" x14ac:dyDescent="0.2">
      <c r="B105" s="40">
        <v>9</v>
      </c>
      <c r="C105" s="41" t="s">
        <v>4</v>
      </c>
      <c r="D105" s="42">
        <f>SUMIF(Entrada_Dados_Trimestral!$C$88:$C$113,C105,Entrada_Dados_Trimestral!$D$88:$D$113)</f>
        <v>28899011</v>
      </c>
      <c r="E105" s="42">
        <f>SUMIF(Entrada_Dados_Trimestral!$C$88:$C$113,C105,Entrada_Dados_Trimestral!$E$88:$E$113)</f>
        <v>28641223</v>
      </c>
      <c r="F105" s="42">
        <f>SUMIF(Entrada_Dados_Trimestral!$C$88:$C$113,C105,Entrada_Dados_Trimestral!$F$88:$F$113)</f>
        <v>0</v>
      </c>
      <c r="G105" s="42">
        <f>SUMIF(Entrada_Dados_Trimestral!$C$88:$C$113,C105,Entrada_Dados_Trimestral!$G$88:$G$113)</f>
        <v>0</v>
      </c>
      <c r="H105" s="43">
        <f>SUM(D105:G105)</f>
        <v>57540234</v>
      </c>
      <c r="J105" s="40">
        <v>9</v>
      </c>
      <c r="K105" s="41" t="s">
        <v>4</v>
      </c>
      <c r="L105" s="42">
        <f>SUMIF(Entrada_Dados_Trimestral!$C$88:$C$113,K105,Entrada_Dados_Trimestral!$H$88:$H$113)</f>
        <v>69612989</v>
      </c>
      <c r="M105" s="42">
        <f>SUMIF(Entrada_Dados_Trimestral!$C$88:$C$113,K105,Entrada_Dados_Trimestral!$I$88:$I$113)</f>
        <v>75606091</v>
      </c>
      <c r="N105" s="42">
        <f>SUMIF(Entrada_Dados_Trimestral!$C$88:$C$113,K105,Entrada_Dados_Trimestral!$J$88:$J$113)</f>
        <v>0</v>
      </c>
      <c r="O105" s="42">
        <f>SUMIF(Entrada_Dados_Trimestral!$C$88:$C$113,K105,Entrada_Dados_Trimestral!$K$88:$K$113)</f>
        <v>0</v>
      </c>
      <c r="P105" s="43">
        <f>SUM(L105:O105)</f>
        <v>145219080</v>
      </c>
    </row>
    <row r="106" spans="2:16" x14ac:dyDescent="0.2">
      <c r="B106" s="40">
        <v>10</v>
      </c>
      <c r="C106" s="41" t="s">
        <v>2</v>
      </c>
      <c r="D106" s="42">
        <f>SUMIF(Entrada_Dados_Trimestral!$C$88:$C$113,C106,Entrada_Dados_Trimestral!$D$88:$D$113)</f>
        <v>16117024</v>
      </c>
      <c r="E106" s="42">
        <f>SUMIF(Entrada_Dados_Trimestral!$C$88:$C$113,C106,Entrada_Dados_Trimestral!$E$88:$E$113)</f>
        <v>16715789</v>
      </c>
      <c r="F106" s="42">
        <f>SUMIF(Entrada_Dados_Trimestral!$C$88:$C$113,C106,Entrada_Dados_Trimestral!$F$88:$F$113)</f>
        <v>0</v>
      </c>
      <c r="G106" s="42">
        <f>SUMIF(Entrada_Dados_Trimestral!$C$88:$C$113,C106,Entrada_Dados_Trimestral!$G$88:$G$113)</f>
        <v>0</v>
      </c>
      <c r="H106" s="43">
        <f>SUM(D106:G106)</f>
        <v>32832813</v>
      </c>
      <c r="J106" s="40">
        <v>10</v>
      </c>
      <c r="K106" s="41" t="s">
        <v>2</v>
      </c>
      <c r="L106" s="42">
        <f>SUMIF(Entrada_Dados_Trimestral!$C$88:$C$113,K106,Entrada_Dados_Trimestral!$H$88:$H$113)</f>
        <v>44012104</v>
      </c>
      <c r="M106" s="42">
        <f>SUMIF(Entrada_Dados_Trimestral!$C$88:$C$113,K106,Entrada_Dados_Trimestral!$I$88:$I$113)</f>
        <v>47628178</v>
      </c>
      <c r="N106" s="42">
        <f>SUMIF(Entrada_Dados_Trimestral!$C$88:$C$113,K106,Entrada_Dados_Trimestral!$J$88:$J$113)</f>
        <v>0</v>
      </c>
      <c r="O106" s="42">
        <f>SUMIF(Entrada_Dados_Trimestral!$C$88:$C$113,K106,Entrada_Dados_Trimestral!$K$88:$K$113)</f>
        <v>0</v>
      </c>
      <c r="P106" s="43">
        <f>SUM(L106:O106)</f>
        <v>91640282</v>
      </c>
    </row>
    <row r="107" spans="2:16" x14ac:dyDescent="0.2">
      <c r="B107" s="40">
        <v>11</v>
      </c>
      <c r="C107" s="41" t="s">
        <v>3</v>
      </c>
      <c r="D107" s="42">
        <f>SUMIF(Entrada_Dados_Trimestral!$C$88:$C$113,C107,Entrada_Dados_Trimestral!$D$88:$D$113)</f>
        <v>13931411</v>
      </c>
      <c r="E107" s="42">
        <f>SUMIF(Entrada_Dados_Trimestral!$C$88:$C$113,C107,Entrada_Dados_Trimestral!$E$88:$E$113)</f>
        <v>14385288</v>
      </c>
      <c r="F107" s="42">
        <f>SUMIF(Entrada_Dados_Trimestral!$C$88:$C$113,C107,Entrada_Dados_Trimestral!$F$88:$F$113)</f>
        <v>0</v>
      </c>
      <c r="G107" s="42">
        <f>SUMIF(Entrada_Dados_Trimestral!$C$88:$C$113,C107,Entrada_Dados_Trimestral!$G$88:$G$113)</f>
        <v>0</v>
      </c>
      <c r="H107" s="43">
        <f>SUM(D107:G107)</f>
        <v>28316699</v>
      </c>
      <c r="J107" s="40">
        <v>11</v>
      </c>
      <c r="K107" s="41" t="s">
        <v>3</v>
      </c>
      <c r="L107" s="42">
        <f>SUMIF(Entrada_Dados_Trimestral!$C$88:$C$113,K107,Entrada_Dados_Trimestral!$H$88:$H$113)</f>
        <v>35689231</v>
      </c>
      <c r="M107" s="42">
        <f>SUMIF(Entrada_Dados_Trimestral!$C$88:$C$113,K107,Entrada_Dados_Trimestral!$I$88:$I$113)</f>
        <v>36210681</v>
      </c>
      <c r="N107" s="42">
        <f>SUMIF(Entrada_Dados_Trimestral!$C$88:$C$113,K107,Entrada_Dados_Trimestral!$J$88:$J$113)</f>
        <v>0</v>
      </c>
      <c r="O107" s="42">
        <f>SUMIF(Entrada_Dados_Trimestral!$C$88:$C$113,K107,Entrada_Dados_Trimestral!$K$88:$K$113)</f>
        <v>0</v>
      </c>
      <c r="P107" s="43">
        <f>SUM(L107:O107)</f>
        <v>71899912</v>
      </c>
    </row>
    <row r="108" spans="2:16" x14ac:dyDescent="0.2">
      <c r="B108" s="40">
        <v>12</v>
      </c>
      <c r="C108" s="41" t="s">
        <v>27</v>
      </c>
      <c r="D108" s="42">
        <f>SUMIF(Entrada_Dados_Trimestral!$C$88:$C$113,C108,Entrada_Dados_Trimestral!$D$88:$D$113)</f>
        <v>12807097</v>
      </c>
      <c r="E108" s="42">
        <f>SUMIF(Entrada_Dados_Trimestral!$C$88:$C$113,C108,Entrada_Dados_Trimestral!$E$88:$E$113)</f>
        <v>12500850</v>
      </c>
      <c r="F108" s="42">
        <f>SUMIF(Entrada_Dados_Trimestral!$C$88:$C$113,C108,Entrada_Dados_Trimestral!$F$88:$F$113)</f>
        <v>0</v>
      </c>
      <c r="G108" s="42">
        <f>SUMIF(Entrada_Dados_Trimestral!$C$88:$C$113,C108,Entrada_Dados_Trimestral!$G$88:$G$113)</f>
        <v>0</v>
      </c>
      <c r="H108" s="43">
        <f>SUM(D108:G108)</f>
        <v>25307947</v>
      </c>
      <c r="J108" s="40">
        <v>12</v>
      </c>
      <c r="K108" s="41" t="s">
        <v>27</v>
      </c>
      <c r="L108" s="42">
        <f>SUMIF(Entrada_Dados_Trimestral!$C$88:$C$113,K108,Entrada_Dados_Trimestral!$H$88:$H$113)</f>
        <v>35012898</v>
      </c>
      <c r="M108" s="42">
        <f>SUMIF(Entrada_Dados_Trimestral!$C$88:$C$113,K108,Entrada_Dados_Trimestral!$I$88:$I$113)</f>
        <v>32441364</v>
      </c>
      <c r="N108" s="42">
        <f>SUMIF(Entrada_Dados_Trimestral!$C$88:$C$113,K108,Entrada_Dados_Trimestral!$J$88:$J$113)</f>
        <v>0</v>
      </c>
      <c r="O108" s="42">
        <f>SUMIF(Entrada_Dados_Trimestral!$C$88:$C$113,K108,Entrada_Dados_Trimestral!$K$88:$K$113)</f>
        <v>0</v>
      </c>
      <c r="P108" s="43">
        <f>SUM(L108:O108)</f>
        <v>67454262</v>
      </c>
    </row>
    <row r="109" spans="2:16" x14ac:dyDescent="0.2">
      <c r="B109" s="40">
        <v>13</v>
      </c>
      <c r="C109" s="41" t="s">
        <v>28</v>
      </c>
      <c r="D109" s="42">
        <f>SUMIF(Entrada_Dados_Trimestral!$C$88:$C$113,C109,Entrada_Dados_Trimestral!$D$88:$D$113)</f>
        <v>10075400</v>
      </c>
      <c r="E109" s="42">
        <f>SUMIF(Entrada_Dados_Trimestral!$C$88:$C$113,C109,Entrada_Dados_Trimestral!$E$88:$E$113)</f>
        <v>8062918</v>
      </c>
      <c r="F109" s="42">
        <f>SUMIF(Entrada_Dados_Trimestral!$C$88:$C$113,C109,Entrada_Dados_Trimestral!$F$88:$F$113)</f>
        <v>0</v>
      </c>
      <c r="G109" s="42">
        <f>SUMIF(Entrada_Dados_Trimestral!$C$88:$C$113,C109,Entrada_Dados_Trimestral!$G$88:$G$113)</f>
        <v>0</v>
      </c>
      <c r="H109" s="43">
        <f>SUM(D109:G109)</f>
        <v>18138318</v>
      </c>
      <c r="J109" s="40">
        <v>13</v>
      </c>
      <c r="K109" s="41" t="s">
        <v>28</v>
      </c>
      <c r="L109" s="42">
        <f>SUMIF(Entrada_Dados_Trimestral!$C$88:$C$113,K109,Entrada_Dados_Trimestral!$H$88:$H$113)</f>
        <v>20055985</v>
      </c>
      <c r="M109" s="42">
        <f>SUMIF(Entrada_Dados_Trimestral!$C$88:$C$113,K109,Entrada_Dados_Trimestral!$I$88:$I$113)</f>
        <v>14582028</v>
      </c>
      <c r="N109" s="42">
        <f>SUMIF(Entrada_Dados_Trimestral!$C$88:$C$113,K109,Entrada_Dados_Trimestral!$J$88:$J$113)</f>
        <v>0</v>
      </c>
      <c r="O109" s="42">
        <f>SUMIF(Entrada_Dados_Trimestral!$C$88:$C$113,K109,Entrada_Dados_Trimestral!$K$88:$K$113)</f>
        <v>0</v>
      </c>
      <c r="P109" s="43">
        <f>SUM(L109:O109)</f>
        <v>34638013</v>
      </c>
    </row>
    <row r="110" spans="2:16" x14ac:dyDescent="0.2">
      <c r="B110" s="40">
        <v>14</v>
      </c>
      <c r="C110" s="41" t="s">
        <v>22</v>
      </c>
      <c r="D110" s="42">
        <f>SUMIF(Entrada_Dados_Trimestral!$C$88:$C$113,C110,Entrada_Dados_Trimestral!$D$88:$D$113)</f>
        <v>5516109</v>
      </c>
      <c r="E110" s="42">
        <f>SUMIF(Entrada_Dados_Trimestral!$C$88:$C$113,C110,Entrada_Dados_Trimestral!$E$88:$E$113)</f>
        <v>5620842</v>
      </c>
      <c r="F110" s="42">
        <f>SUMIF(Entrada_Dados_Trimestral!$C$88:$C$113,C110,Entrada_Dados_Trimestral!$F$88:$F$113)</f>
        <v>0</v>
      </c>
      <c r="G110" s="42">
        <f>SUMIF(Entrada_Dados_Trimestral!$C$88:$C$113,C110,Entrada_Dados_Trimestral!$G$88:$G$113)</f>
        <v>0</v>
      </c>
      <c r="H110" s="43">
        <f>SUM(D110:G110)</f>
        <v>11136951</v>
      </c>
      <c r="J110" s="40">
        <v>14</v>
      </c>
      <c r="K110" s="41" t="s">
        <v>22</v>
      </c>
      <c r="L110" s="42">
        <f>SUMIF(Entrada_Dados_Trimestral!$C$88:$C$113,K110,Entrada_Dados_Trimestral!$H$88:$H$113)</f>
        <v>12970723</v>
      </c>
      <c r="M110" s="42">
        <f>SUMIF(Entrada_Dados_Trimestral!$C$88:$C$113,K110,Entrada_Dados_Trimestral!$I$88:$I$113)</f>
        <v>13333767</v>
      </c>
      <c r="N110" s="42">
        <f>SUMIF(Entrada_Dados_Trimestral!$C$88:$C$113,K110,Entrada_Dados_Trimestral!$J$88:$J$113)</f>
        <v>0</v>
      </c>
      <c r="O110" s="42">
        <f>SUMIF(Entrada_Dados_Trimestral!$C$88:$C$113,K110,Entrada_Dados_Trimestral!$K$88:$K$113)</f>
        <v>0</v>
      </c>
      <c r="P110" s="43">
        <f>SUM(L110:O110)</f>
        <v>26304490</v>
      </c>
    </row>
    <row r="111" spans="2:16" x14ac:dyDescent="0.2">
      <c r="B111" s="40">
        <v>15</v>
      </c>
      <c r="C111" s="41" t="s">
        <v>1</v>
      </c>
      <c r="D111" s="42">
        <f>SUMIF(Entrada_Dados_Trimestral!$C$88:$C$113,C111,Entrada_Dados_Trimestral!$D$88:$D$113)</f>
        <v>4212354</v>
      </c>
      <c r="E111" s="42">
        <f>SUMIF(Entrada_Dados_Trimestral!$C$88:$C$113,C111,Entrada_Dados_Trimestral!$E$88:$E$113)</f>
        <v>4219445</v>
      </c>
      <c r="F111" s="42">
        <f>SUMIF(Entrada_Dados_Trimestral!$C$88:$C$113,C111,Entrada_Dados_Trimestral!$F$88:$F$113)</f>
        <v>0</v>
      </c>
      <c r="G111" s="42">
        <f>SUMIF(Entrada_Dados_Trimestral!$C$88:$C$113,C111,Entrada_Dados_Trimestral!$G$88:$G$113)</f>
        <v>0</v>
      </c>
      <c r="H111" s="43">
        <f>SUM(D111:G111)</f>
        <v>8431799</v>
      </c>
      <c r="J111" s="40">
        <v>15</v>
      </c>
      <c r="K111" s="41" t="s">
        <v>1</v>
      </c>
      <c r="L111" s="42">
        <f>SUMIF(Entrada_Dados_Trimestral!$C$88:$C$113,K111,Entrada_Dados_Trimestral!$H$88:$H$113)</f>
        <v>10518119</v>
      </c>
      <c r="M111" s="42">
        <f>SUMIF(Entrada_Dados_Trimestral!$C$88:$C$113,K111,Entrada_Dados_Trimestral!$I$88:$I$113)</f>
        <v>10405805</v>
      </c>
      <c r="N111" s="42">
        <f>SUMIF(Entrada_Dados_Trimestral!$C$88:$C$113,K111,Entrada_Dados_Trimestral!$J$88:$J$113)</f>
        <v>0</v>
      </c>
      <c r="O111" s="42">
        <f>SUMIF(Entrada_Dados_Trimestral!$C$88:$C$113,K111,Entrada_Dados_Trimestral!$K$88:$K$113)</f>
        <v>0</v>
      </c>
      <c r="P111" s="43">
        <f>SUM(L111:O111)</f>
        <v>20923924</v>
      </c>
    </row>
    <row r="112" spans="2:16" x14ac:dyDescent="0.2">
      <c r="B112" s="40">
        <v>16</v>
      </c>
      <c r="C112" s="41" t="s">
        <v>21</v>
      </c>
      <c r="D112" s="42">
        <f>SUMIF(Entrada_Dados_Trimestral!$C$88:$C$113,C112,Entrada_Dados_Trimestral!$D$88:$D$113)</f>
        <v>2271754</v>
      </c>
      <c r="E112" s="42">
        <f>SUMIF(Entrada_Dados_Trimestral!$C$88:$C$113,C112,Entrada_Dados_Trimestral!$E$88:$E$113)</f>
        <v>2023009</v>
      </c>
      <c r="F112" s="42">
        <f>SUMIF(Entrada_Dados_Trimestral!$C$88:$C$113,C112,Entrada_Dados_Trimestral!$F$88:$F$113)</f>
        <v>0</v>
      </c>
      <c r="G112" s="42">
        <f>SUMIF(Entrada_Dados_Trimestral!$C$88:$C$113,C112,Entrada_Dados_Trimestral!$G$88:$G$113)</f>
        <v>0</v>
      </c>
      <c r="H112" s="43">
        <f>SUM(D112:G112)</f>
        <v>4294763</v>
      </c>
      <c r="J112" s="40">
        <v>16</v>
      </c>
      <c r="K112" s="41" t="s">
        <v>21</v>
      </c>
      <c r="L112" s="42">
        <f>SUMIF(Entrada_Dados_Trimestral!$C$88:$C$113,K112,Entrada_Dados_Trimestral!$H$88:$H$113)</f>
        <v>3960365</v>
      </c>
      <c r="M112" s="42">
        <f>SUMIF(Entrada_Dados_Trimestral!$C$88:$C$113,K112,Entrada_Dados_Trimestral!$I$88:$I$113)</f>
        <v>3658270</v>
      </c>
      <c r="N112" s="42">
        <f>SUMIF(Entrada_Dados_Trimestral!$C$88:$C$113,K112,Entrada_Dados_Trimestral!$J$88:$J$113)</f>
        <v>0</v>
      </c>
      <c r="O112" s="42">
        <f>SUMIF(Entrada_Dados_Trimestral!$C$88:$C$113,K112,Entrada_Dados_Trimestral!$K$88:$K$113)</f>
        <v>0</v>
      </c>
      <c r="P112" s="43">
        <f>SUM(L112:O112)</f>
        <v>7618635</v>
      </c>
    </row>
    <row r="113" spans="2:16" x14ac:dyDescent="0.2">
      <c r="B113" s="40">
        <v>17</v>
      </c>
      <c r="C113" s="41" t="s">
        <v>20</v>
      </c>
      <c r="D113" s="42">
        <f>SUMIF(Entrada_Dados_Trimestral!$C$88:$C$113,C113,Entrada_Dados_Trimestral!$D$88:$D$113)</f>
        <v>433424</v>
      </c>
      <c r="E113" s="42">
        <f>SUMIF(Entrada_Dados_Trimestral!$C$88:$C$113,C113,Entrada_Dados_Trimestral!$E$88:$E$113)</f>
        <v>485982</v>
      </c>
      <c r="F113" s="42">
        <f>SUMIF(Entrada_Dados_Trimestral!$C$88:$C$113,C113,Entrada_Dados_Trimestral!$F$88:$F$113)</f>
        <v>0</v>
      </c>
      <c r="G113" s="42">
        <f>SUMIF(Entrada_Dados_Trimestral!$C$88:$C$113,C113,Entrada_Dados_Trimestral!$G$88:$G$113)</f>
        <v>0</v>
      </c>
      <c r="H113" s="43">
        <f>SUM(D113:G113)</f>
        <v>919406</v>
      </c>
      <c r="J113" s="40">
        <v>17</v>
      </c>
      <c r="K113" s="41" t="s">
        <v>20</v>
      </c>
      <c r="L113" s="42">
        <f>SUMIF(Entrada_Dados_Trimestral!$C$88:$C$113,K113,Entrada_Dados_Trimestral!$H$88:$H$113)</f>
        <v>1070633</v>
      </c>
      <c r="M113" s="42">
        <f>SUMIF(Entrada_Dados_Trimestral!$C$88:$C$113,K113,Entrada_Dados_Trimestral!$I$88:$I$113)</f>
        <v>1220708</v>
      </c>
      <c r="N113" s="42">
        <f>SUMIF(Entrada_Dados_Trimestral!$C$88:$C$113,K113,Entrada_Dados_Trimestral!$J$88:$J$113)</f>
        <v>0</v>
      </c>
      <c r="O113" s="42">
        <f>SUMIF(Entrada_Dados_Trimestral!$C$88:$C$113,K113,Entrada_Dados_Trimestral!$K$88:$K$113)</f>
        <v>0</v>
      </c>
      <c r="P113" s="43">
        <f>SUM(L113:O113)</f>
        <v>2291341</v>
      </c>
    </row>
    <row r="114" spans="2:16" x14ac:dyDescent="0.2">
      <c r="B114" s="40">
        <v>18</v>
      </c>
      <c r="C114" s="41" t="s">
        <v>26</v>
      </c>
      <c r="D114" s="42">
        <f>SUMIF(Entrada_Dados_Trimestral!$C$88:$C$113,C114,Entrada_Dados_Trimestral!$D$88:$D$113)</f>
        <v>259426</v>
      </c>
      <c r="E114" s="42">
        <f>SUMIF(Entrada_Dados_Trimestral!$C$88:$C$113,C114,Entrada_Dados_Trimestral!$E$88:$E$113)</f>
        <v>257500</v>
      </c>
      <c r="F114" s="42">
        <f>SUMIF(Entrada_Dados_Trimestral!$C$88:$C$113,C114,Entrada_Dados_Trimestral!$F$88:$F$113)</f>
        <v>0</v>
      </c>
      <c r="G114" s="42">
        <f>SUMIF(Entrada_Dados_Trimestral!$C$88:$C$113,C114,Entrada_Dados_Trimestral!$G$88:$G$113)</f>
        <v>0</v>
      </c>
      <c r="H114" s="43">
        <f>SUM(D114:G114)</f>
        <v>516926</v>
      </c>
      <c r="J114" s="40">
        <v>18</v>
      </c>
      <c r="K114" s="41" t="s">
        <v>26</v>
      </c>
      <c r="L114" s="42">
        <f>SUMIF(Entrada_Dados_Trimestral!$C$88:$C$113,K114,Entrada_Dados_Trimestral!$H$88:$H$113)</f>
        <v>548910</v>
      </c>
      <c r="M114" s="42">
        <f>SUMIF(Entrada_Dados_Trimestral!$C$88:$C$113,K114,Entrada_Dados_Trimestral!$I$88:$I$113)</f>
        <v>542480</v>
      </c>
      <c r="N114" s="42">
        <f>SUMIF(Entrada_Dados_Trimestral!$C$88:$C$113,K114,Entrada_Dados_Trimestral!$J$88:$J$113)</f>
        <v>0</v>
      </c>
      <c r="O114" s="42">
        <f>SUMIF(Entrada_Dados_Trimestral!$C$88:$C$113,K114,Entrada_Dados_Trimestral!$K$88:$K$113)</f>
        <v>0</v>
      </c>
      <c r="P114" s="43">
        <f>SUM(L114:O114)</f>
        <v>1091390</v>
      </c>
    </row>
    <row r="115" spans="2:16" x14ac:dyDescent="0.2">
      <c r="B115" s="40">
        <v>19</v>
      </c>
      <c r="C115" s="41" t="s">
        <v>29</v>
      </c>
      <c r="D115" s="42">
        <f>SUMIF(Entrada_Dados_Trimestral!$C$88:$C$113,C115,Entrada_Dados_Trimestral!$D$88:$D$113)</f>
        <v>0</v>
      </c>
      <c r="E115" s="42">
        <f>SUMIF(Entrada_Dados_Trimestral!$C$88:$C$113,C115,Entrada_Dados_Trimestral!$E$88:$E$113)</f>
        <v>0</v>
      </c>
      <c r="F115" s="42">
        <f>SUMIF(Entrada_Dados_Trimestral!$C$88:$C$113,C115,Entrada_Dados_Trimestral!$F$88:$F$113)</f>
        <v>0</v>
      </c>
      <c r="G115" s="42">
        <f>SUMIF(Entrada_Dados_Trimestral!$C$88:$C$113,C115,Entrada_Dados_Trimestral!$G$88:$G$113)</f>
        <v>0</v>
      </c>
      <c r="H115" s="43">
        <f>SUM(D115:G115)</f>
        <v>0</v>
      </c>
      <c r="J115" s="40">
        <v>19</v>
      </c>
      <c r="K115" s="41" t="s">
        <v>29</v>
      </c>
      <c r="L115" s="42">
        <f>SUMIF(Entrada_Dados_Trimestral!$C$88:$C$113,K115,Entrada_Dados_Trimestral!$H$88:$H$113)</f>
        <v>0</v>
      </c>
      <c r="M115" s="42">
        <f>SUMIF(Entrada_Dados_Trimestral!$C$88:$C$113,K115,Entrada_Dados_Trimestral!$I$88:$I$113)</f>
        <v>0</v>
      </c>
      <c r="N115" s="42">
        <f>SUMIF(Entrada_Dados_Trimestral!$C$88:$C$113,K115,Entrada_Dados_Trimestral!$J$88:$J$113)</f>
        <v>0</v>
      </c>
      <c r="O115" s="42">
        <f>SUMIF(Entrada_Dados_Trimestral!$C$88:$C$113,K115,Entrada_Dados_Trimestral!$K$88:$K$113)</f>
        <v>0</v>
      </c>
      <c r="P115" s="43">
        <f>SUM(L115:O115)</f>
        <v>0</v>
      </c>
    </row>
    <row r="116" spans="2:16" x14ac:dyDescent="0.2">
      <c r="B116" s="40">
        <v>20</v>
      </c>
      <c r="C116" s="41" t="s">
        <v>24</v>
      </c>
      <c r="D116" s="42">
        <f>SUMIF(Entrada_Dados_Trimestral!$C$88:$C$113,C116,Entrada_Dados_Trimestral!$D$88:$D$113)</f>
        <v>0</v>
      </c>
      <c r="E116" s="42">
        <f>SUMIF(Entrada_Dados_Trimestral!$C$88:$C$113,C116,Entrada_Dados_Trimestral!$E$88:$E$113)</f>
        <v>0</v>
      </c>
      <c r="F116" s="42">
        <f>SUMIF(Entrada_Dados_Trimestral!$C$88:$C$113,C116,Entrada_Dados_Trimestral!$F$88:$F$113)</f>
        <v>0</v>
      </c>
      <c r="G116" s="42">
        <f>SUMIF(Entrada_Dados_Trimestral!$C$88:$C$113,C116,Entrada_Dados_Trimestral!$G$88:$G$113)</f>
        <v>0</v>
      </c>
      <c r="H116" s="43">
        <f>SUM(D116:G116)</f>
        <v>0</v>
      </c>
      <c r="J116" s="40">
        <v>20</v>
      </c>
      <c r="K116" s="41" t="s">
        <v>24</v>
      </c>
      <c r="L116" s="42">
        <f>SUMIF(Entrada_Dados_Trimestral!$C$88:$C$113,K116,Entrada_Dados_Trimestral!$H$88:$H$113)</f>
        <v>0</v>
      </c>
      <c r="M116" s="42">
        <f>SUMIF(Entrada_Dados_Trimestral!$C$88:$C$113,K116,Entrada_Dados_Trimestral!$I$88:$I$113)</f>
        <v>0</v>
      </c>
      <c r="N116" s="42">
        <f>SUMIF(Entrada_Dados_Trimestral!$C$88:$C$113,K116,Entrada_Dados_Trimestral!$J$88:$J$113)</f>
        <v>0</v>
      </c>
      <c r="O116" s="42">
        <f>SUMIF(Entrada_Dados_Trimestral!$C$88:$C$113,K116,Entrada_Dados_Trimestral!$K$88:$K$113)</f>
        <v>0</v>
      </c>
      <c r="P116" s="43">
        <f>SUM(L116:O116)</f>
        <v>0</v>
      </c>
    </row>
    <row r="117" spans="2:16" x14ac:dyDescent="0.2">
      <c r="B117" s="40">
        <v>21</v>
      </c>
      <c r="C117" s="41" t="s">
        <v>25</v>
      </c>
      <c r="D117" s="42">
        <f>SUMIF(Entrada_Dados_Trimestral!$C$88:$C$113,C117,Entrada_Dados_Trimestral!$D$88:$D$113)</f>
        <v>0</v>
      </c>
      <c r="E117" s="42">
        <f>SUMIF(Entrada_Dados_Trimestral!$C$88:$C$113,C117,Entrada_Dados_Trimestral!$E$88:$E$113)</f>
        <v>0</v>
      </c>
      <c r="F117" s="42">
        <f>SUMIF(Entrada_Dados_Trimestral!$C$88:$C$113,C117,Entrada_Dados_Trimestral!$F$88:$F$113)</f>
        <v>0</v>
      </c>
      <c r="G117" s="42">
        <f>SUMIF(Entrada_Dados_Trimestral!$C$88:$C$113,C117,Entrada_Dados_Trimestral!$G$88:$G$113)</f>
        <v>0</v>
      </c>
      <c r="H117" s="43">
        <f>SUM(D117:G117)</f>
        <v>0</v>
      </c>
      <c r="J117" s="40">
        <v>21</v>
      </c>
      <c r="K117" s="41" t="s">
        <v>25</v>
      </c>
      <c r="L117" s="42">
        <f>SUMIF(Entrada_Dados_Trimestral!$C$88:$C$113,K117,Entrada_Dados_Trimestral!$H$88:$H$113)</f>
        <v>0</v>
      </c>
      <c r="M117" s="42">
        <f>SUMIF(Entrada_Dados_Trimestral!$C$88:$C$113,K117,Entrada_Dados_Trimestral!$I$88:$I$113)</f>
        <v>0</v>
      </c>
      <c r="N117" s="42">
        <f>SUMIF(Entrada_Dados_Trimestral!$C$88:$C$113,K117,Entrada_Dados_Trimestral!$J$88:$J$113)</f>
        <v>0</v>
      </c>
      <c r="O117" s="42">
        <f>SUMIF(Entrada_Dados_Trimestral!$C$88:$C$113,K117,Entrada_Dados_Trimestral!$K$88:$K$113)</f>
        <v>0</v>
      </c>
      <c r="P117" s="43">
        <f>SUM(L117:O117)</f>
        <v>0</v>
      </c>
    </row>
    <row r="118" spans="2:16" x14ac:dyDescent="0.2">
      <c r="B118" s="40">
        <v>22</v>
      </c>
      <c r="C118" s="41" t="s">
        <v>19</v>
      </c>
      <c r="D118" s="42">
        <f>SUMIF(Entrada_Dados_Trimestral!$C$88:$C$113,C118,Entrada_Dados_Trimestral!$D$88:$D$113)</f>
        <v>0</v>
      </c>
      <c r="E118" s="42">
        <f>SUMIF(Entrada_Dados_Trimestral!$C$88:$C$113,C118,Entrada_Dados_Trimestral!$E$88:$E$113)</f>
        <v>0</v>
      </c>
      <c r="F118" s="42">
        <f>SUMIF(Entrada_Dados_Trimestral!$C$88:$C$113,C118,Entrada_Dados_Trimestral!$F$88:$F$113)</f>
        <v>0</v>
      </c>
      <c r="G118" s="42">
        <f>SUMIF(Entrada_Dados_Trimestral!$C$88:$C$113,C118,Entrada_Dados_Trimestral!$G$88:$G$113)</f>
        <v>0</v>
      </c>
      <c r="H118" s="43">
        <f>SUM(D118:G118)</f>
        <v>0</v>
      </c>
      <c r="J118" s="40">
        <v>22</v>
      </c>
      <c r="K118" s="41" t="s">
        <v>19</v>
      </c>
      <c r="L118" s="42">
        <f>SUMIF(Entrada_Dados_Trimestral!$C$88:$C$113,K118,Entrada_Dados_Trimestral!$H$88:$H$113)</f>
        <v>0</v>
      </c>
      <c r="M118" s="42">
        <f>SUMIF(Entrada_Dados_Trimestral!$C$88:$C$113,K118,Entrada_Dados_Trimestral!$I$88:$I$113)</f>
        <v>0</v>
      </c>
      <c r="N118" s="42">
        <f>SUMIF(Entrada_Dados_Trimestral!$C$88:$C$113,K118,Entrada_Dados_Trimestral!$J$88:$J$113)</f>
        <v>0</v>
      </c>
      <c r="O118" s="42">
        <f>SUMIF(Entrada_Dados_Trimestral!$C$88:$C$113,K118,Entrada_Dados_Trimestral!$K$88:$K$113)</f>
        <v>0</v>
      </c>
      <c r="P118" s="43">
        <f>SUM(L118:O118)</f>
        <v>0</v>
      </c>
    </row>
    <row r="119" spans="2:16" x14ac:dyDescent="0.2">
      <c r="B119" s="40">
        <v>23</v>
      </c>
      <c r="C119" s="41" t="s">
        <v>23</v>
      </c>
      <c r="D119" s="42">
        <f>SUMIF(Entrada_Dados_Trimestral!$C$88:$C$113,C119,Entrada_Dados_Trimestral!$D$88:$D$113)</f>
        <v>0</v>
      </c>
      <c r="E119" s="42">
        <f>SUMIF(Entrada_Dados_Trimestral!$C$88:$C$113,C119,Entrada_Dados_Trimestral!$E$88:$E$113)</f>
        <v>0</v>
      </c>
      <c r="F119" s="42">
        <f>SUMIF(Entrada_Dados_Trimestral!$C$88:$C$113,C119,Entrada_Dados_Trimestral!$F$88:$F$113)</f>
        <v>0</v>
      </c>
      <c r="G119" s="42">
        <f>SUMIF(Entrada_Dados_Trimestral!$C$88:$C$113,C119,Entrada_Dados_Trimestral!$G$88:$G$113)</f>
        <v>0</v>
      </c>
      <c r="H119" s="43">
        <f>SUM(D119:G119)</f>
        <v>0</v>
      </c>
      <c r="J119" s="40">
        <v>23</v>
      </c>
      <c r="K119" s="41" t="s">
        <v>23</v>
      </c>
      <c r="L119" s="42">
        <f>SUMIF(Entrada_Dados_Trimestral!$C$88:$C$113,K119,Entrada_Dados_Trimestral!$H$88:$H$113)</f>
        <v>0</v>
      </c>
      <c r="M119" s="42">
        <f>SUMIF(Entrada_Dados_Trimestral!$C$88:$C$113,K119,Entrada_Dados_Trimestral!$I$88:$I$113)</f>
        <v>0</v>
      </c>
      <c r="N119" s="42">
        <f>SUMIF(Entrada_Dados_Trimestral!$C$88:$C$113,K119,Entrada_Dados_Trimestral!$J$88:$J$113)</f>
        <v>0</v>
      </c>
      <c r="O119" s="42">
        <f>SUMIF(Entrada_Dados_Trimestral!$C$88:$C$113,K119,Entrada_Dados_Trimestral!$K$88:$K$113)</f>
        <v>0</v>
      </c>
      <c r="P119" s="43">
        <f>SUM(L119:O119)</f>
        <v>0</v>
      </c>
    </row>
    <row r="120" spans="2:16" x14ac:dyDescent="0.2">
      <c r="B120" s="40">
        <v>24</v>
      </c>
      <c r="C120" s="41" t="s">
        <v>15</v>
      </c>
      <c r="D120" s="42">
        <f>SUMIF(Entrada_Dados_Trimestral!$C$88:$C$113,C120,Entrada_Dados_Trimestral!$D$88:$D$113)</f>
        <v>0</v>
      </c>
      <c r="E120" s="42">
        <f>SUMIF(Entrada_Dados_Trimestral!$C$88:$C$113,C120,Entrada_Dados_Trimestral!$E$88:$E$113)</f>
        <v>0</v>
      </c>
      <c r="F120" s="42">
        <f>SUMIF(Entrada_Dados_Trimestral!$C$88:$C$113,C120,Entrada_Dados_Trimestral!$F$88:$F$113)</f>
        <v>0</v>
      </c>
      <c r="G120" s="42">
        <f>SUMIF(Entrada_Dados_Trimestral!$C$88:$C$113,C120,Entrada_Dados_Trimestral!$G$88:$G$113)</f>
        <v>0</v>
      </c>
      <c r="H120" s="43">
        <f>SUM(D120:G120)</f>
        <v>0</v>
      </c>
      <c r="J120" s="40">
        <v>24</v>
      </c>
      <c r="K120" s="41" t="s">
        <v>15</v>
      </c>
      <c r="L120" s="42">
        <f>SUMIF(Entrada_Dados_Trimestral!$C$88:$C$113,K120,Entrada_Dados_Trimestral!$H$88:$H$113)</f>
        <v>0</v>
      </c>
      <c r="M120" s="42">
        <f>SUMIF(Entrada_Dados_Trimestral!$C$88:$C$113,K120,Entrada_Dados_Trimestral!$I$88:$I$113)</f>
        <v>0</v>
      </c>
      <c r="N120" s="42">
        <f>SUMIF(Entrada_Dados_Trimestral!$C$88:$C$113,K120,Entrada_Dados_Trimestral!$J$88:$J$113)</f>
        <v>0</v>
      </c>
      <c r="O120" s="42">
        <f>SUMIF(Entrada_Dados_Trimestral!$C$88:$C$113,K120,Entrada_Dados_Trimestral!$K$88:$K$113)</f>
        <v>0</v>
      </c>
      <c r="P120" s="43">
        <f>SUM(L120:O120)</f>
        <v>0</v>
      </c>
    </row>
    <row r="121" spans="2:16" x14ac:dyDescent="0.2">
      <c r="B121" s="40">
        <v>25</v>
      </c>
      <c r="C121" s="41" t="s">
        <v>16</v>
      </c>
      <c r="D121" s="42">
        <f>SUMIF(Entrada_Dados_Trimestral!$C$88:$C$113,C121,Entrada_Dados_Trimestral!$D$88:$D$113)</f>
        <v>0</v>
      </c>
      <c r="E121" s="42">
        <f>SUMIF(Entrada_Dados_Trimestral!$C$88:$C$113,C121,Entrada_Dados_Trimestral!$E$88:$E$113)</f>
        <v>0</v>
      </c>
      <c r="F121" s="42">
        <f>SUMIF(Entrada_Dados_Trimestral!$C$88:$C$113,C121,Entrada_Dados_Trimestral!$F$88:$F$113)</f>
        <v>0</v>
      </c>
      <c r="G121" s="42">
        <f>SUMIF(Entrada_Dados_Trimestral!$C$88:$C$113,C121,Entrada_Dados_Trimestral!$G$88:$G$113)</f>
        <v>0</v>
      </c>
      <c r="H121" s="43">
        <f>SUM(D121:G121)</f>
        <v>0</v>
      </c>
      <c r="J121" s="40">
        <v>25</v>
      </c>
      <c r="K121" s="41" t="s">
        <v>16</v>
      </c>
      <c r="L121" s="42">
        <f>SUMIF(Entrada_Dados_Trimestral!$C$88:$C$113,K121,Entrada_Dados_Trimestral!$H$88:$H$113)</f>
        <v>0</v>
      </c>
      <c r="M121" s="42">
        <f>SUMIF(Entrada_Dados_Trimestral!$C$88:$C$113,K121,Entrada_Dados_Trimestral!$I$88:$I$113)</f>
        <v>0</v>
      </c>
      <c r="N121" s="42">
        <f>SUMIF(Entrada_Dados_Trimestral!$C$88:$C$113,K121,Entrada_Dados_Trimestral!$J$88:$J$113)</f>
        <v>0</v>
      </c>
      <c r="O121" s="42">
        <f>SUMIF(Entrada_Dados_Trimestral!$C$88:$C$113,K121,Entrada_Dados_Trimestral!$K$88:$K$113)</f>
        <v>0</v>
      </c>
      <c r="P121" s="43">
        <f>SUM(L121:O121)</f>
        <v>0</v>
      </c>
    </row>
    <row r="122" spans="2:16" x14ac:dyDescent="0.2">
      <c r="B122" s="40">
        <v>26</v>
      </c>
      <c r="C122" s="41" t="s">
        <v>17</v>
      </c>
      <c r="D122" s="42">
        <f>SUMIF(Entrada_Dados_Trimestral!$C$88:$C$113,C122,Entrada_Dados_Trimestral!$D$88:$D$113)</f>
        <v>0</v>
      </c>
      <c r="E122" s="42">
        <f>SUMIF(Entrada_Dados_Trimestral!$C$88:$C$113,C122,Entrada_Dados_Trimestral!$E$88:$E$113)</f>
        <v>0</v>
      </c>
      <c r="F122" s="42">
        <f>SUMIF(Entrada_Dados_Trimestral!$C$88:$C$113,C122,Entrada_Dados_Trimestral!$F$88:$F$113)</f>
        <v>0</v>
      </c>
      <c r="G122" s="42">
        <f>SUMIF(Entrada_Dados_Trimestral!$C$88:$C$113,C122,Entrada_Dados_Trimestral!$G$88:$G$113)</f>
        <v>0</v>
      </c>
      <c r="H122" s="43">
        <f>SUM(D122:G122)</f>
        <v>0</v>
      </c>
      <c r="J122" s="40">
        <v>26</v>
      </c>
      <c r="K122" s="41" t="s">
        <v>17</v>
      </c>
      <c r="L122" s="42">
        <f>SUMIF(Entrada_Dados_Trimestral!$C$88:$C$113,K122,Entrada_Dados_Trimestral!$H$88:$H$113)</f>
        <v>0</v>
      </c>
      <c r="M122" s="42">
        <f>SUMIF(Entrada_Dados_Trimestral!$C$88:$C$113,K122,Entrada_Dados_Trimestral!$I$88:$I$113)</f>
        <v>0</v>
      </c>
      <c r="N122" s="42">
        <f>SUMIF(Entrada_Dados_Trimestral!$C$88:$C$113,K122,Entrada_Dados_Trimestral!$J$88:$J$113)</f>
        <v>0</v>
      </c>
      <c r="O122" s="42">
        <f>SUMIF(Entrada_Dados_Trimestral!$C$88:$C$113,K122,Entrada_Dados_Trimestral!$K$88:$K$113)</f>
        <v>0</v>
      </c>
      <c r="P122" s="43">
        <f>SUM(L122:O122)</f>
        <v>0</v>
      </c>
    </row>
    <row r="123" spans="2:16" x14ac:dyDescent="0.2">
      <c r="B123" s="40">
        <v>27</v>
      </c>
      <c r="C123" s="41" t="s">
        <v>18</v>
      </c>
      <c r="D123" s="42">
        <f>SUMIF(Entrada_Dados_Trimestral!$C$88:$C$113,C123,Entrada_Dados_Trimestral!$D$88:$D$113)</f>
        <v>0</v>
      </c>
      <c r="E123" s="42">
        <f>SUMIF(Entrada_Dados_Trimestral!$C$88:$C$113,C123,Entrada_Dados_Trimestral!$E$88:$E$113)</f>
        <v>0</v>
      </c>
      <c r="F123" s="42">
        <f>SUMIF(Entrada_Dados_Trimestral!$C$88:$C$113,C123,Entrada_Dados_Trimestral!$F$88:$F$113)</f>
        <v>0</v>
      </c>
      <c r="G123" s="42">
        <f>SUMIF(Entrada_Dados_Trimestral!$C$88:$C$113,C123,Entrada_Dados_Trimestral!$G$88:$G$113)</f>
        <v>0</v>
      </c>
      <c r="H123" s="43">
        <f>SUM(D123:G123)</f>
        <v>0</v>
      </c>
      <c r="J123" s="40">
        <v>27</v>
      </c>
      <c r="K123" s="41" t="s">
        <v>18</v>
      </c>
      <c r="L123" s="42">
        <f>SUMIF(Entrada_Dados_Trimestral!$C$88:$C$113,K123,Entrada_Dados_Trimestral!$H$88:$H$113)</f>
        <v>0</v>
      </c>
      <c r="M123" s="42">
        <f>SUMIF(Entrada_Dados_Trimestral!$C$88:$C$113,K123,Entrada_Dados_Trimestral!$I$88:$I$113)</f>
        <v>0</v>
      </c>
      <c r="N123" s="42">
        <f>SUMIF(Entrada_Dados_Trimestral!$C$88:$C$113,K123,Entrada_Dados_Trimestral!$J$88:$J$113)</f>
        <v>0</v>
      </c>
      <c r="O123" s="42">
        <f>SUMIF(Entrada_Dados_Trimestral!$C$88:$C$113,K123,Entrada_Dados_Trimestral!$K$88:$K$113)</f>
        <v>0</v>
      </c>
      <c r="P123" s="43">
        <f>SUM(L123:O123)</f>
        <v>0</v>
      </c>
    </row>
    <row r="124" spans="2:16" x14ac:dyDescent="0.2">
      <c r="B124" s="40"/>
      <c r="C124" s="41" t="s">
        <v>35</v>
      </c>
      <c r="D124" s="44">
        <f>SUM(D97:D123)</f>
        <v>1452784687</v>
      </c>
      <c r="E124" s="44">
        <f>SUM(E97:E123)</f>
        <v>1354646723</v>
      </c>
      <c r="F124" s="44">
        <f>SUM(F97:F123)</f>
        <v>0</v>
      </c>
      <c r="G124" s="44">
        <f>SUM(G97:G123)</f>
        <v>0</v>
      </c>
      <c r="H124" s="44">
        <f>SUM(H97:H123)</f>
        <v>2807431410</v>
      </c>
      <c r="J124" s="40"/>
      <c r="K124" s="41" t="s">
        <v>35</v>
      </c>
      <c r="L124" s="44">
        <f>SUM(L97:L123)</f>
        <v>3447471467</v>
      </c>
      <c r="M124" s="44">
        <f>SUM(M97:M123)</f>
        <v>3330785718</v>
      </c>
      <c r="N124" s="44">
        <f>SUM(N97:N123)</f>
        <v>0</v>
      </c>
      <c r="O124" s="44">
        <f>SUM(O97:O123)</f>
        <v>0</v>
      </c>
      <c r="P124" s="44">
        <f>SUM(P97:P123)</f>
        <v>6778257185</v>
      </c>
    </row>
    <row r="125" spans="2:16" x14ac:dyDescent="0.2">
      <c r="B125" s="45"/>
      <c r="C125" s="46" t="s">
        <v>36</v>
      </c>
      <c r="D125" s="47">
        <f>SUM(Entrada_Dados_Trimestral!D88:D113)</f>
        <v>1452784687</v>
      </c>
      <c r="E125" s="47">
        <f>SUM(Entrada_Dados_Trimestral!E88:E113)</f>
        <v>1354646723</v>
      </c>
      <c r="F125" s="47">
        <f>SUM(Entrada_Dados_Trimestral!F88:F113)</f>
        <v>0</v>
      </c>
      <c r="G125" s="47">
        <f>SUM(Entrada_Dados_Trimestral!G88:G113)</f>
        <v>0</v>
      </c>
      <c r="H125" s="47">
        <f>SUM(D125:G125)</f>
        <v>2807431410</v>
      </c>
      <c r="J125" s="45"/>
      <c r="K125" s="46" t="s">
        <v>36</v>
      </c>
      <c r="L125" s="47">
        <f>SUM(Entrada_Dados_Trimestral!H88:H113)</f>
        <v>3447471467</v>
      </c>
      <c r="M125" s="47">
        <f>SUM(Entrada_Dados_Trimestral!I88:I113)</f>
        <v>3330785718</v>
      </c>
      <c r="N125" s="47">
        <f>SUM(Entrada_Dados_Trimestral!J88:J113)</f>
        <v>0</v>
      </c>
      <c r="O125" s="47">
        <f>SUM(Entrada_Dados_Trimestral!K88:K113)</f>
        <v>0</v>
      </c>
      <c r="P125" s="47">
        <f>SUM(L125:O125)</f>
        <v>6778257185</v>
      </c>
    </row>
    <row r="129" spans="2:16" ht="12.75" customHeight="1" x14ac:dyDescent="0.2"/>
    <row r="130" spans="2:16" ht="12.75" customHeight="1" x14ac:dyDescent="0.2"/>
    <row r="131" spans="2:16" ht="18" customHeight="1" x14ac:dyDescent="0.2">
      <c r="C131" s="59" t="s">
        <v>41</v>
      </c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</row>
    <row r="132" spans="2:16" ht="12.75" customHeight="1" x14ac:dyDescent="0.2"/>
    <row r="133" spans="2:16" ht="15" customHeight="1" x14ac:dyDescent="0.2">
      <c r="C133" s="76" t="s">
        <v>62</v>
      </c>
    </row>
    <row r="134" spans="2:16" ht="15" customHeight="1" x14ac:dyDescent="0.2">
      <c r="C134" s="114" t="s">
        <v>63</v>
      </c>
      <c r="D134" s="115"/>
      <c r="E134" s="115"/>
      <c r="F134" s="115"/>
      <c r="G134" s="115"/>
      <c r="H134" s="116"/>
      <c r="K134" s="114" t="s">
        <v>43</v>
      </c>
      <c r="L134" s="115"/>
      <c r="M134" s="115"/>
      <c r="N134" s="115"/>
      <c r="O134" s="115"/>
      <c r="P134" s="116"/>
    </row>
    <row r="135" spans="2:16" ht="15" customHeight="1" x14ac:dyDescent="0.2">
      <c r="C135" s="125" t="s">
        <v>42</v>
      </c>
      <c r="D135" s="126"/>
      <c r="E135" s="126"/>
      <c r="F135" s="126"/>
      <c r="G135" s="126"/>
      <c r="H135" s="127"/>
      <c r="K135" s="125" t="s">
        <v>44</v>
      </c>
      <c r="L135" s="126"/>
      <c r="M135" s="126"/>
      <c r="N135" s="126"/>
      <c r="O135" s="126"/>
      <c r="P135" s="127"/>
    </row>
    <row r="136" spans="2:16" ht="12.75" customHeight="1" x14ac:dyDescent="0.2">
      <c r="B136" s="39">
        <f>COUNTIF(H138:H164,"&gt;0")</f>
        <v>0</v>
      </c>
      <c r="C136" s="110" t="s">
        <v>14</v>
      </c>
      <c r="D136" s="108" t="str">
        <f>$E$3</f>
        <v>janeiro-março</v>
      </c>
      <c r="E136" s="108" t="str">
        <f>$H$3</f>
        <v>abril-junho</v>
      </c>
      <c r="F136" s="108" t="str">
        <f>$E$4</f>
        <v>julho-setembro</v>
      </c>
      <c r="G136" s="108" t="str">
        <f>$H$4</f>
        <v>outubro-dezembro</v>
      </c>
      <c r="H136" s="128" t="e">
        <f>#REF!</f>
        <v>#REF!</v>
      </c>
      <c r="J136" s="39">
        <f>COUNTIF(P138:P164,"&gt;0")</f>
        <v>0</v>
      </c>
      <c r="K136" s="110" t="s">
        <v>14</v>
      </c>
      <c r="L136" s="108" t="str">
        <f>$E$3</f>
        <v>janeiro-março</v>
      </c>
      <c r="M136" s="108" t="str">
        <f>$H$3</f>
        <v>abril-junho</v>
      </c>
      <c r="N136" s="108" t="str">
        <f>$E$4</f>
        <v>julho-setembro</v>
      </c>
      <c r="O136" s="108" t="str">
        <f>$H$4</f>
        <v>outubro-dezembro</v>
      </c>
      <c r="P136" s="128" t="e">
        <f>#REF!</f>
        <v>#REF!</v>
      </c>
    </row>
    <row r="137" spans="2:16" x14ac:dyDescent="0.2">
      <c r="B137" s="6" t="s">
        <v>30</v>
      </c>
      <c r="C137" s="111"/>
      <c r="D137" s="109"/>
      <c r="E137" s="109"/>
      <c r="F137" s="109"/>
      <c r="G137" s="109"/>
      <c r="H137" s="129"/>
      <c r="J137" s="6" t="s">
        <v>30</v>
      </c>
      <c r="K137" s="111"/>
      <c r="L137" s="109"/>
      <c r="M137" s="109"/>
      <c r="N137" s="109"/>
      <c r="O137" s="109"/>
      <c r="P137" s="129"/>
    </row>
    <row r="138" spans="2:16" x14ac:dyDescent="0.2">
      <c r="B138" s="40">
        <v>1</v>
      </c>
      <c r="C138" s="41" t="s">
        <v>6</v>
      </c>
      <c r="D138" s="42" t="e">
        <f>SUMIF(Entrada_Dados_Trimestral!#REF!,C138,Entrada_Dados_Trimestral!#REF!)</f>
        <v>#REF!</v>
      </c>
      <c r="E138" s="42" t="e">
        <f>SUMIF(Entrada_Dados_Trimestral!#REF!,C138,Entrada_Dados_Trimestral!#REF!)</f>
        <v>#REF!</v>
      </c>
      <c r="F138" s="42" t="e">
        <f>SUMIF(Entrada_Dados_Trimestral!#REF!,C138,Entrada_Dados_Trimestral!#REF!)</f>
        <v>#REF!</v>
      </c>
      <c r="G138" s="42" t="e">
        <f>SUMIF(Entrada_Dados_Trimestral!#REF!,C138,Entrada_Dados_Trimestral!#REF!)</f>
        <v>#REF!</v>
      </c>
      <c r="H138" s="43" t="e">
        <f t="shared" ref="H138:H162" si="0">SUM(D138:G138)</f>
        <v>#REF!</v>
      </c>
      <c r="J138" s="40">
        <v>1</v>
      </c>
      <c r="K138" s="41" t="s">
        <v>6</v>
      </c>
      <c r="L138" s="42" t="e">
        <f>SUMIF(Entrada_Dados_Trimestral!#REF!,K138,Entrada_Dados_Trimestral!#REF!)</f>
        <v>#REF!</v>
      </c>
      <c r="M138" s="42" t="e">
        <f>SUMIF(Entrada_Dados_Trimestral!#REF!,K138,Entrada_Dados_Trimestral!#REF!)</f>
        <v>#REF!</v>
      </c>
      <c r="N138" s="42" t="e">
        <f>SUMIF(Entrada_Dados_Trimestral!#REF!,K138,Entrada_Dados_Trimestral!#REF!)</f>
        <v>#REF!</v>
      </c>
      <c r="O138" s="42" t="e">
        <f>SUMIF(Entrada_Dados_Trimestral!#REF!,K138,Entrada_Dados_Trimestral!#REF!)</f>
        <v>#REF!</v>
      </c>
      <c r="P138" s="43" t="e">
        <f t="shared" ref="P138:P162" si="1">SUM(L138:O138)</f>
        <v>#REF!</v>
      </c>
    </row>
    <row r="139" spans="2:16" x14ac:dyDescent="0.2">
      <c r="B139" s="40">
        <v>2</v>
      </c>
      <c r="C139" s="41" t="s">
        <v>5</v>
      </c>
      <c r="D139" s="42" t="e">
        <f>SUMIF(Entrada_Dados_Trimestral!#REF!,C139,Entrada_Dados_Trimestral!#REF!)</f>
        <v>#REF!</v>
      </c>
      <c r="E139" s="42" t="e">
        <f>SUMIF(Entrada_Dados_Trimestral!#REF!,C139,Entrada_Dados_Trimestral!#REF!)</f>
        <v>#REF!</v>
      </c>
      <c r="F139" s="42" t="e">
        <f>SUMIF(Entrada_Dados_Trimestral!#REF!,C139,Entrada_Dados_Trimestral!#REF!)</f>
        <v>#REF!</v>
      </c>
      <c r="G139" s="42" t="e">
        <f>SUMIF(Entrada_Dados_Trimestral!#REF!,C139,Entrada_Dados_Trimestral!#REF!)</f>
        <v>#REF!</v>
      </c>
      <c r="H139" s="43" t="e">
        <f t="shared" si="0"/>
        <v>#REF!</v>
      </c>
      <c r="J139" s="40">
        <v>2</v>
      </c>
      <c r="K139" s="41" t="s">
        <v>5</v>
      </c>
      <c r="L139" s="42" t="e">
        <f>SUMIF(Entrada_Dados_Trimestral!#REF!,K139,Entrada_Dados_Trimestral!#REF!)</f>
        <v>#REF!</v>
      </c>
      <c r="M139" s="42" t="e">
        <f>SUMIF(Entrada_Dados_Trimestral!#REF!,K139,Entrada_Dados_Trimestral!#REF!)</f>
        <v>#REF!</v>
      </c>
      <c r="N139" s="42" t="e">
        <f>SUMIF(Entrada_Dados_Trimestral!#REF!,K139,Entrada_Dados_Trimestral!#REF!)</f>
        <v>#REF!</v>
      </c>
      <c r="O139" s="42" t="e">
        <f>SUMIF(Entrada_Dados_Trimestral!#REF!,K139,Entrada_Dados_Trimestral!#REF!)</f>
        <v>#REF!</v>
      </c>
      <c r="P139" s="43" t="e">
        <f t="shared" si="1"/>
        <v>#REF!</v>
      </c>
    </row>
    <row r="140" spans="2:16" x14ac:dyDescent="0.2">
      <c r="B140" s="40">
        <v>3</v>
      </c>
      <c r="C140" s="41" t="s">
        <v>7</v>
      </c>
      <c r="D140" s="42" t="e">
        <f>SUMIF(Entrada_Dados_Trimestral!#REF!,C140,Entrada_Dados_Trimestral!#REF!)</f>
        <v>#REF!</v>
      </c>
      <c r="E140" s="42" t="e">
        <f>SUMIF(Entrada_Dados_Trimestral!#REF!,C140,Entrada_Dados_Trimestral!#REF!)</f>
        <v>#REF!</v>
      </c>
      <c r="F140" s="42" t="e">
        <f>SUMIF(Entrada_Dados_Trimestral!#REF!,C140,Entrada_Dados_Trimestral!#REF!)</f>
        <v>#REF!</v>
      </c>
      <c r="G140" s="42" t="e">
        <f>SUMIF(Entrada_Dados_Trimestral!#REF!,C140,Entrada_Dados_Trimestral!#REF!)</f>
        <v>#REF!</v>
      </c>
      <c r="H140" s="43" t="e">
        <f t="shared" si="0"/>
        <v>#REF!</v>
      </c>
      <c r="J140" s="40">
        <v>3</v>
      </c>
      <c r="K140" s="41" t="s">
        <v>7</v>
      </c>
      <c r="L140" s="42" t="e">
        <f>SUMIF(Entrada_Dados_Trimestral!#REF!,K140,Entrada_Dados_Trimestral!#REF!)</f>
        <v>#REF!</v>
      </c>
      <c r="M140" s="42" t="e">
        <f>SUMIF(Entrada_Dados_Trimestral!#REF!,K140,Entrada_Dados_Trimestral!#REF!)</f>
        <v>#REF!</v>
      </c>
      <c r="N140" s="42" t="e">
        <f>SUMIF(Entrada_Dados_Trimestral!#REF!,K140,Entrada_Dados_Trimestral!#REF!)</f>
        <v>#REF!</v>
      </c>
      <c r="O140" s="42" t="e">
        <f>SUMIF(Entrada_Dados_Trimestral!#REF!,K140,Entrada_Dados_Trimestral!#REF!)</f>
        <v>#REF!</v>
      </c>
      <c r="P140" s="43" t="e">
        <f t="shared" si="1"/>
        <v>#REF!</v>
      </c>
    </row>
    <row r="141" spans="2:16" x14ac:dyDescent="0.2">
      <c r="B141" s="40">
        <v>4</v>
      </c>
      <c r="C141" s="41" t="s">
        <v>9</v>
      </c>
      <c r="D141" s="42" t="e">
        <f>SUMIF(Entrada_Dados_Trimestral!#REF!,C141,Entrada_Dados_Trimestral!#REF!)</f>
        <v>#REF!</v>
      </c>
      <c r="E141" s="42" t="e">
        <f>SUMIF(Entrada_Dados_Trimestral!#REF!,C141,Entrada_Dados_Trimestral!#REF!)</f>
        <v>#REF!</v>
      </c>
      <c r="F141" s="42" t="e">
        <f>SUMIF(Entrada_Dados_Trimestral!#REF!,C141,Entrada_Dados_Trimestral!#REF!)</f>
        <v>#REF!</v>
      </c>
      <c r="G141" s="42" t="e">
        <f>SUMIF(Entrada_Dados_Trimestral!#REF!,C141,Entrada_Dados_Trimestral!#REF!)</f>
        <v>#REF!</v>
      </c>
      <c r="H141" s="43" t="e">
        <f t="shared" si="0"/>
        <v>#REF!</v>
      </c>
      <c r="J141" s="40">
        <v>4</v>
      </c>
      <c r="K141" s="41" t="s">
        <v>27</v>
      </c>
      <c r="L141" s="42" t="e">
        <f>SUMIF(Entrada_Dados_Trimestral!#REF!,K141,Entrada_Dados_Trimestral!#REF!)</f>
        <v>#REF!</v>
      </c>
      <c r="M141" s="42" t="e">
        <f>SUMIF(Entrada_Dados_Trimestral!#REF!,K141,Entrada_Dados_Trimestral!#REF!)</f>
        <v>#REF!</v>
      </c>
      <c r="N141" s="42" t="e">
        <f>SUMIF(Entrada_Dados_Trimestral!#REF!,K141,Entrada_Dados_Trimestral!#REF!)</f>
        <v>#REF!</v>
      </c>
      <c r="O141" s="42" t="e">
        <f>SUMIF(Entrada_Dados_Trimestral!#REF!,K141,Entrada_Dados_Trimestral!#REF!)</f>
        <v>#REF!</v>
      </c>
      <c r="P141" s="43" t="e">
        <f t="shared" si="1"/>
        <v>#REF!</v>
      </c>
    </row>
    <row r="142" spans="2:16" x14ac:dyDescent="0.2">
      <c r="B142" s="40">
        <v>5</v>
      </c>
      <c r="C142" s="41" t="s">
        <v>27</v>
      </c>
      <c r="D142" s="42" t="e">
        <f>SUMIF(Entrada_Dados_Trimestral!#REF!,C142,Entrada_Dados_Trimestral!#REF!)</f>
        <v>#REF!</v>
      </c>
      <c r="E142" s="42" t="e">
        <f>SUMIF(Entrada_Dados_Trimestral!#REF!,C142,Entrada_Dados_Trimestral!#REF!)</f>
        <v>#REF!</v>
      </c>
      <c r="F142" s="42" t="e">
        <f>SUMIF(Entrada_Dados_Trimestral!#REF!,C142,Entrada_Dados_Trimestral!#REF!)</f>
        <v>#REF!</v>
      </c>
      <c r="G142" s="42" t="e">
        <f>SUMIF(Entrada_Dados_Trimestral!#REF!,C142,Entrada_Dados_Trimestral!#REF!)</f>
        <v>#REF!</v>
      </c>
      <c r="H142" s="43" t="e">
        <f t="shared" si="0"/>
        <v>#REF!</v>
      </c>
      <c r="J142" s="40">
        <v>5</v>
      </c>
      <c r="K142" s="41" t="s">
        <v>9</v>
      </c>
      <c r="L142" s="42" t="e">
        <f>SUMIF(Entrada_Dados_Trimestral!#REF!,K142,Entrada_Dados_Trimestral!#REF!)</f>
        <v>#REF!</v>
      </c>
      <c r="M142" s="42" t="e">
        <f>SUMIF(Entrada_Dados_Trimestral!#REF!,K142,Entrada_Dados_Trimestral!#REF!)</f>
        <v>#REF!</v>
      </c>
      <c r="N142" s="42" t="e">
        <f>SUMIF(Entrada_Dados_Trimestral!#REF!,K142,Entrada_Dados_Trimestral!#REF!)</f>
        <v>#REF!</v>
      </c>
      <c r="O142" s="42" t="e">
        <f>SUMIF(Entrada_Dados_Trimestral!#REF!,K142,Entrada_Dados_Trimestral!#REF!)</f>
        <v>#REF!</v>
      </c>
      <c r="P142" s="43" t="e">
        <f t="shared" si="1"/>
        <v>#REF!</v>
      </c>
    </row>
    <row r="143" spans="2:16" x14ac:dyDescent="0.2">
      <c r="B143" s="40">
        <v>6</v>
      </c>
      <c r="C143" s="41" t="s">
        <v>11</v>
      </c>
      <c r="D143" s="42" t="e">
        <f>SUMIF(Entrada_Dados_Trimestral!#REF!,C143,Entrada_Dados_Trimestral!#REF!)</f>
        <v>#REF!</v>
      </c>
      <c r="E143" s="42" t="e">
        <f>SUMIF(Entrada_Dados_Trimestral!#REF!,C143,Entrada_Dados_Trimestral!#REF!)</f>
        <v>#REF!</v>
      </c>
      <c r="F143" s="42" t="e">
        <f>SUMIF(Entrada_Dados_Trimestral!#REF!,C143,Entrada_Dados_Trimestral!#REF!)</f>
        <v>#REF!</v>
      </c>
      <c r="G143" s="42" t="e">
        <f>SUMIF(Entrada_Dados_Trimestral!#REF!,C143,Entrada_Dados_Trimestral!#REF!)</f>
        <v>#REF!</v>
      </c>
      <c r="H143" s="43" t="e">
        <f t="shared" si="0"/>
        <v>#REF!</v>
      </c>
      <c r="J143" s="40">
        <v>6</v>
      </c>
      <c r="K143" s="41" t="s">
        <v>11</v>
      </c>
      <c r="L143" s="42" t="e">
        <f>SUMIF(Entrada_Dados_Trimestral!#REF!,K143,Entrada_Dados_Trimestral!#REF!)</f>
        <v>#REF!</v>
      </c>
      <c r="M143" s="42" t="e">
        <f>SUMIF(Entrada_Dados_Trimestral!#REF!,K143,Entrada_Dados_Trimestral!#REF!)</f>
        <v>#REF!</v>
      </c>
      <c r="N143" s="42" t="e">
        <f>SUMIF(Entrada_Dados_Trimestral!#REF!,K143,Entrada_Dados_Trimestral!#REF!)</f>
        <v>#REF!</v>
      </c>
      <c r="O143" s="42" t="e">
        <f>SUMIF(Entrada_Dados_Trimestral!#REF!,K143,Entrada_Dados_Trimestral!#REF!)</f>
        <v>#REF!</v>
      </c>
      <c r="P143" s="43" t="e">
        <f t="shared" si="1"/>
        <v>#REF!</v>
      </c>
    </row>
    <row r="144" spans="2:16" x14ac:dyDescent="0.2">
      <c r="B144" s="40">
        <v>7</v>
      </c>
      <c r="C144" s="41" t="s">
        <v>8</v>
      </c>
      <c r="D144" s="42" t="e">
        <f>SUMIF(Entrada_Dados_Trimestral!#REF!,C144,Entrada_Dados_Trimestral!#REF!)</f>
        <v>#REF!</v>
      </c>
      <c r="E144" s="42" t="e">
        <f>SUMIF(Entrada_Dados_Trimestral!#REF!,C144,Entrada_Dados_Trimestral!#REF!)</f>
        <v>#REF!</v>
      </c>
      <c r="F144" s="42" t="e">
        <f>SUMIF(Entrada_Dados_Trimestral!#REF!,C144,Entrada_Dados_Trimestral!#REF!)</f>
        <v>#REF!</v>
      </c>
      <c r="G144" s="42" t="e">
        <f>SUMIF(Entrada_Dados_Trimestral!#REF!,C144,Entrada_Dados_Trimestral!#REF!)</f>
        <v>#REF!</v>
      </c>
      <c r="H144" s="43" t="e">
        <f t="shared" si="0"/>
        <v>#REF!</v>
      </c>
      <c r="J144" s="40">
        <v>7</v>
      </c>
      <c r="K144" s="41" t="s">
        <v>0</v>
      </c>
      <c r="L144" s="42" t="e">
        <f>SUMIF(Entrada_Dados_Trimestral!#REF!,K144,Entrada_Dados_Trimestral!#REF!)</f>
        <v>#REF!</v>
      </c>
      <c r="M144" s="42" t="e">
        <f>SUMIF(Entrada_Dados_Trimestral!#REF!,K144,Entrada_Dados_Trimestral!#REF!)</f>
        <v>#REF!</v>
      </c>
      <c r="N144" s="42" t="e">
        <f>SUMIF(Entrada_Dados_Trimestral!#REF!,K144,Entrada_Dados_Trimestral!#REF!)</f>
        <v>#REF!</v>
      </c>
      <c r="O144" s="42" t="e">
        <f>SUMIF(Entrada_Dados_Trimestral!#REF!,K144,Entrada_Dados_Trimestral!#REF!)</f>
        <v>#REF!</v>
      </c>
      <c r="P144" s="43" t="e">
        <f t="shared" si="1"/>
        <v>#REF!</v>
      </c>
    </row>
    <row r="145" spans="2:16" x14ac:dyDescent="0.2">
      <c r="B145" s="40">
        <v>8</v>
      </c>
      <c r="C145" s="41" t="s">
        <v>0</v>
      </c>
      <c r="D145" s="42" t="e">
        <f>SUMIF(Entrada_Dados_Trimestral!#REF!,C145,Entrada_Dados_Trimestral!#REF!)</f>
        <v>#REF!</v>
      </c>
      <c r="E145" s="42" t="e">
        <f>SUMIF(Entrada_Dados_Trimestral!#REF!,C145,Entrada_Dados_Trimestral!#REF!)</f>
        <v>#REF!</v>
      </c>
      <c r="F145" s="42" t="e">
        <f>SUMIF(Entrada_Dados_Trimestral!#REF!,C145,Entrada_Dados_Trimestral!#REF!)</f>
        <v>#REF!</v>
      </c>
      <c r="G145" s="42" t="e">
        <f>SUMIF(Entrada_Dados_Trimestral!#REF!,C145,Entrada_Dados_Trimestral!#REF!)</f>
        <v>#REF!</v>
      </c>
      <c r="H145" s="43" t="e">
        <f t="shared" si="0"/>
        <v>#REF!</v>
      </c>
      <c r="J145" s="40">
        <v>8</v>
      </c>
      <c r="K145" s="41" t="s">
        <v>3</v>
      </c>
      <c r="L145" s="42" t="e">
        <f>SUMIF(Entrada_Dados_Trimestral!#REF!,K145,Entrada_Dados_Trimestral!#REF!)</f>
        <v>#REF!</v>
      </c>
      <c r="M145" s="42" t="e">
        <f>SUMIF(Entrada_Dados_Trimestral!#REF!,K145,Entrada_Dados_Trimestral!#REF!)</f>
        <v>#REF!</v>
      </c>
      <c r="N145" s="42" t="e">
        <f>SUMIF(Entrada_Dados_Trimestral!#REF!,K145,Entrada_Dados_Trimestral!#REF!)</f>
        <v>#REF!</v>
      </c>
      <c r="O145" s="42" t="e">
        <f>SUMIF(Entrada_Dados_Trimestral!#REF!,K145,Entrada_Dados_Trimestral!#REF!)</f>
        <v>#REF!</v>
      </c>
      <c r="P145" s="43" t="e">
        <f t="shared" si="1"/>
        <v>#REF!</v>
      </c>
    </row>
    <row r="146" spans="2:16" x14ac:dyDescent="0.2">
      <c r="B146" s="40">
        <v>9</v>
      </c>
      <c r="C146" s="41" t="s">
        <v>3</v>
      </c>
      <c r="D146" s="42" t="e">
        <f>SUMIF(Entrada_Dados_Trimestral!#REF!,C146,Entrada_Dados_Trimestral!#REF!)</f>
        <v>#REF!</v>
      </c>
      <c r="E146" s="42" t="e">
        <f>SUMIF(Entrada_Dados_Trimestral!#REF!,C146,Entrada_Dados_Trimestral!#REF!)</f>
        <v>#REF!</v>
      </c>
      <c r="F146" s="42" t="e">
        <f>SUMIF(Entrada_Dados_Trimestral!#REF!,C146,Entrada_Dados_Trimestral!#REF!)</f>
        <v>#REF!</v>
      </c>
      <c r="G146" s="42" t="e">
        <f>SUMIF(Entrada_Dados_Trimestral!#REF!,C146,Entrada_Dados_Trimestral!#REF!)</f>
        <v>#REF!</v>
      </c>
      <c r="H146" s="43" t="e">
        <f t="shared" si="0"/>
        <v>#REF!</v>
      </c>
      <c r="J146" s="40">
        <v>9</v>
      </c>
      <c r="K146" s="41" t="s">
        <v>8</v>
      </c>
      <c r="L146" s="42" t="e">
        <f>SUMIF(Entrada_Dados_Trimestral!#REF!,K146,Entrada_Dados_Trimestral!#REF!)</f>
        <v>#REF!</v>
      </c>
      <c r="M146" s="42" t="e">
        <f>SUMIF(Entrada_Dados_Trimestral!#REF!,K146,Entrada_Dados_Trimestral!#REF!)</f>
        <v>#REF!</v>
      </c>
      <c r="N146" s="42" t="e">
        <f>SUMIF(Entrada_Dados_Trimestral!#REF!,K146,Entrada_Dados_Trimestral!#REF!)</f>
        <v>#REF!</v>
      </c>
      <c r="O146" s="42" t="e">
        <f>SUMIF(Entrada_Dados_Trimestral!#REF!,K146,Entrada_Dados_Trimestral!#REF!)</f>
        <v>#REF!</v>
      </c>
      <c r="P146" s="43" t="e">
        <f t="shared" si="1"/>
        <v>#REF!</v>
      </c>
    </row>
    <row r="147" spans="2:16" x14ac:dyDescent="0.2">
      <c r="B147" s="40">
        <v>10</v>
      </c>
      <c r="C147" s="41" t="s">
        <v>22</v>
      </c>
      <c r="D147" s="42" t="e">
        <f>SUMIF(Entrada_Dados_Trimestral!#REF!,C147,Entrada_Dados_Trimestral!#REF!)</f>
        <v>#REF!</v>
      </c>
      <c r="E147" s="42" t="e">
        <f>SUMIF(Entrada_Dados_Trimestral!#REF!,C147,Entrada_Dados_Trimestral!#REF!)</f>
        <v>#REF!</v>
      </c>
      <c r="F147" s="42" t="e">
        <f>SUMIF(Entrada_Dados_Trimestral!#REF!,C147,Entrada_Dados_Trimestral!#REF!)</f>
        <v>#REF!</v>
      </c>
      <c r="G147" s="42" t="e">
        <f>SUMIF(Entrada_Dados_Trimestral!#REF!,C147,Entrada_Dados_Trimestral!#REF!)</f>
        <v>#REF!</v>
      </c>
      <c r="H147" s="43" t="e">
        <f t="shared" si="0"/>
        <v>#REF!</v>
      </c>
      <c r="J147" s="40">
        <v>10</v>
      </c>
      <c r="K147" s="41" t="s">
        <v>22</v>
      </c>
      <c r="L147" s="42" t="e">
        <f>SUMIF(Entrada_Dados_Trimestral!#REF!,K147,Entrada_Dados_Trimestral!#REF!)</f>
        <v>#REF!</v>
      </c>
      <c r="M147" s="42" t="e">
        <f>SUMIF(Entrada_Dados_Trimestral!#REF!,K147,Entrada_Dados_Trimestral!#REF!)</f>
        <v>#REF!</v>
      </c>
      <c r="N147" s="42" t="e">
        <f>SUMIF(Entrada_Dados_Trimestral!#REF!,K147,Entrada_Dados_Trimestral!#REF!)</f>
        <v>#REF!</v>
      </c>
      <c r="O147" s="42" t="e">
        <f>SUMIF(Entrada_Dados_Trimestral!#REF!,K147,Entrada_Dados_Trimestral!#REF!)</f>
        <v>#REF!</v>
      </c>
      <c r="P147" s="43" t="e">
        <f t="shared" si="1"/>
        <v>#REF!</v>
      </c>
    </row>
    <row r="148" spans="2:16" x14ac:dyDescent="0.2">
      <c r="B148" s="40">
        <v>11</v>
      </c>
      <c r="C148" s="41" t="s">
        <v>4</v>
      </c>
      <c r="D148" s="42" t="e">
        <f>SUMIF(Entrada_Dados_Trimestral!#REF!,C148,Entrada_Dados_Trimestral!#REF!)</f>
        <v>#REF!</v>
      </c>
      <c r="E148" s="42" t="e">
        <f>SUMIF(Entrada_Dados_Trimestral!#REF!,C148,Entrada_Dados_Trimestral!#REF!)</f>
        <v>#REF!</v>
      </c>
      <c r="F148" s="42" t="e">
        <f>SUMIF(Entrada_Dados_Trimestral!#REF!,C148,Entrada_Dados_Trimestral!#REF!)</f>
        <v>#REF!</v>
      </c>
      <c r="G148" s="42" t="e">
        <f>SUMIF(Entrada_Dados_Trimestral!#REF!,C148,Entrada_Dados_Trimestral!#REF!)</f>
        <v>#REF!</v>
      </c>
      <c r="H148" s="43" t="e">
        <f t="shared" si="0"/>
        <v>#REF!</v>
      </c>
      <c r="J148" s="40">
        <v>11</v>
      </c>
      <c r="K148" s="41" t="s">
        <v>16</v>
      </c>
      <c r="L148" s="42" t="e">
        <f>SUMIF(Entrada_Dados_Trimestral!#REF!,K148,Entrada_Dados_Trimestral!#REF!)</f>
        <v>#REF!</v>
      </c>
      <c r="M148" s="42" t="e">
        <f>SUMIF(Entrada_Dados_Trimestral!#REF!,K148,Entrada_Dados_Trimestral!#REF!)</f>
        <v>#REF!</v>
      </c>
      <c r="N148" s="42" t="e">
        <f>SUMIF(Entrada_Dados_Trimestral!#REF!,K148,Entrada_Dados_Trimestral!#REF!)</f>
        <v>#REF!</v>
      </c>
      <c r="O148" s="42" t="e">
        <f>SUMIF(Entrada_Dados_Trimestral!#REF!,K148,Entrada_Dados_Trimestral!#REF!)</f>
        <v>#REF!</v>
      </c>
      <c r="P148" s="43" t="e">
        <f t="shared" si="1"/>
        <v>#REF!</v>
      </c>
    </row>
    <row r="149" spans="2:16" x14ac:dyDescent="0.2">
      <c r="B149" s="40">
        <v>12</v>
      </c>
      <c r="C149" s="41" t="s">
        <v>10</v>
      </c>
      <c r="D149" s="42" t="e">
        <f>SUMIF(Entrada_Dados_Trimestral!#REF!,C149,Entrada_Dados_Trimestral!#REF!)</f>
        <v>#REF!</v>
      </c>
      <c r="E149" s="42" t="e">
        <f>SUMIF(Entrada_Dados_Trimestral!#REF!,C149,Entrada_Dados_Trimestral!#REF!)</f>
        <v>#REF!</v>
      </c>
      <c r="F149" s="42" t="e">
        <f>SUMIF(Entrada_Dados_Trimestral!#REF!,C149,Entrada_Dados_Trimestral!#REF!)</f>
        <v>#REF!</v>
      </c>
      <c r="G149" s="42" t="e">
        <f>SUMIF(Entrada_Dados_Trimestral!#REF!,C149,Entrada_Dados_Trimestral!#REF!)</f>
        <v>#REF!</v>
      </c>
      <c r="H149" s="43" t="e">
        <f t="shared" si="0"/>
        <v>#REF!</v>
      </c>
      <c r="J149" s="40">
        <v>12</v>
      </c>
      <c r="K149" s="41" t="s">
        <v>4</v>
      </c>
      <c r="L149" s="42" t="e">
        <f>SUMIF(Entrada_Dados_Trimestral!#REF!,K149,Entrada_Dados_Trimestral!#REF!)</f>
        <v>#REF!</v>
      </c>
      <c r="M149" s="42" t="e">
        <f>SUMIF(Entrada_Dados_Trimestral!#REF!,K149,Entrada_Dados_Trimestral!#REF!)</f>
        <v>#REF!</v>
      </c>
      <c r="N149" s="42" t="e">
        <f>SUMIF(Entrada_Dados_Trimestral!#REF!,K149,Entrada_Dados_Trimestral!#REF!)</f>
        <v>#REF!</v>
      </c>
      <c r="O149" s="42" t="e">
        <f>SUMIF(Entrada_Dados_Trimestral!#REF!,K149,Entrada_Dados_Trimestral!#REF!)</f>
        <v>#REF!</v>
      </c>
      <c r="P149" s="43" t="e">
        <f t="shared" si="1"/>
        <v>#REF!</v>
      </c>
    </row>
    <row r="150" spans="2:16" x14ac:dyDescent="0.2">
      <c r="B150" s="40">
        <v>13</v>
      </c>
      <c r="C150" s="41" t="s">
        <v>16</v>
      </c>
      <c r="D150" s="42" t="e">
        <f>SUMIF(Entrada_Dados_Trimestral!#REF!,C150,Entrada_Dados_Trimestral!#REF!)</f>
        <v>#REF!</v>
      </c>
      <c r="E150" s="42" t="e">
        <f>SUMIF(Entrada_Dados_Trimestral!#REF!,C150,Entrada_Dados_Trimestral!#REF!)</f>
        <v>#REF!</v>
      </c>
      <c r="F150" s="42" t="e">
        <f>SUMIF(Entrada_Dados_Trimestral!#REF!,C150,Entrada_Dados_Trimestral!#REF!)</f>
        <v>#REF!</v>
      </c>
      <c r="G150" s="42" t="e">
        <f>SUMIF(Entrada_Dados_Trimestral!#REF!,C150,Entrada_Dados_Trimestral!#REF!)</f>
        <v>#REF!</v>
      </c>
      <c r="H150" s="43" t="e">
        <f t="shared" si="0"/>
        <v>#REF!</v>
      </c>
      <c r="J150" s="40">
        <v>13</v>
      </c>
      <c r="K150" s="41" t="s">
        <v>10</v>
      </c>
      <c r="L150" s="42" t="e">
        <f>SUMIF(Entrada_Dados_Trimestral!#REF!,K150,Entrada_Dados_Trimestral!#REF!)</f>
        <v>#REF!</v>
      </c>
      <c r="M150" s="42" t="e">
        <f>SUMIF(Entrada_Dados_Trimestral!#REF!,K150,Entrada_Dados_Trimestral!#REF!)</f>
        <v>#REF!</v>
      </c>
      <c r="N150" s="42" t="e">
        <f>SUMIF(Entrada_Dados_Trimestral!#REF!,K150,Entrada_Dados_Trimestral!#REF!)</f>
        <v>#REF!</v>
      </c>
      <c r="O150" s="42" t="e">
        <f>SUMIF(Entrada_Dados_Trimestral!#REF!,K150,Entrada_Dados_Trimestral!#REF!)</f>
        <v>#REF!</v>
      </c>
      <c r="P150" s="43" t="e">
        <f t="shared" si="1"/>
        <v>#REF!</v>
      </c>
    </row>
    <row r="151" spans="2:16" x14ac:dyDescent="0.2">
      <c r="B151" s="40">
        <v>14</v>
      </c>
      <c r="C151" s="41" t="s">
        <v>23</v>
      </c>
      <c r="D151" s="42" t="e">
        <f>SUMIF(Entrada_Dados_Trimestral!#REF!,C151,Entrada_Dados_Trimestral!#REF!)</f>
        <v>#REF!</v>
      </c>
      <c r="E151" s="42" t="e">
        <f>SUMIF(Entrada_Dados_Trimestral!#REF!,C151,Entrada_Dados_Trimestral!#REF!)</f>
        <v>#REF!</v>
      </c>
      <c r="F151" s="42" t="e">
        <f>SUMIF(Entrada_Dados_Trimestral!#REF!,C151,Entrada_Dados_Trimestral!#REF!)</f>
        <v>#REF!</v>
      </c>
      <c r="G151" s="42" t="e">
        <f>SUMIF(Entrada_Dados_Trimestral!#REF!,C151,Entrada_Dados_Trimestral!#REF!)</f>
        <v>#REF!</v>
      </c>
      <c r="H151" s="43" t="e">
        <f t="shared" si="0"/>
        <v>#REF!</v>
      </c>
      <c r="J151" s="40">
        <v>14</v>
      </c>
      <c r="K151" s="41" t="s">
        <v>23</v>
      </c>
      <c r="L151" s="42" t="e">
        <f>SUMIF(Entrada_Dados_Trimestral!#REF!,K151,Entrada_Dados_Trimestral!#REF!)</f>
        <v>#REF!</v>
      </c>
      <c r="M151" s="42" t="e">
        <f>SUMIF(Entrada_Dados_Trimestral!#REF!,K151,Entrada_Dados_Trimestral!#REF!)</f>
        <v>#REF!</v>
      </c>
      <c r="N151" s="42" t="e">
        <f>SUMIF(Entrada_Dados_Trimestral!#REF!,K151,Entrada_Dados_Trimestral!#REF!)</f>
        <v>#REF!</v>
      </c>
      <c r="O151" s="42" t="e">
        <f>SUMIF(Entrada_Dados_Trimestral!#REF!,K151,Entrada_Dados_Trimestral!#REF!)</f>
        <v>#REF!</v>
      </c>
      <c r="P151" s="43" t="e">
        <f t="shared" si="1"/>
        <v>#REF!</v>
      </c>
    </row>
    <row r="152" spans="2:16" x14ac:dyDescent="0.2">
      <c r="B152" s="40">
        <v>15</v>
      </c>
      <c r="C152" s="41" t="s">
        <v>25</v>
      </c>
      <c r="D152" s="42" t="e">
        <f>SUMIF(Entrada_Dados_Trimestral!#REF!,C152,Entrada_Dados_Trimestral!#REF!)</f>
        <v>#REF!</v>
      </c>
      <c r="E152" s="42" t="e">
        <f>SUMIF(Entrada_Dados_Trimestral!#REF!,C152,Entrada_Dados_Trimestral!#REF!)</f>
        <v>#REF!</v>
      </c>
      <c r="F152" s="42" t="e">
        <f>SUMIF(Entrada_Dados_Trimestral!#REF!,C152,Entrada_Dados_Trimestral!#REF!)</f>
        <v>#REF!</v>
      </c>
      <c r="G152" s="42" t="e">
        <f>SUMIF(Entrada_Dados_Trimestral!#REF!,C152,Entrada_Dados_Trimestral!#REF!)</f>
        <v>#REF!</v>
      </c>
      <c r="H152" s="43" t="e">
        <f t="shared" si="0"/>
        <v>#REF!</v>
      </c>
      <c r="J152" s="40">
        <v>15</v>
      </c>
      <c r="K152" s="41" t="s">
        <v>25</v>
      </c>
      <c r="L152" s="42" t="e">
        <f>SUMIF(Entrada_Dados_Trimestral!#REF!,K152,Entrada_Dados_Trimestral!#REF!)</f>
        <v>#REF!</v>
      </c>
      <c r="M152" s="42" t="e">
        <f>SUMIF(Entrada_Dados_Trimestral!#REF!,K152,Entrada_Dados_Trimestral!#REF!)</f>
        <v>#REF!</v>
      </c>
      <c r="N152" s="42" t="e">
        <f>SUMIF(Entrada_Dados_Trimestral!#REF!,K152,Entrada_Dados_Trimestral!#REF!)</f>
        <v>#REF!</v>
      </c>
      <c r="O152" s="42" t="e">
        <f>SUMIF(Entrada_Dados_Trimestral!#REF!,K152,Entrada_Dados_Trimestral!#REF!)</f>
        <v>#REF!</v>
      </c>
      <c r="P152" s="43" t="e">
        <f t="shared" si="1"/>
        <v>#REF!</v>
      </c>
    </row>
    <row r="153" spans="2:16" x14ac:dyDescent="0.2">
      <c r="B153" s="40">
        <v>16</v>
      </c>
      <c r="C153" s="41" t="s">
        <v>29</v>
      </c>
      <c r="D153" s="42" t="e">
        <f>SUMIF(Entrada_Dados_Trimestral!#REF!,C153,Entrada_Dados_Trimestral!#REF!)</f>
        <v>#REF!</v>
      </c>
      <c r="E153" s="42" t="e">
        <f>SUMIF(Entrada_Dados_Trimestral!#REF!,C153,Entrada_Dados_Trimestral!#REF!)</f>
        <v>#REF!</v>
      </c>
      <c r="F153" s="42" t="e">
        <f>SUMIF(Entrada_Dados_Trimestral!#REF!,C153,Entrada_Dados_Trimestral!#REF!)</f>
        <v>#REF!</v>
      </c>
      <c r="G153" s="42" t="e">
        <f>SUMIF(Entrada_Dados_Trimestral!#REF!,C153,Entrada_Dados_Trimestral!#REF!)</f>
        <v>#REF!</v>
      </c>
      <c r="H153" s="43" t="e">
        <f t="shared" si="0"/>
        <v>#REF!</v>
      </c>
      <c r="J153" s="40">
        <v>16</v>
      </c>
      <c r="K153" s="41" t="s">
        <v>24</v>
      </c>
      <c r="L153" s="42" t="e">
        <f>SUMIF(Entrada_Dados_Trimestral!#REF!,K153,Entrada_Dados_Trimestral!#REF!)</f>
        <v>#REF!</v>
      </c>
      <c r="M153" s="42" t="e">
        <f>SUMIF(Entrada_Dados_Trimestral!#REF!,K153,Entrada_Dados_Trimestral!#REF!)</f>
        <v>#REF!</v>
      </c>
      <c r="N153" s="42" t="e">
        <f>SUMIF(Entrada_Dados_Trimestral!#REF!,K153,Entrada_Dados_Trimestral!#REF!)</f>
        <v>#REF!</v>
      </c>
      <c r="O153" s="42" t="e">
        <f>SUMIF(Entrada_Dados_Trimestral!#REF!,K153,Entrada_Dados_Trimestral!#REF!)</f>
        <v>#REF!</v>
      </c>
      <c r="P153" s="43" t="e">
        <f t="shared" si="1"/>
        <v>#REF!</v>
      </c>
    </row>
    <row r="154" spans="2:16" x14ac:dyDescent="0.2">
      <c r="B154" s="40">
        <v>17</v>
      </c>
      <c r="C154" s="41" t="s">
        <v>24</v>
      </c>
      <c r="D154" s="42" t="e">
        <f>SUMIF(Entrada_Dados_Trimestral!#REF!,C154,Entrada_Dados_Trimestral!#REF!)</f>
        <v>#REF!</v>
      </c>
      <c r="E154" s="42" t="e">
        <f>SUMIF(Entrada_Dados_Trimestral!#REF!,C154,Entrada_Dados_Trimestral!#REF!)</f>
        <v>#REF!</v>
      </c>
      <c r="F154" s="42" t="e">
        <f>SUMIF(Entrada_Dados_Trimestral!#REF!,C154,Entrada_Dados_Trimestral!#REF!)</f>
        <v>#REF!</v>
      </c>
      <c r="G154" s="42" t="e">
        <f>SUMIF(Entrada_Dados_Trimestral!#REF!,C154,Entrada_Dados_Trimestral!#REF!)</f>
        <v>#REF!</v>
      </c>
      <c r="H154" s="43" t="e">
        <f t="shared" si="0"/>
        <v>#REF!</v>
      </c>
      <c r="J154" s="40">
        <v>17</v>
      </c>
      <c r="K154" s="41" t="s">
        <v>29</v>
      </c>
      <c r="L154" s="42" t="e">
        <f>SUMIF(Entrada_Dados_Trimestral!#REF!,K154,Entrada_Dados_Trimestral!#REF!)</f>
        <v>#REF!</v>
      </c>
      <c r="M154" s="42" t="e">
        <f>SUMIF(Entrada_Dados_Trimestral!#REF!,K154,Entrada_Dados_Trimestral!#REF!)</f>
        <v>#REF!</v>
      </c>
      <c r="N154" s="42" t="e">
        <f>SUMIF(Entrada_Dados_Trimestral!#REF!,K154,Entrada_Dados_Trimestral!#REF!)</f>
        <v>#REF!</v>
      </c>
      <c r="O154" s="42" t="e">
        <f>SUMIF(Entrada_Dados_Trimestral!#REF!,K154,Entrada_Dados_Trimestral!#REF!)</f>
        <v>#REF!</v>
      </c>
      <c r="P154" s="43" t="e">
        <f t="shared" si="1"/>
        <v>#REF!</v>
      </c>
    </row>
    <row r="155" spans="2:16" x14ac:dyDescent="0.2">
      <c r="B155" s="40">
        <v>18</v>
      </c>
      <c r="C155" s="41" t="s">
        <v>2</v>
      </c>
      <c r="D155" s="42" t="e">
        <f>SUMIF(Entrada_Dados_Trimestral!#REF!,C155,Entrada_Dados_Trimestral!#REF!)</f>
        <v>#REF!</v>
      </c>
      <c r="E155" s="42" t="e">
        <f>SUMIF(Entrada_Dados_Trimestral!#REF!,C155,Entrada_Dados_Trimestral!#REF!)</f>
        <v>#REF!</v>
      </c>
      <c r="F155" s="42" t="e">
        <f>SUMIF(Entrada_Dados_Trimestral!#REF!,C155,Entrada_Dados_Trimestral!#REF!)</f>
        <v>#REF!</v>
      </c>
      <c r="G155" s="42" t="e">
        <f>SUMIF(Entrada_Dados_Trimestral!#REF!,C155,Entrada_Dados_Trimestral!#REF!)</f>
        <v>#REF!</v>
      </c>
      <c r="H155" s="43" t="e">
        <f t="shared" si="0"/>
        <v>#REF!</v>
      </c>
      <c r="J155" s="40">
        <v>18</v>
      </c>
      <c r="K155" s="41" t="s">
        <v>2</v>
      </c>
      <c r="L155" s="42" t="e">
        <f>SUMIF(Entrada_Dados_Trimestral!#REF!,K155,Entrada_Dados_Trimestral!#REF!)</f>
        <v>#REF!</v>
      </c>
      <c r="M155" s="42" t="e">
        <f>SUMIF(Entrada_Dados_Trimestral!#REF!,K155,Entrada_Dados_Trimestral!#REF!)</f>
        <v>#REF!</v>
      </c>
      <c r="N155" s="42" t="e">
        <f>SUMIF(Entrada_Dados_Trimestral!#REF!,K155,Entrada_Dados_Trimestral!#REF!)</f>
        <v>#REF!</v>
      </c>
      <c r="O155" s="42" t="e">
        <f>SUMIF(Entrada_Dados_Trimestral!#REF!,K155,Entrada_Dados_Trimestral!#REF!)</f>
        <v>#REF!</v>
      </c>
      <c r="P155" s="43" t="e">
        <f t="shared" si="1"/>
        <v>#REF!</v>
      </c>
    </row>
    <row r="156" spans="2:16" x14ac:dyDescent="0.2">
      <c r="B156" s="40">
        <v>19</v>
      </c>
      <c r="C156" s="41" t="s">
        <v>26</v>
      </c>
      <c r="D156" s="42" t="e">
        <f>SUMIF(Entrada_Dados_Trimestral!#REF!,C156,Entrada_Dados_Trimestral!#REF!)</f>
        <v>#REF!</v>
      </c>
      <c r="E156" s="42" t="e">
        <f>SUMIF(Entrada_Dados_Trimestral!#REF!,C156,Entrada_Dados_Trimestral!#REF!)</f>
        <v>#REF!</v>
      </c>
      <c r="F156" s="42" t="e">
        <f>SUMIF(Entrada_Dados_Trimestral!#REF!,C156,Entrada_Dados_Trimestral!#REF!)</f>
        <v>#REF!</v>
      </c>
      <c r="G156" s="42" t="e">
        <f>SUMIF(Entrada_Dados_Trimestral!#REF!,C156,Entrada_Dados_Trimestral!#REF!)</f>
        <v>#REF!</v>
      </c>
      <c r="H156" s="43" t="e">
        <f t="shared" si="0"/>
        <v>#REF!</v>
      </c>
      <c r="J156" s="40">
        <v>19</v>
      </c>
      <c r="K156" s="41" t="s">
        <v>26</v>
      </c>
      <c r="L156" s="42" t="e">
        <f>SUMIF(Entrada_Dados_Trimestral!#REF!,K156,Entrada_Dados_Trimestral!#REF!)</f>
        <v>#REF!</v>
      </c>
      <c r="M156" s="42" t="e">
        <f>SUMIF(Entrada_Dados_Trimestral!#REF!,K156,Entrada_Dados_Trimestral!#REF!)</f>
        <v>#REF!</v>
      </c>
      <c r="N156" s="42" t="e">
        <f>SUMIF(Entrada_Dados_Trimestral!#REF!,K156,Entrada_Dados_Trimestral!#REF!)</f>
        <v>#REF!</v>
      </c>
      <c r="O156" s="42" t="e">
        <f>SUMIF(Entrada_Dados_Trimestral!#REF!,K156,Entrada_Dados_Trimestral!#REF!)</f>
        <v>#REF!</v>
      </c>
      <c r="P156" s="43" t="e">
        <f t="shared" si="1"/>
        <v>#REF!</v>
      </c>
    </row>
    <row r="157" spans="2:16" x14ac:dyDescent="0.2">
      <c r="B157" s="40">
        <v>20</v>
      </c>
      <c r="C157" s="41" t="s">
        <v>21</v>
      </c>
      <c r="D157" s="42" t="e">
        <f>SUMIF(Entrada_Dados_Trimestral!#REF!,C157,Entrada_Dados_Trimestral!#REF!)</f>
        <v>#REF!</v>
      </c>
      <c r="E157" s="42" t="e">
        <f>SUMIF(Entrada_Dados_Trimestral!#REF!,C157,Entrada_Dados_Trimestral!#REF!)</f>
        <v>#REF!</v>
      </c>
      <c r="F157" s="42" t="e">
        <f>SUMIF(Entrada_Dados_Trimestral!#REF!,C157,Entrada_Dados_Trimestral!#REF!)</f>
        <v>#REF!</v>
      </c>
      <c r="G157" s="42" t="e">
        <f>SUMIF(Entrada_Dados_Trimestral!#REF!,C157,Entrada_Dados_Trimestral!#REF!)</f>
        <v>#REF!</v>
      </c>
      <c r="H157" s="43" t="e">
        <f t="shared" si="0"/>
        <v>#REF!</v>
      </c>
      <c r="J157" s="40">
        <v>20</v>
      </c>
      <c r="K157" s="41" t="s">
        <v>21</v>
      </c>
      <c r="L157" s="42" t="e">
        <f>SUMIF(Entrada_Dados_Trimestral!#REF!,K157,Entrada_Dados_Trimestral!#REF!)</f>
        <v>#REF!</v>
      </c>
      <c r="M157" s="42" t="e">
        <f>SUMIF(Entrada_Dados_Trimestral!#REF!,K157,Entrada_Dados_Trimestral!#REF!)</f>
        <v>#REF!</v>
      </c>
      <c r="N157" s="42" t="e">
        <f>SUMIF(Entrada_Dados_Trimestral!#REF!,K157,Entrada_Dados_Trimestral!#REF!)</f>
        <v>#REF!</v>
      </c>
      <c r="O157" s="42" t="e">
        <f>SUMIF(Entrada_Dados_Trimestral!#REF!,K157,Entrada_Dados_Trimestral!#REF!)</f>
        <v>#REF!</v>
      </c>
      <c r="P157" s="43" t="e">
        <f t="shared" si="1"/>
        <v>#REF!</v>
      </c>
    </row>
    <row r="158" spans="2:16" x14ac:dyDescent="0.2">
      <c r="B158" s="40">
        <v>21</v>
      </c>
      <c r="C158" s="41" t="s">
        <v>28</v>
      </c>
      <c r="D158" s="42" t="e">
        <f>SUMIF(Entrada_Dados_Trimestral!#REF!,C158,Entrada_Dados_Trimestral!#REF!)</f>
        <v>#REF!</v>
      </c>
      <c r="E158" s="42" t="e">
        <f>SUMIF(Entrada_Dados_Trimestral!#REF!,C158,Entrada_Dados_Trimestral!#REF!)</f>
        <v>#REF!</v>
      </c>
      <c r="F158" s="42" t="e">
        <f>SUMIF(Entrada_Dados_Trimestral!#REF!,C158,Entrada_Dados_Trimestral!#REF!)</f>
        <v>#REF!</v>
      </c>
      <c r="G158" s="42" t="e">
        <f>SUMIF(Entrada_Dados_Trimestral!#REF!,C158,Entrada_Dados_Trimestral!#REF!)</f>
        <v>#REF!</v>
      </c>
      <c r="H158" s="43" t="e">
        <f t="shared" si="0"/>
        <v>#REF!</v>
      </c>
      <c r="J158" s="40">
        <v>21</v>
      </c>
      <c r="K158" s="41" t="s">
        <v>28</v>
      </c>
      <c r="L158" s="42" t="e">
        <f>SUMIF(Entrada_Dados_Trimestral!#REF!,K158,Entrada_Dados_Trimestral!#REF!)</f>
        <v>#REF!</v>
      </c>
      <c r="M158" s="42" t="e">
        <f>SUMIF(Entrada_Dados_Trimestral!#REF!,K158,Entrada_Dados_Trimestral!#REF!)</f>
        <v>#REF!</v>
      </c>
      <c r="N158" s="42" t="e">
        <f>SUMIF(Entrada_Dados_Trimestral!#REF!,K158,Entrada_Dados_Trimestral!#REF!)</f>
        <v>#REF!</v>
      </c>
      <c r="O158" s="42" t="e">
        <f>SUMIF(Entrada_Dados_Trimestral!#REF!,K158,Entrada_Dados_Trimestral!#REF!)</f>
        <v>#REF!</v>
      </c>
      <c r="P158" s="43" t="e">
        <f t="shared" si="1"/>
        <v>#REF!</v>
      </c>
    </row>
    <row r="159" spans="2:16" x14ac:dyDescent="0.2">
      <c r="B159" s="40">
        <v>22</v>
      </c>
      <c r="C159" s="41" t="s">
        <v>17</v>
      </c>
      <c r="D159" s="42" t="e">
        <f>SUMIF(Entrada_Dados_Trimestral!#REF!,C159,Entrada_Dados_Trimestral!#REF!)</f>
        <v>#REF!</v>
      </c>
      <c r="E159" s="42" t="e">
        <f>SUMIF(Entrada_Dados_Trimestral!#REF!,C159,Entrada_Dados_Trimestral!#REF!)</f>
        <v>#REF!</v>
      </c>
      <c r="F159" s="42" t="e">
        <f>SUMIF(Entrada_Dados_Trimestral!#REF!,C159,Entrada_Dados_Trimestral!#REF!)</f>
        <v>#REF!</v>
      </c>
      <c r="G159" s="42" t="e">
        <f>SUMIF(Entrada_Dados_Trimestral!#REF!,C159,Entrada_Dados_Trimestral!#REF!)</f>
        <v>#REF!</v>
      </c>
      <c r="H159" s="43" t="e">
        <f t="shared" si="0"/>
        <v>#REF!</v>
      </c>
      <c r="J159" s="40">
        <v>22</v>
      </c>
      <c r="K159" s="41" t="s">
        <v>1</v>
      </c>
      <c r="L159" s="42" t="e">
        <f>SUMIF(Entrada_Dados_Trimestral!#REF!,K159,Entrada_Dados_Trimestral!#REF!)</f>
        <v>#REF!</v>
      </c>
      <c r="M159" s="42" t="e">
        <f>SUMIF(Entrada_Dados_Trimestral!#REF!,K159,Entrada_Dados_Trimestral!#REF!)</f>
        <v>#REF!</v>
      </c>
      <c r="N159" s="42" t="e">
        <f>SUMIF(Entrada_Dados_Trimestral!#REF!,K159,Entrada_Dados_Trimestral!#REF!)</f>
        <v>#REF!</v>
      </c>
      <c r="O159" s="42" t="e">
        <f>SUMIF(Entrada_Dados_Trimestral!#REF!,K159,Entrada_Dados_Trimestral!#REF!)</f>
        <v>#REF!</v>
      </c>
      <c r="P159" s="43" t="e">
        <f t="shared" si="1"/>
        <v>#REF!</v>
      </c>
    </row>
    <row r="160" spans="2:16" x14ac:dyDescent="0.2">
      <c r="B160" s="40">
        <v>23</v>
      </c>
      <c r="C160" s="41" t="s">
        <v>1</v>
      </c>
      <c r="D160" s="42" t="e">
        <f>SUMIF(Entrada_Dados_Trimestral!#REF!,C160,Entrada_Dados_Trimestral!#REF!)</f>
        <v>#REF!</v>
      </c>
      <c r="E160" s="42" t="e">
        <f>SUMIF(Entrada_Dados_Trimestral!#REF!,C160,Entrada_Dados_Trimestral!#REF!)</f>
        <v>#REF!</v>
      </c>
      <c r="F160" s="42" t="e">
        <f>SUMIF(Entrada_Dados_Trimestral!#REF!,C160,Entrada_Dados_Trimestral!#REF!)</f>
        <v>#REF!</v>
      </c>
      <c r="G160" s="42" t="e">
        <f>SUMIF(Entrada_Dados_Trimestral!#REF!,C160,Entrada_Dados_Trimestral!#REF!)</f>
        <v>#REF!</v>
      </c>
      <c r="H160" s="43" t="e">
        <f t="shared" si="0"/>
        <v>#REF!</v>
      </c>
      <c r="J160" s="40">
        <v>23</v>
      </c>
      <c r="K160" s="41" t="s">
        <v>17</v>
      </c>
      <c r="L160" s="42" t="e">
        <f>SUMIF(Entrada_Dados_Trimestral!#REF!,K160,Entrada_Dados_Trimestral!#REF!)</f>
        <v>#REF!</v>
      </c>
      <c r="M160" s="42" t="e">
        <f>SUMIF(Entrada_Dados_Trimestral!#REF!,K160,Entrada_Dados_Trimestral!#REF!)</f>
        <v>#REF!</v>
      </c>
      <c r="N160" s="42" t="e">
        <f>SUMIF(Entrada_Dados_Trimestral!#REF!,K160,Entrada_Dados_Trimestral!#REF!)</f>
        <v>#REF!</v>
      </c>
      <c r="O160" s="42" t="e">
        <f>SUMIF(Entrada_Dados_Trimestral!#REF!,K160,Entrada_Dados_Trimestral!#REF!)</f>
        <v>#REF!</v>
      </c>
      <c r="P160" s="43" t="e">
        <f t="shared" si="1"/>
        <v>#REF!</v>
      </c>
    </row>
    <row r="161" spans="2:16" x14ac:dyDescent="0.2">
      <c r="B161" s="40">
        <v>24</v>
      </c>
      <c r="C161" s="41" t="s">
        <v>15</v>
      </c>
      <c r="D161" s="42" t="e">
        <f>SUMIF(Entrada_Dados_Trimestral!#REF!,C161,Entrada_Dados_Trimestral!#REF!)</f>
        <v>#REF!</v>
      </c>
      <c r="E161" s="42" t="e">
        <f>SUMIF(Entrada_Dados_Trimestral!#REF!,C161,Entrada_Dados_Trimestral!#REF!)</f>
        <v>#REF!</v>
      </c>
      <c r="F161" s="42" t="e">
        <f>SUMIF(Entrada_Dados_Trimestral!#REF!,C161,Entrada_Dados_Trimestral!#REF!)</f>
        <v>#REF!</v>
      </c>
      <c r="G161" s="42" t="e">
        <f>SUMIF(Entrada_Dados_Trimestral!#REF!,C161,Entrada_Dados_Trimestral!#REF!)</f>
        <v>#REF!</v>
      </c>
      <c r="H161" s="43" t="e">
        <f t="shared" si="0"/>
        <v>#REF!</v>
      </c>
      <c r="J161" s="40">
        <v>24</v>
      </c>
      <c r="K161" s="41" t="s">
        <v>15</v>
      </c>
      <c r="L161" s="42" t="e">
        <f>SUMIF(Entrada_Dados_Trimestral!#REF!,K161,Entrada_Dados_Trimestral!#REF!)</f>
        <v>#REF!</v>
      </c>
      <c r="M161" s="42" t="e">
        <f>SUMIF(Entrada_Dados_Trimestral!#REF!,K161,Entrada_Dados_Trimestral!#REF!)</f>
        <v>#REF!</v>
      </c>
      <c r="N161" s="42" t="e">
        <f>SUMIF(Entrada_Dados_Trimestral!#REF!,K161,Entrada_Dados_Trimestral!#REF!)</f>
        <v>#REF!</v>
      </c>
      <c r="O161" s="42" t="e">
        <f>SUMIF(Entrada_Dados_Trimestral!#REF!,K161,Entrada_Dados_Trimestral!#REF!)</f>
        <v>#REF!</v>
      </c>
      <c r="P161" s="43" t="e">
        <f t="shared" si="1"/>
        <v>#REF!</v>
      </c>
    </row>
    <row r="162" spans="2:16" x14ac:dyDescent="0.2">
      <c r="B162" s="40">
        <v>25</v>
      </c>
      <c r="C162" s="41" t="s">
        <v>20</v>
      </c>
      <c r="D162" s="42" t="e">
        <f>SUMIF(Entrada_Dados_Trimestral!#REF!,C162,Entrada_Dados_Trimestral!#REF!)</f>
        <v>#REF!</v>
      </c>
      <c r="E162" s="42" t="e">
        <f>SUMIF(Entrada_Dados_Trimestral!#REF!,C162,Entrada_Dados_Trimestral!#REF!)</f>
        <v>#REF!</v>
      </c>
      <c r="F162" s="42" t="e">
        <f>SUMIF(Entrada_Dados_Trimestral!#REF!,C162,Entrada_Dados_Trimestral!#REF!)</f>
        <v>#REF!</v>
      </c>
      <c r="G162" s="42" t="e">
        <f>SUMIF(Entrada_Dados_Trimestral!#REF!,C162,Entrada_Dados_Trimestral!#REF!)</f>
        <v>#REF!</v>
      </c>
      <c r="H162" s="43" t="e">
        <f t="shared" si="0"/>
        <v>#REF!</v>
      </c>
      <c r="J162" s="40">
        <v>25</v>
      </c>
      <c r="K162" s="41" t="s">
        <v>20</v>
      </c>
      <c r="L162" s="42" t="e">
        <f>SUMIF(Entrada_Dados_Trimestral!#REF!,K162,Entrada_Dados_Trimestral!#REF!)</f>
        <v>#REF!</v>
      </c>
      <c r="M162" s="42" t="e">
        <f>SUMIF(Entrada_Dados_Trimestral!#REF!,K162,Entrada_Dados_Trimestral!#REF!)</f>
        <v>#REF!</v>
      </c>
      <c r="N162" s="42" t="e">
        <f>SUMIF(Entrada_Dados_Trimestral!#REF!,K162,Entrada_Dados_Trimestral!#REF!)</f>
        <v>#REF!</v>
      </c>
      <c r="O162" s="42" t="e">
        <f>SUMIF(Entrada_Dados_Trimestral!#REF!,K162,Entrada_Dados_Trimestral!#REF!)</f>
        <v>#REF!</v>
      </c>
      <c r="P162" s="43" t="e">
        <f t="shared" si="1"/>
        <v>#REF!</v>
      </c>
    </row>
    <row r="163" spans="2:16" x14ac:dyDescent="0.2">
      <c r="B163" s="40">
        <v>26</v>
      </c>
      <c r="C163" s="41" t="s">
        <v>19</v>
      </c>
      <c r="D163" s="42" t="e">
        <f>SUMIF(Entrada_Dados_Trimestral!#REF!,C163,Entrada_Dados_Trimestral!#REF!)</f>
        <v>#REF!</v>
      </c>
      <c r="E163" s="42" t="e">
        <f>SUMIF(Entrada_Dados_Trimestral!#REF!,C163,Entrada_Dados_Trimestral!#REF!)</f>
        <v>#REF!</v>
      </c>
      <c r="F163" s="42" t="e">
        <f>SUMIF(Entrada_Dados_Trimestral!#REF!,C163,Entrada_Dados_Trimestral!#REF!)</f>
        <v>#REF!</v>
      </c>
      <c r="G163" s="42" t="e">
        <f>SUMIF(Entrada_Dados_Trimestral!#REF!,C163,Entrada_Dados_Trimestral!#REF!)</f>
        <v>#REF!</v>
      </c>
      <c r="H163" s="43" t="e">
        <f t="shared" ref="H163:H164" si="2">SUM(D163:G163)</f>
        <v>#REF!</v>
      </c>
      <c r="J163" s="40">
        <v>26</v>
      </c>
      <c r="K163" s="41" t="s">
        <v>19</v>
      </c>
      <c r="L163" s="42" t="e">
        <f>SUMIF(Entrada_Dados_Trimestral!#REF!,K163,Entrada_Dados_Trimestral!#REF!)</f>
        <v>#REF!</v>
      </c>
      <c r="M163" s="42" t="e">
        <f>SUMIF(Entrada_Dados_Trimestral!#REF!,K163,Entrada_Dados_Trimestral!#REF!)</f>
        <v>#REF!</v>
      </c>
      <c r="N163" s="42" t="e">
        <f>SUMIF(Entrada_Dados_Trimestral!#REF!,K163,Entrada_Dados_Trimestral!#REF!)</f>
        <v>#REF!</v>
      </c>
      <c r="O163" s="42" t="e">
        <f>SUMIF(Entrada_Dados_Trimestral!#REF!,K163,Entrada_Dados_Trimestral!#REF!)</f>
        <v>#REF!</v>
      </c>
      <c r="P163" s="43" t="e">
        <f t="shared" ref="P163:P164" si="3">SUM(L163:O163)</f>
        <v>#REF!</v>
      </c>
    </row>
    <row r="164" spans="2:16" x14ac:dyDescent="0.2">
      <c r="B164" s="40">
        <v>27</v>
      </c>
      <c r="C164" s="41" t="s">
        <v>18</v>
      </c>
      <c r="D164" s="42" t="e">
        <f>SUMIF(Entrada_Dados_Trimestral!#REF!,C164,Entrada_Dados_Trimestral!#REF!)</f>
        <v>#REF!</v>
      </c>
      <c r="E164" s="42" t="e">
        <f>SUMIF(Entrada_Dados_Trimestral!#REF!,C164,Entrada_Dados_Trimestral!#REF!)</f>
        <v>#REF!</v>
      </c>
      <c r="F164" s="42" t="e">
        <f>SUMIF(Entrada_Dados_Trimestral!#REF!,C164,Entrada_Dados_Trimestral!#REF!)</f>
        <v>#REF!</v>
      </c>
      <c r="G164" s="42" t="e">
        <f>SUMIF(Entrada_Dados_Trimestral!#REF!,C164,Entrada_Dados_Trimestral!#REF!)</f>
        <v>#REF!</v>
      </c>
      <c r="H164" s="43" t="e">
        <f t="shared" si="2"/>
        <v>#REF!</v>
      </c>
      <c r="J164" s="40">
        <v>27</v>
      </c>
      <c r="K164" s="41" t="s">
        <v>18</v>
      </c>
      <c r="L164" s="42" t="e">
        <f>SUMIF(Entrada_Dados_Trimestral!#REF!,K164,Entrada_Dados_Trimestral!#REF!)</f>
        <v>#REF!</v>
      </c>
      <c r="M164" s="42" t="e">
        <f>SUMIF(Entrada_Dados_Trimestral!#REF!,K164,Entrada_Dados_Trimestral!#REF!)</f>
        <v>#REF!</v>
      </c>
      <c r="N164" s="42" t="e">
        <f>SUMIF(Entrada_Dados_Trimestral!#REF!,K164,Entrada_Dados_Trimestral!#REF!)</f>
        <v>#REF!</v>
      </c>
      <c r="O164" s="42" t="e">
        <f>SUMIF(Entrada_Dados_Trimestral!#REF!,K164,Entrada_Dados_Trimestral!#REF!)</f>
        <v>#REF!</v>
      </c>
      <c r="P164" s="43" t="e">
        <f t="shared" si="3"/>
        <v>#REF!</v>
      </c>
    </row>
    <row r="165" spans="2:16" x14ac:dyDescent="0.2">
      <c r="B165" s="40"/>
      <c r="C165" s="41" t="s">
        <v>35</v>
      </c>
      <c r="D165" s="44" t="e">
        <f>SUM(D138:D164)</f>
        <v>#REF!</v>
      </c>
      <c r="E165" s="44" t="e">
        <f>SUM(E138:E164)</f>
        <v>#REF!</v>
      </c>
      <c r="F165" s="44" t="e">
        <f>SUM(F138:F164)</f>
        <v>#REF!</v>
      </c>
      <c r="G165" s="44" t="e">
        <f>SUM(G138:G164)</f>
        <v>#REF!</v>
      </c>
      <c r="H165" s="44" t="e">
        <f>SUM(H138:H164)</f>
        <v>#REF!</v>
      </c>
      <c r="J165" s="40"/>
      <c r="K165" s="41" t="s">
        <v>35</v>
      </c>
      <c r="L165" s="44" t="e">
        <f>SUM(L138:L164)</f>
        <v>#REF!</v>
      </c>
      <c r="M165" s="44" t="e">
        <f>SUM(M138:M164)</f>
        <v>#REF!</v>
      </c>
      <c r="N165" s="44" t="e">
        <f>SUM(N138:N164)</f>
        <v>#REF!</v>
      </c>
      <c r="O165" s="44" t="e">
        <f>SUM(O138:O164)</f>
        <v>#REF!</v>
      </c>
      <c r="P165" s="44" t="e">
        <f>SUM(P138:P164)</f>
        <v>#REF!</v>
      </c>
    </row>
    <row r="166" spans="2:16" x14ac:dyDescent="0.2">
      <c r="B166" s="45"/>
      <c r="C166" s="46" t="s">
        <v>36</v>
      </c>
      <c r="D166" s="47" t="e">
        <f>SUM(Entrada_Dados_Trimestral!#REF!)</f>
        <v>#REF!</v>
      </c>
      <c r="E166" s="47" t="e">
        <f>SUM(Entrada_Dados_Trimestral!#REF!)</f>
        <v>#REF!</v>
      </c>
      <c r="F166" s="47" t="e">
        <f>SUM(Entrada_Dados_Trimestral!#REF!)</f>
        <v>#REF!</v>
      </c>
      <c r="G166" s="47" t="e">
        <f>SUM(Entrada_Dados_Trimestral!#REF!)</f>
        <v>#REF!</v>
      </c>
      <c r="H166" s="47" t="e">
        <f>SUM(D166:G166)</f>
        <v>#REF!</v>
      </c>
      <c r="J166" s="45"/>
      <c r="K166" s="46" t="s">
        <v>36</v>
      </c>
      <c r="L166" s="47" t="e">
        <f>SUM(Entrada_Dados_Trimestral!#REF!)</f>
        <v>#REF!</v>
      </c>
      <c r="M166" s="47" t="e">
        <f>SUM(Entrada_Dados_Trimestral!#REF!)</f>
        <v>#REF!</v>
      </c>
      <c r="N166" s="47" t="e">
        <f>SUM(Entrada_Dados_Trimestral!#REF!)</f>
        <v>#REF!</v>
      </c>
      <c r="O166" s="47" t="e">
        <f>SUM(Entrada_Dados_Trimestral!#REF!)</f>
        <v>#REF!</v>
      </c>
      <c r="P166" s="47" t="e">
        <f>SUM(L166:O166)</f>
        <v>#REF!</v>
      </c>
    </row>
    <row r="170" spans="2:16" ht="12.75" customHeight="1" x14ac:dyDescent="0.2"/>
    <row r="171" spans="2:16" ht="12.75" customHeight="1" x14ac:dyDescent="0.2"/>
    <row r="172" spans="2:16" ht="12.75" customHeight="1" x14ac:dyDescent="0.2"/>
    <row r="173" spans="2:16" ht="12.75" customHeight="1" x14ac:dyDescent="0.2"/>
    <row r="174" spans="2:16" ht="15" customHeight="1" x14ac:dyDescent="0.2"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</row>
    <row r="175" spans="2:16" ht="25.5" customHeight="1" x14ac:dyDescent="0.2"/>
    <row r="176" spans="2:16" ht="12.75" customHeight="1" x14ac:dyDescent="0.2">
      <c r="C176" s="114"/>
      <c r="D176" s="115"/>
      <c r="E176" s="115"/>
      <c r="F176" s="115"/>
      <c r="G176" s="115"/>
      <c r="H176" s="116"/>
      <c r="K176" s="114"/>
      <c r="L176" s="115"/>
      <c r="M176" s="115"/>
      <c r="N176" s="115"/>
      <c r="O176" s="115"/>
      <c r="P176" s="116"/>
    </row>
    <row r="177" spans="2:16" x14ac:dyDescent="0.2">
      <c r="C177" s="117" t="s">
        <v>14</v>
      </c>
      <c r="D177" s="118" t="str">
        <f>$E$3</f>
        <v>janeiro-março</v>
      </c>
      <c r="E177" s="118" t="str">
        <f>$H$3</f>
        <v>abril-junho</v>
      </c>
      <c r="F177" s="118" t="str">
        <f>$E$4</f>
        <v>julho-setembro</v>
      </c>
      <c r="G177" s="118" t="str">
        <f>$H$4</f>
        <v>outubro-dezembro</v>
      </c>
      <c r="H177" s="119" t="e">
        <f>#REF!</f>
        <v>#REF!</v>
      </c>
      <c r="K177" s="117" t="s">
        <v>14</v>
      </c>
      <c r="L177" s="118" t="str">
        <f>$E$3</f>
        <v>janeiro-março</v>
      </c>
      <c r="M177" s="118" t="str">
        <f>$H$3</f>
        <v>abril-junho</v>
      </c>
      <c r="N177" s="118" t="str">
        <f>$E$4</f>
        <v>julho-setembro</v>
      </c>
      <c r="O177" s="118" t="str">
        <f>$H$4</f>
        <v>outubro-dezembro</v>
      </c>
      <c r="P177" s="119" t="e">
        <f>#REF!</f>
        <v>#REF!</v>
      </c>
    </row>
    <row r="178" spans="2:16" x14ac:dyDescent="0.2">
      <c r="C178" s="120" t="s">
        <v>5</v>
      </c>
      <c r="D178" s="121"/>
      <c r="E178" s="121"/>
      <c r="F178" s="121"/>
      <c r="G178" s="121"/>
      <c r="H178" s="122">
        <f t="shared" ref="H178:H200" si="4">SUM(D178:G178)</f>
        <v>0</v>
      </c>
      <c r="K178" s="120" t="s">
        <v>5</v>
      </c>
      <c r="L178" s="121"/>
      <c r="M178" s="121"/>
      <c r="N178" s="121"/>
      <c r="O178" s="121"/>
      <c r="P178" s="122">
        <f t="shared" ref="P178:P200" si="5">SUM(L178:O178)</f>
        <v>0</v>
      </c>
    </row>
    <row r="179" spans="2:16" ht="12.75" customHeight="1" x14ac:dyDescent="0.2">
      <c r="B179" s="39">
        <f>COUNTIF(H181:H207,"&gt;0")</f>
        <v>0</v>
      </c>
      <c r="C179" s="123" t="s">
        <v>9</v>
      </c>
      <c r="D179" s="112"/>
      <c r="E179" s="112"/>
      <c r="F179" s="112"/>
      <c r="G179" s="112"/>
      <c r="H179" s="130">
        <f t="shared" si="4"/>
        <v>0</v>
      </c>
      <c r="J179" s="39">
        <f>COUNTIF(P181:P207,"&gt;0")</f>
        <v>0</v>
      </c>
      <c r="K179" s="123" t="s">
        <v>9</v>
      </c>
      <c r="L179" s="112"/>
      <c r="M179" s="112"/>
      <c r="N179" s="112"/>
      <c r="O179" s="112"/>
      <c r="P179" s="130">
        <f t="shared" si="5"/>
        <v>0</v>
      </c>
    </row>
    <row r="180" spans="2:16" x14ac:dyDescent="0.2">
      <c r="B180" s="6" t="s">
        <v>30</v>
      </c>
      <c r="C180" s="124" t="s">
        <v>6</v>
      </c>
      <c r="D180" s="113"/>
      <c r="E180" s="113"/>
      <c r="F180" s="113"/>
      <c r="G180" s="113"/>
      <c r="H180" s="131">
        <f t="shared" si="4"/>
        <v>0</v>
      </c>
      <c r="J180" s="6" t="s">
        <v>30</v>
      </c>
      <c r="K180" s="124" t="s">
        <v>6</v>
      </c>
      <c r="L180" s="113"/>
      <c r="M180" s="113"/>
      <c r="N180" s="113"/>
      <c r="O180" s="113"/>
      <c r="P180" s="131">
        <f t="shared" si="5"/>
        <v>0</v>
      </c>
    </row>
    <row r="181" spans="2:16" x14ac:dyDescent="0.2">
      <c r="B181" s="40">
        <v>1</v>
      </c>
      <c r="C181" s="41" t="s">
        <v>7</v>
      </c>
      <c r="D181" s="42"/>
      <c r="E181" s="42"/>
      <c r="F181" s="42"/>
      <c r="G181" s="42"/>
      <c r="H181" s="43">
        <f t="shared" si="4"/>
        <v>0</v>
      </c>
      <c r="J181" s="40">
        <v>1</v>
      </c>
      <c r="K181" s="41" t="s">
        <v>7</v>
      </c>
      <c r="L181" s="42"/>
      <c r="M181" s="42"/>
      <c r="N181" s="42"/>
      <c r="O181" s="42"/>
      <c r="P181" s="43">
        <f t="shared" si="5"/>
        <v>0</v>
      </c>
    </row>
    <row r="182" spans="2:16" x14ac:dyDescent="0.2">
      <c r="B182" s="40">
        <v>2</v>
      </c>
      <c r="C182" s="41" t="s">
        <v>0</v>
      </c>
      <c r="D182" s="42"/>
      <c r="E182" s="42"/>
      <c r="F182" s="42"/>
      <c r="G182" s="42"/>
      <c r="H182" s="43">
        <f t="shared" si="4"/>
        <v>0</v>
      </c>
      <c r="J182" s="40">
        <v>2</v>
      </c>
      <c r="K182" s="41" t="s">
        <v>0</v>
      </c>
      <c r="L182" s="42"/>
      <c r="M182" s="42"/>
      <c r="N182" s="42"/>
      <c r="O182" s="42"/>
      <c r="P182" s="43">
        <f t="shared" si="5"/>
        <v>0</v>
      </c>
    </row>
    <row r="183" spans="2:16" x14ac:dyDescent="0.2">
      <c r="B183" s="40">
        <v>3</v>
      </c>
      <c r="C183" s="41" t="s">
        <v>8</v>
      </c>
      <c r="D183" s="42"/>
      <c r="E183" s="42"/>
      <c r="F183" s="42"/>
      <c r="G183" s="42"/>
      <c r="H183" s="43">
        <f t="shared" si="4"/>
        <v>0</v>
      </c>
      <c r="J183" s="40">
        <v>3</v>
      </c>
      <c r="K183" s="41" t="s">
        <v>8</v>
      </c>
      <c r="L183" s="42"/>
      <c r="M183" s="42"/>
      <c r="N183" s="42"/>
      <c r="O183" s="42"/>
      <c r="P183" s="43">
        <f t="shared" si="5"/>
        <v>0</v>
      </c>
    </row>
    <row r="184" spans="2:16" x14ac:dyDescent="0.2">
      <c r="B184" s="40">
        <v>4</v>
      </c>
      <c r="C184" s="41" t="s">
        <v>1</v>
      </c>
      <c r="D184" s="42"/>
      <c r="E184" s="42"/>
      <c r="F184" s="42"/>
      <c r="G184" s="42"/>
      <c r="H184" s="43">
        <f t="shared" si="4"/>
        <v>0</v>
      </c>
      <c r="J184" s="40">
        <v>4</v>
      </c>
      <c r="K184" s="41" t="s">
        <v>1</v>
      </c>
      <c r="L184" s="42"/>
      <c r="M184" s="42"/>
      <c r="N184" s="42"/>
      <c r="O184" s="42"/>
      <c r="P184" s="43">
        <f t="shared" si="5"/>
        <v>0</v>
      </c>
    </row>
    <row r="185" spans="2:16" x14ac:dyDescent="0.2">
      <c r="B185" s="40">
        <v>5</v>
      </c>
      <c r="C185" s="41" t="s">
        <v>11</v>
      </c>
      <c r="D185" s="42"/>
      <c r="E185" s="42"/>
      <c r="F185" s="42"/>
      <c r="G185" s="42"/>
      <c r="H185" s="43">
        <f t="shared" si="4"/>
        <v>0</v>
      </c>
      <c r="J185" s="40">
        <v>5</v>
      </c>
      <c r="K185" s="41" t="s">
        <v>11</v>
      </c>
      <c r="L185" s="42"/>
      <c r="M185" s="42"/>
      <c r="N185" s="42"/>
      <c r="O185" s="42"/>
      <c r="P185" s="43">
        <f t="shared" si="5"/>
        <v>0</v>
      </c>
    </row>
    <row r="186" spans="2:16" x14ac:dyDescent="0.2">
      <c r="B186" s="40">
        <v>6</v>
      </c>
      <c r="C186" s="41" t="s">
        <v>4</v>
      </c>
      <c r="D186" s="42"/>
      <c r="E186" s="42"/>
      <c r="F186" s="42"/>
      <c r="G186" s="42"/>
      <c r="H186" s="43">
        <f t="shared" si="4"/>
        <v>0</v>
      </c>
      <c r="J186" s="40">
        <v>6</v>
      </c>
      <c r="K186" s="41" t="s">
        <v>4</v>
      </c>
      <c r="L186" s="42"/>
      <c r="M186" s="42"/>
      <c r="N186" s="42"/>
      <c r="O186" s="42"/>
      <c r="P186" s="43">
        <f t="shared" si="5"/>
        <v>0</v>
      </c>
    </row>
    <row r="187" spans="2:16" x14ac:dyDescent="0.2">
      <c r="B187" s="40">
        <v>7</v>
      </c>
      <c r="C187" s="41" t="s">
        <v>28</v>
      </c>
      <c r="D187" s="42"/>
      <c r="E187" s="42"/>
      <c r="F187" s="42"/>
      <c r="G187" s="42"/>
      <c r="H187" s="43">
        <f t="shared" si="4"/>
        <v>0</v>
      </c>
      <c r="J187" s="40">
        <v>7</v>
      </c>
      <c r="K187" s="41" t="s">
        <v>28</v>
      </c>
      <c r="L187" s="42"/>
      <c r="M187" s="42"/>
      <c r="N187" s="42"/>
      <c r="O187" s="42"/>
      <c r="P187" s="43">
        <f t="shared" si="5"/>
        <v>0</v>
      </c>
    </row>
    <row r="188" spans="2:16" x14ac:dyDescent="0.2">
      <c r="B188" s="40">
        <v>8</v>
      </c>
      <c r="C188" s="41" t="s">
        <v>2</v>
      </c>
      <c r="D188" s="42"/>
      <c r="E188" s="42"/>
      <c r="F188" s="42"/>
      <c r="G188" s="42"/>
      <c r="H188" s="43">
        <f t="shared" si="4"/>
        <v>0</v>
      </c>
      <c r="J188" s="40">
        <v>8</v>
      </c>
      <c r="K188" s="41" t="s">
        <v>2</v>
      </c>
      <c r="L188" s="42"/>
      <c r="M188" s="42"/>
      <c r="N188" s="42"/>
      <c r="O188" s="42"/>
      <c r="P188" s="43">
        <f t="shared" si="5"/>
        <v>0</v>
      </c>
    </row>
    <row r="189" spans="2:16" x14ac:dyDescent="0.2">
      <c r="B189" s="40">
        <v>9</v>
      </c>
      <c r="C189" s="41" t="s">
        <v>27</v>
      </c>
      <c r="D189" s="42"/>
      <c r="E189" s="42"/>
      <c r="F189" s="42"/>
      <c r="G189" s="42"/>
      <c r="H189" s="43">
        <f t="shared" si="4"/>
        <v>0</v>
      </c>
      <c r="J189" s="40">
        <v>9</v>
      </c>
      <c r="K189" s="41" t="s">
        <v>27</v>
      </c>
      <c r="L189" s="42"/>
      <c r="M189" s="42"/>
      <c r="N189" s="42"/>
      <c r="O189" s="42"/>
      <c r="P189" s="43">
        <f t="shared" si="5"/>
        <v>0</v>
      </c>
    </row>
    <row r="190" spans="2:16" x14ac:dyDescent="0.2">
      <c r="B190" s="40">
        <v>10</v>
      </c>
      <c r="C190" s="41" t="s">
        <v>3</v>
      </c>
      <c r="D190" s="42"/>
      <c r="E190" s="42"/>
      <c r="F190" s="42"/>
      <c r="G190" s="42"/>
      <c r="H190" s="43">
        <f t="shared" si="4"/>
        <v>0</v>
      </c>
      <c r="J190" s="40">
        <v>10</v>
      </c>
      <c r="K190" s="41" t="s">
        <v>3</v>
      </c>
      <c r="L190" s="42"/>
      <c r="M190" s="42"/>
      <c r="N190" s="42"/>
      <c r="O190" s="42"/>
      <c r="P190" s="43">
        <f t="shared" si="5"/>
        <v>0</v>
      </c>
    </row>
    <row r="191" spans="2:16" x14ac:dyDescent="0.2">
      <c r="B191" s="40">
        <v>11</v>
      </c>
      <c r="C191" s="41" t="s">
        <v>22</v>
      </c>
      <c r="D191" s="42"/>
      <c r="E191" s="42"/>
      <c r="F191" s="42"/>
      <c r="G191" s="42"/>
      <c r="H191" s="43">
        <f t="shared" si="4"/>
        <v>0</v>
      </c>
      <c r="J191" s="40">
        <v>11</v>
      </c>
      <c r="K191" s="41" t="s">
        <v>22</v>
      </c>
      <c r="L191" s="42"/>
      <c r="M191" s="42"/>
      <c r="N191" s="42"/>
      <c r="O191" s="42"/>
      <c r="P191" s="43">
        <f t="shared" si="5"/>
        <v>0</v>
      </c>
    </row>
    <row r="192" spans="2:16" x14ac:dyDescent="0.2">
      <c r="B192" s="40">
        <v>12</v>
      </c>
      <c r="C192" s="41" t="s">
        <v>10</v>
      </c>
      <c r="D192" s="42"/>
      <c r="E192" s="42"/>
      <c r="F192" s="42"/>
      <c r="G192" s="42"/>
      <c r="H192" s="43">
        <f t="shared" si="4"/>
        <v>0</v>
      </c>
      <c r="J192" s="40">
        <v>12</v>
      </c>
      <c r="K192" s="41" t="s">
        <v>10</v>
      </c>
      <c r="L192" s="42"/>
      <c r="M192" s="42"/>
      <c r="N192" s="42"/>
      <c r="O192" s="42"/>
      <c r="P192" s="43">
        <f t="shared" si="5"/>
        <v>0</v>
      </c>
    </row>
    <row r="193" spans="2:16" x14ac:dyDescent="0.2">
      <c r="B193" s="40">
        <v>13</v>
      </c>
      <c r="C193" s="41" t="s">
        <v>26</v>
      </c>
      <c r="D193" s="42"/>
      <c r="E193" s="42"/>
      <c r="F193" s="42"/>
      <c r="G193" s="42"/>
      <c r="H193" s="43">
        <f t="shared" si="4"/>
        <v>0</v>
      </c>
      <c r="J193" s="40">
        <v>13</v>
      </c>
      <c r="K193" s="41" t="s">
        <v>26</v>
      </c>
      <c r="L193" s="42"/>
      <c r="M193" s="42"/>
      <c r="N193" s="42"/>
      <c r="O193" s="42"/>
      <c r="P193" s="43">
        <f t="shared" si="5"/>
        <v>0</v>
      </c>
    </row>
    <row r="194" spans="2:16" x14ac:dyDescent="0.2">
      <c r="B194" s="40">
        <v>14</v>
      </c>
      <c r="C194" s="41" t="s">
        <v>19</v>
      </c>
      <c r="D194" s="42"/>
      <c r="E194" s="42"/>
      <c r="F194" s="42"/>
      <c r="G194" s="42"/>
      <c r="H194" s="43">
        <f t="shared" si="4"/>
        <v>0</v>
      </c>
      <c r="J194" s="40">
        <v>14</v>
      </c>
      <c r="K194" s="41" t="s">
        <v>19</v>
      </c>
      <c r="L194" s="42"/>
      <c r="M194" s="42"/>
      <c r="N194" s="42"/>
      <c r="O194" s="42"/>
      <c r="P194" s="43">
        <f t="shared" si="5"/>
        <v>0</v>
      </c>
    </row>
    <row r="195" spans="2:16" x14ac:dyDescent="0.2">
      <c r="B195" s="40">
        <v>15</v>
      </c>
      <c r="C195" s="41" t="s">
        <v>25</v>
      </c>
      <c r="D195" s="42"/>
      <c r="E195" s="42"/>
      <c r="F195" s="42"/>
      <c r="G195" s="42"/>
      <c r="H195" s="43">
        <f t="shared" si="4"/>
        <v>0</v>
      </c>
      <c r="J195" s="40">
        <v>15</v>
      </c>
      <c r="K195" s="41" t="s">
        <v>25</v>
      </c>
      <c r="L195" s="42"/>
      <c r="M195" s="42"/>
      <c r="N195" s="42"/>
      <c r="O195" s="42"/>
      <c r="P195" s="43">
        <f t="shared" si="5"/>
        <v>0</v>
      </c>
    </row>
    <row r="196" spans="2:16" x14ac:dyDescent="0.2">
      <c r="B196" s="40">
        <v>16</v>
      </c>
      <c r="C196" s="41" t="s">
        <v>23</v>
      </c>
      <c r="D196" s="42"/>
      <c r="E196" s="42"/>
      <c r="F196" s="42"/>
      <c r="G196" s="42"/>
      <c r="H196" s="43">
        <f t="shared" si="4"/>
        <v>0</v>
      </c>
      <c r="J196" s="40">
        <v>16</v>
      </c>
      <c r="K196" s="41" t="s">
        <v>23</v>
      </c>
      <c r="L196" s="42"/>
      <c r="M196" s="42"/>
      <c r="N196" s="42"/>
      <c r="O196" s="42"/>
      <c r="P196" s="43">
        <f t="shared" si="5"/>
        <v>0</v>
      </c>
    </row>
    <row r="197" spans="2:16" x14ac:dyDescent="0.2">
      <c r="B197" s="40">
        <v>17</v>
      </c>
      <c r="C197" s="41" t="s">
        <v>20</v>
      </c>
      <c r="D197" s="42"/>
      <c r="E197" s="42"/>
      <c r="F197" s="42"/>
      <c r="G197" s="42"/>
      <c r="H197" s="43">
        <f t="shared" si="4"/>
        <v>0</v>
      </c>
      <c r="J197" s="40">
        <v>17</v>
      </c>
      <c r="K197" s="41" t="s">
        <v>20</v>
      </c>
      <c r="L197" s="42"/>
      <c r="M197" s="42"/>
      <c r="N197" s="42"/>
      <c r="O197" s="42"/>
      <c r="P197" s="43">
        <f t="shared" si="5"/>
        <v>0</v>
      </c>
    </row>
    <row r="198" spans="2:16" x14ac:dyDescent="0.2">
      <c r="B198" s="40">
        <v>18</v>
      </c>
      <c r="C198" s="41" t="s">
        <v>24</v>
      </c>
      <c r="D198" s="42"/>
      <c r="E198" s="42"/>
      <c r="F198" s="42"/>
      <c r="G198" s="42"/>
      <c r="H198" s="43">
        <f t="shared" si="4"/>
        <v>0</v>
      </c>
      <c r="J198" s="40">
        <v>18</v>
      </c>
      <c r="K198" s="41" t="s">
        <v>24</v>
      </c>
      <c r="L198" s="42"/>
      <c r="M198" s="42"/>
      <c r="N198" s="42"/>
      <c r="O198" s="42"/>
      <c r="P198" s="43">
        <f t="shared" si="5"/>
        <v>0</v>
      </c>
    </row>
    <row r="199" spans="2:16" x14ac:dyDescent="0.2">
      <c r="B199" s="40">
        <v>19</v>
      </c>
      <c r="C199" s="41" t="s">
        <v>29</v>
      </c>
      <c r="D199" s="42"/>
      <c r="E199" s="42"/>
      <c r="F199" s="42"/>
      <c r="G199" s="42"/>
      <c r="H199" s="43">
        <f t="shared" si="4"/>
        <v>0</v>
      </c>
      <c r="J199" s="40">
        <v>19</v>
      </c>
      <c r="K199" s="41" t="s">
        <v>29</v>
      </c>
      <c r="L199" s="42"/>
      <c r="M199" s="42"/>
      <c r="N199" s="42"/>
      <c r="O199" s="42"/>
      <c r="P199" s="43">
        <f t="shared" si="5"/>
        <v>0</v>
      </c>
    </row>
    <row r="200" spans="2:16" x14ac:dyDescent="0.2">
      <c r="B200" s="40">
        <v>20</v>
      </c>
      <c r="C200" s="41" t="s">
        <v>15</v>
      </c>
      <c r="D200" s="42"/>
      <c r="E200" s="42"/>
      <c r="F200" s="42"/>
      <c r="G200" s="42"/>
      <c r="H200" s="43">
        <f t="shared" si="4"/>
        <v>0</v>
      </c>
      <c r="J200" s="40">
        <v>20</v>
      </c>
      <c r="K200" s="41" t="s">
        <v>15</v>
      </c>
      <c r="L200" s="42"/>
      <c r="M200" s="42"/>
      <c r="N200" s="42"/>
      <c r="O200" s="42"/>
      <c r="P200" s="43">
        <f t="shared" si="5"/>
        <v>0</v>
      </c>
    </row>
    <row r="201" spans="2:16" x14ac:dyDescent="0.2">
      <c r="B201" s="40">
        <v>21</v>
      </c>
      <c r="C201" s="90"/>
      <c r="D201" s="90"/>
      <c r="E201" s="90"/>
      <c r="F201" s="90"/>
      <c r="G201" s="90"/>
      <c r="H201" s="90"/>
      <c r="J201" s="40">
        <v>21</v>
      </c>
      <c r="K201" s="90"/>
      <c r="L201" s="90"/>
      <c r="M201" s="90"/>
      <c r="N201" s="90"/>
      <c r="O201" s="90"/>
      <c r="P201" s="90"/>
    </row>
    <row r="202" spans="2:16" x14ac:dyDescent="0.2">
      <c r="B202" s="40">
        <v>22</v>
      </c>
      <c r="C202" s="91"/>
      <c r="D202" s="91"/>
      <c r="E202" s="91"/>
      <c r="F202" s="91"/>
      <c r="G202" s="91"/>
      <c r="H202" s="91"/>
      <c r="J202" s="40">
        <v>22</v>
      </c>
      <c r="K202" s="91"/>
      <c r="L202" s="91"/>
      <c r="M202" s="91"/>
      <c r="N202" s="91"/>
      <c r="O202" s="91"/>
      <c r="P202" s="91"/>
    </row>
    <row r="203" spans="2:16" x14ac:dyDescent="0.2">
      <c r="B203" s="40">
        <v>23</v>
      </c>
      <c r="C203" s="89"/>
      <c r="D203" s="92"/>
      <c r="E203" s="92"/>
      <c r="F203" s="92"/>
      <c r="G203" s="92"/>
      <c r="H203" s="93"/>
      <c r="J203" s="40">
        <v>23</v>
      </c>
      <c r="K203" s="89"/>
      <c r="L203" s="92"/>
      <c r="M203" s="92"/>
      <c r="N203" s="92"/>
      <c r="O203" s="92"/>
      <c r="P203" s="93"/>
    </row>
    <row r="204" spans="2:16" x14ac:dyDescent="0.2">
      <c r="B204" s="40">
        <v>24</v>
      </c>
      <c r="C204" s="41" t="s">
        <v>21</v>
      </c>
      <c r="D204" s="42"/>
      <c r="E204" s="42"/>
      <c r="F204" s="42"/>
      <c r="G204" s="42"/>
      <c r="H204" s="43">
        <f t="shared" ref="H204:H207" si="6">SUM(D204:G204)</f>
        <v>0</v>
      </c>
      <c r="J204" s="40">
        <v>24</v>
      </c>
      <c r="K204" s="41" t="s">
        <v>21</v>
      </c>
      <c r="L204" s="42"/>
      <c r="M204" s="42"/>
      <c r="N204" s="42"/>
      <c r="O204" s="42"/>
      <c r="P204" s="43">
        <f t="shared" ref="P204:P207" si="7">SUM(L204:O204)</f>
        <v>0</v>
      </c>
    </row>
    <row r="205" spans="2:16" x14ac:dyDescent="0.2">
      <c r="B205" s="40">
        <v>25</v>
      </c>
      <c r="C205" s="41" t="s">
        <v>16</v>
      </c>
      <c r="D205" s="42"/>
      <c r="E205" s="42"/>
      <c r="F205" s="42"/>
      <c r="G205" s="42"/>
      <c r="H205" s="43">
        <f t="shared" si="6"/>
        <v>0</v>
      </c>
      <c r="J205" s="40">
        <v>25</v>
      </c>
      <c r="K205" s="41" t="s">
        <v>16</v>
      </c>
      <c r="L205" s="42"/>
      <c r="M205" s="42"/>
      <c r="N205" s="42"/>
      <c r="O205" s="42"/>
      <c r="P205" s="43">
        <f t="shared" si="7"/>
        <v>0</v>
      </c>
    </row>
    <row r="206" spans="2:16" x14ac:dyDescent="0.2">
      <c r="B206" s="40">
        <v>26</v>
      </c>
      <c r="C206" s="41" t="s">
        <v>17</v>
      </c>
      <c r="D206" s="42"/>
      <c r="E206" s="42"/>
      <c r="F206" s="42"/>
      <c r="G206" s="42"/>
      <c r="H206" s="43">
        <f t="shared" si="6"/>
        <v>0</v>
      </c>
      <c r="J206" s="40">
        <v>26</v>
      </c>
      <c r="K206" s="41" t="s">
        <v>17</v>
      </c>
      <c r="L206" s="42"/>
      <c r="M206" s="42"/>
      <c r="N206" s="42"/>
      <c r="O206" s="42"/>
      <c r="P206" s="43">
        <f t="shared" si="7"/>
        <v>0</v>
      </c>
    </row>
    <row r="207" spans="2:16" x14ac:dyDescent="0.2">
      <c r="B207" s="40">
        <v>27</v>
      </c>
      <c r="C207" s="41" t="s">
        <v>18</v>
      </c>
      <c r="D207" s="42"/>
      <c r="E207" s="42"/>
      <c r="F207" s="42"/>
      <c r="G207" s="42"/>
      <c r="H207" s="43">
        <f t="shared" si="6"/>
        <v>0</v>
      </c>
      <c r="J207" s="40">
        <v>27</v>
      </c>
      <c r="K207" s="41" t="s">
        <v>18</v>
      </c>
      <c r="L207" s="42"/>
      <c r="M207" s="42"/>
      <c r="N207" s="42"/>
      <c r="O207" s="42"/>
      <c r="P207" s="43">
        <f t="shared" si="7"/>
        <v>0</v>
      </c>
    </row>
    <row r="208" spans="2:16" x14ac:dyDescent="0.2">
      <c r="B208" s="40"/>
      <c r="C208" s="41" t="s">
        <v>35</v>
      </c>
      <c r="D208" s="44">
        <f>SUM(D181:D207)</f>
        <v>0</v>
      </c>
      <c r="E208" s="44"/>
      <c r="F208" s="44"/>
      <c r="G208" s="44"/>
      <c r="H208" s="44">
        <f>SUM(H181:H207)</f>
        <v>0</v>
      </c>
      <c r="J208" s="40"/>
      <c r="K208" s="41" t="s">
        <v>35</v>
      </c>
      <c r="L208" s="44">
        <f>SUM(L181:L207)</f>
        <v>0</v>
      </c>
      <c r="M208" s="44"/>
      <c r="N208" s="44"/>
      <c r="O208" s="44"/>
      <c r="P208" s="44">
        <f>SUM(P181:P207)</f>
        <v>0</v>
      </c>
    </row>
    <row r="209" spans="2:16" x14ac:dyDescent="0.2">
      <c r="B209" s="45"/>
      <c r="C209" s="46" t="s">
        <v>36</v>
      </c>
      <c r="D209" s="47" t="e">
        <f>SUM(#REF!)</f>
        <v>#REF!</v>
      </c>
      <c r="E209" s="47"/>
      <c r="F209" s="47"/>
      <c r="G209" s="47"/>
      <c r="H209" s="47" t="e">
        <f>SUM(D209:G209)</f>
        <v>#REF!</v>
      </c>
      <c r="J209" s="45"/>
      <c r="K209" s="46" t="s">
        <v>36</v>
      </c>
      <c r="L209" s="47" t="e">
        <f>SUM(#REF!)</f>
        <v>#REF!</v>
      </c>
      <c r="M209" s="47"/>
      <c r="N209" s="47"/>
      <c r="O209" s="47"/>
      <c r="P209" s="47" t="e">
        <f>SUM(L209:O209)</f>
        <v>#REF!</v>
      </c>
    </row>
    <row r="213" spans="2:16" ht="12.75" customHeight="1" x14ac:dyDescent="0.2"/>
    <row r="214" spans="2:16" ht="12.75" customHeight="1" x14ac:dyDescent="0.2"/>
    <row r="215" spans="2:16" ht="12.75" customHeight="1" x14ac:dyDescent="0.2"/>
    <row r="216" spans="2:16" ht="15" customHeight="1" x14ac:dyDescent="0.2"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</row>
    <row r="218" spans="2:16" x14ac:dyDescent="0.2">
      <c r="C218" s="114"/>
      <c r="D218" s="115"/>
      <c r="E218" s="115"/>
      <c r="F218" s="115"/>
      <c r="G218" s="115"/>
      <c r="H218" s="116"/>
      <c r="K218" s="114"/>
      <c r="L218" s="115"/>
      <c r="M218" s="115"/>
      <c r="N218" s="115"/>
      <c r="O218" s="115"/>
      <c r="P218" s="116"/>
    </row>
    <row r="219" spans="2:16" x14ac:dyDescent="0.2">
      <c r="C219" s="132"/>
      <c r="D219" s="133"/>
      <c r="E219" s="133"/>
      <c r="F219" s="133"/>
      <c r="G219" s="133"/>
      <c r="H219" s="134"/>
      <c r="K219" s="132"/>
      <c r="L219" s="133"/>
      <c r="M219" s="133"/>
      <c r="N219" s="133"/>
      <c r="O219" s="133"/>
      <c r="P219" s="134"/>
    </row>
    <row r="220" spans="2:16" x14ac:dyDescent="0.2">
      <c r="C220" s="125"/>
      <c r="D220" s="126"/>
      <c r="E220" s="126"/>
      <c r="F220" s="126"/>
      <c r="G220" s="126"/>
      <c r="H220" s="127"/>
      <c r="K220" s="125"/>
      <c r="L220" s="126"/>
      <c r="M220" s="126"/>
      <c r="N220" s="126"/>
      <c r="O220" s="126"/>
      <c r="P220" s="127"/>
    </row>
    <row r="221" spans="2:16" ht="12.75" customHeight="1" x14ac:dyDescent="0.2">
      <c r="B221" s="39">
        <f>COUNTIF(H223:H249,"&gt;0")</f>
        <v>0</v>
      </c>
      <c r="C221" s="110" t="s">
        <v>14</v>
      </c>
      <c r="D221" s="108" t="str">
        <f>$E$3</f>
        <v>janeiro-março</v>
      </c>
      <c r="E221" s="108" t="str">
        <f>$H$3</f>
        <v>abril-junho</v>
      </c>
      <c r="F221" s="108" t="str">
        <f>$E$4</f>
        <v>julho-setembro</v>
      </c>
      <c r="G221" s="108" t="str">
        <f>$H$4</f>
        <v>outubro-dezembro</v>
      </c>
      <c r="H221" s="128" t="e">
        <f>#REF!</f>
        <v>#REF!</v>
      </c>
      <c r="J221" s="39">
        <f>COUNTIF(P223:P249,"&gt;0")</f>
        <v>0</v>
      </c>
      <c r="K221" s="110" t="s">
        <v>14</v>
      </c>
      <c r="L221" s="108" t="str">
        <f>$E$3</f>
        <v>janeiro-março</v>
      </c>
      <c r="M221" s="108" t="str">
        <f>$H$3</f>
        <v>abril-junho</v>
      </c>
      <c r="N221" s="108" t="str">
        <f>$E$4</f>
        <v>julho-setembro</v>
      </c>
      <c r="O221" s="108" t="str">
        <f>$H$4</f>
        <v>outubro-dezembro</v>
      </c>
      <c r="P221" s="128" t="e">
        <f>#REF!</f>
        <v>#REF!</v>
      </c>
    </row>
    <row r="222" spans="2:16" x14ac:dyDescent="0.2">
      <c r="B222" s="6" t="s">
        <v>30</v>
      </c>
      <c r="C222" s="111"/>
      <c r="D222" s="109"/>
      <c r="E222" s="109"/>
      <c r="F222" s="109"/>
      <c r="G222" s="109"/>
      <c r="H222" s="129"/>
      <c r="J222" s="6" t="s">
        <v>30</v>
      </c>
      <c r="K222" s="111"/>
      <c r="L222" s="109"/>
      <c r="M222" s="109"/>
      <c r="N222" s="109"/>
      <c r="O222" s="109"/>
      <c r="P222" s="129"/>
    </row>
    <row r="223" spans="2:16" x14ac:dyDescent="0.2">
      <c r="B223" s="40">
        <v>1</v>
      </c>
      <c r="C223" s="41" t="s">
        <v>6</v>
      </c>
      <c r="D223" s="42" t="e">
        <f>SUMIF(#REF!,C223,#REF!)+SUMIF(#REF!,C223,#REF!)+SUMIF(#REF!,C223,#REF!)+SUMIF(#REF!,C223,#REF!)</f>
        <v>#REF!</v>
      </c>
      <c r="E223" s="42"/>
      <c r="F223" s="42"/>
      <c r="G223" s="42"/>
      <c r="H223" s="43" t="e">
        <f>SUMIF(#REF!,C223,#REF!)+SUMIF(#REF!,C223,#REF!)+SUMIF(#REF!,C223,#REF!)+SUMIF(#REF!,C223,#REF!)</f>
        <v>#REF!</v>
      </c>
      <c r="J223" s="40">
        <v>1</v>
      </c>
      <c r="K223" s="41" t="s">
        <v>6</v>
      </c>
      <c r="L223" s="42" t="e">
        <f>SUMIF(#REF!,K223,#REF!)+SUMIF(#REF!,C223,#REF!)+SUMIF(#REF!,C223,#REF!)+SUMIF(#REF!,C223,#REF!)</f>
        <v>#REF!</v>
      </c>
      <c r="M223" s="42"/>
      <c r="N223" s="42"/>
      <c r="O223" s="42"/>
      <c r="P223" s="43" t="e">
        <f>SUMIF(#REF!,K223,#REF!)+SUMIF(#REF!,K223,#REF!)+SUMIF(#REF!,K223,#REF!)+SUMIF(#REF!,K223,#REF!)</f>
        <v>#REF!</v>
      </c>
    </row>
    <row r="224" spans="2:16" x14ac:dyDescent="0.2">
      <c r="B224" s="40">
        <v>2</v>
      </c>
      <c r="C224" s="41" t="s">
        <v>5</v>
      </c>
      <c r="D224" s="42" t="e">
        <f>SUMIF(#REF!,C224,#REF!)+SUMIF(#REF!,C224,#REF!)+SUMIF(#REF!,C224,#REF!)+SUMIF(#REF!,C224,#REF!)</f>
        <v>#REF!</v>
      </c>
      <c r="E224" s="42"/>
      <c r="F224" s="42"/>
      <c r="G224" s="42"/>
      <c r="H224" s="43" t="e">
        <f>SUMIF(#REF!,C224,#REF!)+SUMIF(#REF!,C224,#REF!)+SUMIF(#REF!,C224,#REF!)+SUMIF(#REF!,C224,#REF!)</f>
        <v>#REF!</v>
      </c>
      <c r="J224" s="40">
        <v>2</v>
      </c>
      <c r="K224" s="41" t="s">
        <v>5</v>
      </c>
      <c r="L224" s="42" t="e">
        <f>SUMIF(#REF!,K224,#REF!)+SUMIF(#REF!,C224,#REF!)+SUMIF(#REF!,C224,#REF!)+SUMIF(#REF!,C224,#REF!)</f>
        <v>#REF!</v>
      </c>
      <c r="M224" s="42"/>
      <c r="N224" s="42"/>
      <c r="O224" s="42"/>
      <c r="P224" s="43" t="e">
        <f>SUMIF(#REF!,K224,#REF!)+SUMIF(#REF!,K224,#REF!)+SUMIF(#REF!,K224,#REF!)+SUMIF(#REF!,K224,#REF!)</f>
        <v>#REF!</v>
      </c>
    </row>
    <row r="225" spans="2:16" x14ac:dyDescent="0.2">
      <c r="B225" s="40">
        <v>3</v>
      </c>
      <c r="C225" s="41" t="s">
        <v>7</v>
      </c>
      <c r="D225" s="42" t="e">
        <f>SUMIF(#REF!,C225,#REF!)+SUMIF(#REF!,C225,#REF!)+SUMIF(#REF!,C225,#REF!)+SUMIF(#REF!,C225,#REF!)</f>
        <v>#REF!</v>
      </c>
      <c r="E225" s="42"/>
      <c r="F225" s="42"/>
      <c r="G225" s="42"/>
      <c r="H225" s="43" t="e">
        <f>SUMIF(#REF!,C225,#REF!)+SUMIF(#REF!,C225,#REF!)+SUMIF(#REF!,C225,#REF!)+SUMIF(#REF!,C225,#REF!)</f>
        <v>#REF!</v>
      </c>
      <c r="J225" s="40">
        <v>3</v>
      </c>
      <c r="K225" s="41" t="s">
        <v>7</v>
      </c>
      <c r="L225" s="42" t="e">
        <f>SUMIF(#REF!,K225,#REF!)+SUMIF(#REF!,C225,#REF!)+SUMIF(#REF!,C225,#REF!)+SUMIF(#REF!,C225,#REF!)</f>
        <v>#REF!</v>
      </c>
      <c r="M225" s="42"/>
      <c r="N225" s="42"/>
      <c r="O225" s="42"/>
      <c r="P225" s="43" t="e">
        <f>SUMIF(#REF!,K225,#REF!)+SUMIF(#REF!,K225,#REF!)+SUMIF(#REF!,K225,#REF!)+SUMIF(#REF!,K225,#REF!)</f>
        <v>#REF!</v>
      </c>
    </row>
    <row r="226" spans="2:16" x14ac:dyDescent="0.2">
      <c r="B226" s="40">
        <v>4</v>
      </c>
      <c r="C226" s="41" t="s">
        <v>9</v>
      </c>
      <c r="D226" s="42" t="e">
        <f>SUMIF(#REF!,C226,#REF!)+SUMIF(#REF!,C226,#REF!)+SUMIF(#REF!,C226,#REF!)+SUMIF(#REF!,C226,#REF!)</f>
        <v>#REF!</v>
      </c>
      <c r="E226" s="42"/>
      <c r="F226" s="42"/>
      <c r="G226" s="42"/>
      <c r="H226" s="43" t="e">
        <f>SUMIF(#REF!,C226,#REF!)+SUMIF(#REF!,C226,#REF!)+SUMIF(#REF!,C226,#REF!)+SUMIF(#REF!,C226,#REF!)</f>
        <v>#REF!</v>
      </c>
      <c r="J226" s="40">
        <v>4</v>
      </c>
      <c r="K226" s="41" t="s">
        <v>9</v>
      </c>
      <c r="L226" s="42" t="e">
        <f>SUMIF(#REF!,K226,#REF!)+SUMIF(#REF!,C226,#REF!)+SUMIF(#REF!,C226,#REF!)+SUMIF(#REF!,C226,#REF!)</f>
        <v>#REF!</v>
      </c>
      <c r="M226" s="42"/>
      <c r="N226" s="42"/>
      <c r="O226" s="42"/>
      <c r="P226" s="43" t="e">
        <f>SUMIF(#REF!,K226,#REF!)+SUMIF(#REF!,K226,#REF!)+SUMIF(#REF!,K226,#REF!)+SUMIF(#REF!,K226,#REF!)</f>
        <v>#REF!</v>
      </c>
    </row>
    <row r="227" spans="2:16" x14ac:dyDescent="0.2">
      <c r="B227" s="40">
        <v>5</v>
      </c>
      <c r="C227" s="41" t="s">
        <v>8</v>
      </c>
      <c r="D227" s="42" t="e">
        <f>SUMIF(#REF!,C227,#REF!)+SUMIF(#REF!,C227,#REF!)+SUMIF(#REF!,C227,#REF!)+SUMIF(#REF!,C227,#REF!)</f>
        <v>#REF!</v>
      </c>
      <c r="E227" s="42"/>
      <c r="F227" s="42"/>
      <c r="G227" s="42"/>
      <c r="H227" s="43" t="e">
        <f>SUMIF(#REF!,C227,#REF!)+SUMIF(#REF!,C227,#REF!)+SUMIF(#REF!,C227,#REF!)+SUMIF(#REF!,C227,#REF!)</f>
        <v>#REF!</v>
      </c>
      <c r="J227" s="40">
        <v>5</v>
      </c>
      <c r="K227" s="41" t="s">
        <v>27</v>
      </c>
      <c r="L227" s="42" t="e">
        <f>SUMIF(#REF!,K227,#REF!)+SUMIF(#REF!,C227,#REF!)+SUMIF(#REF!,C227,#REF!)+SUMIF(#REF!,C227,#REF!)</f>
        <v>#REF!</v>
      </c>
      <c r="M227" s="42"/>
      <c r="N227" s="42"/>
      <c r="O227" s="42"/>
      <c r="P227" s="43" t="e">
        <f>SUMIF(#REF!,K227,#REF!)+SUMIF(#REF!,K227,#REF!)+SUMIF(#REF!,K227,#REF!)+SUMIF(#REF!,K227,#REF!)</f>
        <v>#REF!</v>
      </c>
    </row>
    <row r="228" spans="2:16" x14ac:dyDescent="0.2">
      <c r="B228" s="40">
        <v>6</v>
      </c>
      <c r="C228" s="41" t="s">
        <v>27</v>
      </c>
      <c r="D228" s="42" t="e">
        <f>SUMIF(#REF!,C228,#REF!)+SUMIF(#REF!,C228,#REF!)+SUMIF(#REF!,C228,#REF!)+SUMIF(#REF!,C228,#REF!)</f>
        <v>#REF!</v>
      </c>
      <c r="E228" s="42"/>
      <c r="F228" s="42"/>
      <c r="G228" s="42"/>
      <c r="H228" s="43" t="e">
        <f>SUMIF(#REF!,C228,#REF!)+SUMIF(#REF!,C228,#REF!)+SUMIF(#REF!,C228,#REF!)+SUMIF(#REF!,C228,#REF!)</f>
        <v>#REF!</v>
      </c>
      <c r="J228" s="40">
        <v>6</v>
      </c>
      <c r="K228" s="41" t="s">
        <v>11</v>
      </c>
      <c r="L228" s="42" t="e">
        <f>SUMIF(#REF!,K228,#REF!)+SUMIF(#REF!,C228,#REF!)+SUMIF(#REF!,C228,#REF!)+SUMIF(#REF!,C228,#REF!)</f>
        <v>#REF!</v>
      </c>
      <c r="M228" s="42"/>
      <c r="N228" s="42"/>
      <c r="O228" s="42"/>
      <c r="P228" s="43" t="e">
        <f>SUMIF(#REF!,K228,#REF!)+SUMIF(#REF!,K228,#REF!)+SUMIF(#REF!,K228,#REF!)+SUMIF(#REF!,K228,#REF!)</f>
        <v>#REF!</v>
      </c>
    </row>
    <row r="229" spans="2:16" x14ac:dyDescent="0.2">
      <c r="B229" s="40">
        <v>7</v>
      </c>
      <c r="C229" s="41" t="s">
        <v>11</v>
      </c>
      <c r="D229" s="42" t="e">
        <f>SUMIF(#REF!,C229,#REF!)+SUMIF(#REF!,C229,#REF!)+SUMIF(#REF!,C229,#REF!)+SUMIF(#REF!,C229,#REF!)</f>
        <v>#REF!</v>
      </c>
      <c r="E229" s="42"/>
      <c r="F229" s="42"/>
      <c r="G229" s="42"/>
      <c r="H229" s="43" t="e">
        <f>SUMIF(#REF!,C229,#REF!)+SUMIF(#REF!,C229,#REF!)+SUMIF(#REF!,C229,#REF!)+SUMIF(#REF!,C229,#REF!)</f>
        <v>#REF!</v>
      </c>
      <c r="J229" s="40">
        <v>7</v>
      </c>
      <c r="K229" s="41" t="s">
        <v>0</v>
      </c>
      <c r="L229" s="42" t="e">
        <f>SUMIF(#REF!,K229,#REF!)+SUMIF(#REF!,C229,#REF!)+SUMIF(#REF!,C229,#REF!)+SUMIF(#REF!,C229,#REF!)</f>
        <v>#REF!</v>
      </c>
      <c r="M229" s="42"/>
      <c r="N229" s="42"/>
      <c r="O229" s="42"/>
      <c r="P229" s="43" t="e">
        <f>SUMIF(#REF!,K229,#REF!)+SUMIF(#REF!,K229,#REF!)+SUMIF(#REF!,K229,#REF!)+SUMIF(#REF!,K229,#REF!)</f>
        <v>#REF!</v>
      </c>
    </row>
    <row r="230" spans="2:16" x14ac:dyDescent="0.2">
      <c r="B230" s="40">
        <v>8</v>
      </c>
      <c r="C230" s="41" t="s">
        <v>0</v>
      </c>
      <c r="D230" s="42" t="e">
        <f>SUMIF(#REF!,C230,#REF!)+SUMIF(#REF!,C230,#REF!)+SUMIF(#REF!,C230,#REF!)+SUMIF(#REF!,C230,#REF!)</f>
        <v>#REF!</v>
      </c>
      <c r="E230" s="42"/>
      <c r="F230" s="42"/>
      <c r="G230" s="42"/>
      <c r="H230" s="43" t="e">
        <f>SUMIF(#REF!,C230,#REF!)+SUMIF(#REF!,C230,#REF!)+SUMIF(#REF!,C230,#REF!)+SUMIF(#REF!,C230,#REF!)</f>
        <v>#REF!</v>
      </c>
      <c r="J230" s="40">
        <v>8</v>
      </c>
      <c r="K230" s="41" t="s">
        <v>8</v>
      </c>
      <c r="L230" s="42" t="e">
        <f>SUMIF(#REF!,K230,#REF!)+SUMIF(#REF!,C230,#REF!)+SUMIF(#REF!,C230,#REF!)+SUMIF(#REF!,C230,#REF!)</f>
        <v>#REF!</v>
      </c>
      <c r="M230" s="42"/>
      <c r="N230" s="42"/>
      <c r="O230" s="42"/>
      <c r="P230" s="43" t="e">
        <f>SUMIF(#REF!,K230,#REF!)+SUMIF(#REF!,K230,#REF!)+SUMIF(#REF!,K230,#REF!)+SUMIF(#REF!,K230,#REF!)</f>
        <v>#REF!</v>
      </c>
    </row>
    <row r="231" spans="2:16" x14ac:dyDescent="0.2">
      <c r="B231" s="40">
        <v>9</v>
      </c>
      <c r="C231" s="41" t="s">
        <v>3</v>
      </c>
      <c r="D231" s="42" t="e">
        <f>SUMIF(#REF!,C231,#REF!)+SUMIF(#REF!,C231,#REF!)+SUMIF(#REF!,C231,#REF!)+SUMIF(#REF!,C231,#REF!)</f>
        <v>#REF!</v>
      </c>
      <c r="E231" s="42"/>
      <c r="F231" s="42"/>
      <c r="G231" s="42"/>
      <c r="H231" s="43" t="e">
        <f>SUMIF(#REF!,C231,#REF!)+SUMIF(#REF!,C231,#REF!)+SUMIF(#REF!,C231,#REF!)+SUMIF(#REF!,C231,#REF!)</f>
        <v>#REF!</v>
      </c>
      <c r="J231" s="40">
        <v>9</v>
      </c>
      <c r="K231" s="41" t="s">
        <v>3</v>
      </c>
      <c r="L231" s="42" t="e">
        <f>SUMIF(#REF!,K231,#REF!)+SUMIF(#REF!,C231,#REF!)+SUMIF(#REF!,C231,#REF!)+SUMIF(#REF!,C231,#REF!)</f>
        <v>#REF!</v>
      </c>
      <c r="M231" s="42"/>
      <c r="N231" s="42"/>
      <c r="O231" s="42"/>
      <c r="P231" s="43" t="e">
        <f>SUMIF(#REF!,K231,#REF!)+SUMIF(#REF!,K231,#REF!)+SUMIF(#REF!,K231,#REF!)+SUMIF(#REF!,K231,#REF!)</f>
        <v>#REF!</v>
      </c>
    </row>
    <row r="232" spans="2:16" x14ac:dyDescent="0.2">
      <c r="B232" s="40">
        <v>10</v>
      </c>
      <c r="C232" s="41" t="s">
        <v>22</v>
      </c>
      <c r="D232" s="42" t="e">
        <f>SUMIF(#REF!,C232,#REF!)+SUMIF(#REF!,C232,#REF!)+SUMIF(#REF!,C232,#REF!)+SUMIF(#REF!,C232,#REF!)</f>
        <v>#REF!</v>
      </c>
      <c r="E232" s="42"/>
      <c r="F232" s="42"/>
      <c r="G232" s="42"/>
      <c r="H232" s="43" t="e">
        <f>SUMIF(#REF!,C232,#REF!)+SUMIF(#REF!,C232,#REF!)+SUMIF(#REF!,C232,#REF!)+SUMIF(#REF!,C232,#REF!)</f>
        <v>#REF!</v>
      </c>
      <c r="J232" s="40">
        <v>10</v>
      </c>
      <c r="K232" s="41" t="s">
        <v>22</v>
      </c>
      <c r="L232" s="42" t="e">
        <f>SUMIF(#REF!,K232,#REF!)+SUMIF(#REF!,C232,#REF!)+SUMIF(#REF!,C232,#REF!)+SUMIF(#REF!,C232,#REF!)</f>
        <v>#REF!</v>
      </c>
      <c r="M232" s="42"/>
      <c r="N232" s="42"/>
      <c r="O232" s="42"/>
      <c r="P232" s="43" t="e">
        <f>SUMIF(#REF!,K232,#REF!)+SUMIF(#REF!,K232,#REF!)+SUMIF(#REF!,K232,#REF!)+SUMIF(#REF!,K232,#REF!)</f>
        <v>#REF!</v>
      </c>
    </row>
    <row r="233" spans="2:16" x14ac:dyDescent="0.2">
      <c r="B233" s="40">
        <v>11</v>
      </c>
      <c r="C233" s="41" t="s">
        <v>16</v>
      </c>
      <c r="D233" s="42" t="e">
        <f>SUMIF(#REF!,C233,#REF!)+SUMIF(#REF!,C233,#REF!)+SUMIF(#REF!,C233,#REF!)+SUMIF(#REF!,C233,#REF!)</f>
        <v>#REF!</v>
      </c>
      <c r="E233" s="42"/>
      <c r="F233" s="42"/>
      <c r="G233" s="42"/>
      <c r="H233" s="43" t="e">
        <f>SUMIF(#REF!,C233,#REF!)+SUMIF(#REF!,C233,#REF!)+SUMIF(#REF!,C233,#REF!)+SUMIF(#REF!,C233,#REF!)</f>
        <v>#REF!</v>
      </c>
      <c r="J233" s="40">
        <v>11</v>
      </c>
      <c r="K233" s="41" t="s">
        <v>16</v>
      </c>
      <c r="L233" s="42" t="e">
        <f>SUMIF(#REF!,K233,#REF!)+SUMIF(#REF!,C233,#REF!)+SUMIF(#REF!,C233,#REF!)+SUMIF(#REF!,C233,#REF!)</f>
        <v>#REF!</v>
      </c>
      <c r="M233" s="42"/>
      <c r="N233" s="42"/>
      <c r="O233" s="42"/>
      <c r="P233" s="43" t="e">
        <f>SUMIF(#REF!,K233,#REF!)+SUMIF(#REF!,K233,#REF!)+SUMIF(#REF!,K233,#REF!)+SUMIF(#REF!,K233,#REF!)</f>
        <v>#REF!</v>
      </c>
    </row>
    <row r="234" spans="2:16" x14ac:dyDescent="0.2">
      <c r="B234" s="40">
        <v>12</v>
      </c>
      <c r="C234" s="41" t="s">
        <v>10</v>
      </c>
      <c r="D234" s="42" t="e">
        <f>SUMIF(#REF!,C234,#REF!)+SUMIF(#REF!,C234,#REF!)+SUMIF(#REF!,C234,#REF!)+SUMIF(#REF!,C234,#REF!)</f>
        <v>#REF!</v>
      </c>
      <c r="E234" s="42"/>
      <c r="F234" s="42"/>
      <c r="G234" s="42"/>
      <c r="H234" s="43" t="e">
        <f>SUMIF(#REF!,C234,#REF!)+SUMIF(#REF!,C234,#REF!)+SUMIF(#REF!,C234,#REF!)+SUMIF(#REF!,C234,#REF!)</f>
        <v>#REF!</v>
      </c>
      <c r="J234" s="40">
        <v>12</v>
      </c>
      <c r="K234" s="41" t="s">
        <v>4</v>
      </c>
      <c r="L234" s="42" t="e">
        <f>SUMIF(#REF!,K234,#REF!)+SUMIF(#REF!,C234,#REF!)+SUMIF(#REF!,C234,#REF!)+SUMIF(#REF!,C234,#REF!)</f>
        <v>#REF!</v>
      </c>
      <c r="M234" s="42"/>
      <c r="N234" s="42"/>
      <c r="O234" s="42"/>
      <c r="P234" s="43" t="e">
        <f>SUMIF(#REF!,K234,#REF!)+SUMIF(#REF!,K234,#REF!)+SUMIF(#REF!,K234,#REF!)+SUMIF(#REF!,K234,#REF!)</f>
        <v>#REF!</v>
      </c>
    </row>
    <row r="235" spans="2:16" x14ac:dyDescent="0.2">
      <c r="B235" s="40">
        <v>13</v>
      </c>
      <c r="C235" s="41" t="s">
        <v>4</v>
      </c>
      <c r="D235" s="42" t="e">
        <f>SUMIF(#REF!,C235,#REF!)+SUMIF(#REF!,C235,#REF!)+SUMIF(#REF!,C235,#REF!)+SUMIF(#REF!,C235,#REF!)</f>
        <v>#REF!</v>
      </c>
      <c r="E235" s="42"/>
      <c r="F235" s="42"/>
      <c r="G235" s="42"/>
      <c r="H235" s="43" t="e">
        <f>SUMIF(#REF!,C235,#REF!)+SUMIF(#REF!,C235,#REF!)+SUMIF(#REF!,C235,#REF!)+SUMIF(#REF!,C235,#REF!)</f>
        <v>#REF!</v>
      </c>
      <c r="J235" s="40">
        <v>13</v>
      </c>
      <c r="K235" s="41" t="s">
        <v>10</v>
      </c>
      <c r="L235" s="42" t="e">
        <f>SUMIF(#REF!,K235,#REF!)+SUMIF(#REF!,C235,#REF!)+SUMIF(#REF!,C235,#REF!)+SUMIF(#REF!,C235,#REF!)</f>
        <v>#REF!</v>
      </c>
      <c r="M235" s="42"/>
      <c r="N235" s="42"/>
      <c r="O235" s="42"/>
      <c r="P235" s="43" t="e">
        <f>SUMIF(#REF!,K235,#REF!)+SUMIF(#REF!,K235,#REF!)+SUMIF(#REF!,K235,#REF!)+SUMIF(#REF!,K235,#REF!)</f>
        <v>#REF!</v>
      </c>
    </row>
    <row r="236" spans="2:16" x14ac:dyDescent="0.2">
      <c r="B236" s="40">
        <v>14</v>
      </c>
      <c r="C236" s="41" t="s">
        <v>25</v>
      </c>
      <c r="D236" s="42" t="e">
        <f>SUMIF(#REF!,C236,#REF!)+SUMIF(#REF!,C236,#REF!)+SUMIF(#REF!,C236,#REF!)+SUMIF(#REF!,C236,#REF!)</f>
        <v>#REF!</v>
      </c>
      <c r="E236" s="42"/>
      <c r="F236" s="42"/>
      <c r="G236" s="42"/>
      <c r="H236" s="43" t="e">
        <f>SUMIF(#REF!,C236,#REF!)+SUMIF(#REF!,C236,#REF!)+SUMIF(#REF!,C236,#REF!)+SUMIF(#REF!,C236,#REF!)</f>
        <v>#REF!</v>
      </c>
      <c r="J236" s="40">
        <v>14</v>
      </c>
      <c r="K236" s="41" t="s">
        <v>25</v>
      </c>
      <c r="L236" s="42" t="e">
        <f>SUMIF(#REF!,K236,#REF!)+SUMIF(#REF!,C236,#REF!)+SUMIF(#REF!,C236,#REF!)+SUMIF(#REF!,C236,#REF!)</f>
        <v>#REF!</v>
      </c>
      <c r="M236" s="42"/>
      <c r="N236" s="42"/>
      <c r="O236" s="42"/>
      <c r="P236" s="43" t="e">
        <f>SUMIF(#REF!,K236,#REF!)+SUMIF(#REF!,K236,#REF!)+SUMIF(#REF!,K236,#REF!)+SUMIF(#REF!,K236,#REF!)</f>
        <v>#REF!</v>
      </c>
    </row>
    <row r="237" spans="2:16" x14ac:dyDescent="0.2">
      <c r="B237" s="40">
        <v>15</v>
      </c>
      <c r="C237" s="41" t="s">
        <v>23</v>
      </c>
      <c r="D237" s="42" t="e">
        <f>SUMIF(#REF!,C237,#REF!)+SUMIF(#REF!,C237,#REF!)+SUMIF(#REF!,C237,#REF!)+SUMIF(#REF!,C237,#REF!)</f>
        <v>#REF!</v>
      </c>
      <c r="E237" s="42"/>
      <c r="F237" s="42"/>
      <c r="G237" s="42"/>
      <c r="H237" s="43" t="e">
        <f>SUMIF(#REF!,C237,#REF!)+SUMIF(#REF!,C237,#REF!)+SUMIF(#REF!,C237,#REF!)+SUMIF(#REF!,C237,#REF!)</f>
        <v>#REF!</v>
      </c>
      <c r="J237" s="40">
        <v>15</v>
      </c>
      <c r="K237" s="41" t="s">
        <v>23</v>
      </c>
      <c r="L237" s="42" t="e">
        <f>SUMIF(#REF!,K237,#REF!)+SUMIF(#REF!,C237,#REF!)+SUMIF(#REF!,C237,#REF!)+SUMIF(#REF!,C237,#REF!)</f>
        <v>#REF!</v>
      </c>
      <c r="M237" s="42"/>
      <c r="N237" s="42"/>
      <c r="O237" s="42"/>
      <c r="P237" s="43" t="e">
        <f>SUMIF(#REF!,K237,#REF!)+SUMIF(#REF!,K237,#REF!)+SUMIF(#REF!,K237,#REF!)+SUMIF(#REF!,K237,#REF!)</f>
        <v>#REF!</v>
      </c>
    </row>
    <row r="238" spans="2:16" x14ac:dyDescent="0.2">
      <c r="B238" s="40">
        <v>16</v>
      </c>
      <c r="C238" s="41" t="s">
        <v>24</v>
      </c>
      <c r="D238" s="42" t="e">
        <f>SUMIF(#REF!,C238,#REF!)+SUMIF(#REF!,C238,#REF!)+SUMIF(#REF!,C238,#REF!)+SUMIF(#REF!,C238,#REF!)</f>
        <v>#REF!</v>
      </c>
      <c r="E238" s="42"/>
      <c r="F238" s="42"/>
      <c r="G238" s="42"/>
      <c r="H238" s="43" t="e">
        <f>SUMIF(#REF!,C238,#REF!)+SUMIF(#REF!,C238,#REF!)+SUMIF(#REF!,C238,#REF!)+SUMIF(#REF!,C238,#REF!)</f>
        <v>#REF!</v>
      </c>
      <c r="J238" s="40">
        <v>16</v>
      </c>
      <c r="K238" s="41" t="s">
        <v>24</v>
      </c>
      <c r="L238" s="42" t="e">
        <f>SUMIF(#REF!,K238,#REF!)+SUMIF(#REF!,C238,#REF!)+SUMIF(#REF!,C238,#REF!)+SUMIF(#REF!,C238,#REF!)</f>
        <v>#REF!</v>
      </c>
      <c r="M238" s="42"/>
      <c r="N238" s="42"/>
      <c r="O238" s="42"/>
      <c r="P238" s="43" t="e">
        <f>SUMIF(#REF!,K238,#REF!)+SUMIF(#REF!,K238,#REF!)+SUMIF(#REF!,K238,#REF!)+SUMIF(#REF!,K238,#REF!)</f>
        <v>#REF!</v>
      </c>
    </row>
    <row r="239" spans="2:16" x14ac:dyDescent="0.2">
      <c r="B239" s="40">
        <v>17</v>
      </c>
      <c r="C239" s="41" t="s">
        <v>29</v>
      </c>
      <c r="D239" s="42" t="e">
        <f>SUMIF(#REF!,C239,#REF!)+SUMIF(#REF!,C239,#REF!)+SUMIF(#REF!,C239,#REF!)+SUMIF(#REF!,C239,#REF!)</f>
        <v>#REF!</v>
      </c>
      <c r="E239" s="42"/>
      <c r="F239" s="42"/>
      <c r="G239" s="42"/>
      <c r="H239" s="43" t="e">
        <f>SUMIF(#REF!,C239,#REF!)+SUMIF(#REF!,C239,#REF!)+SUMIF(#REF!,C239,#REF!)+SUMIF(#REF!,C239,#REF!)</f>
        <v>#REF!</v>
      </c>
      <c r="J239" s="40">
        <v>17</v>
      </c>
      <c r="K239" s="41" t="s">
        <v>29</v>
      </c>
      <c r="L239" s="42" t="e">
        <f>SUMIF(#REF!,K239,#REF!)+SUMIF(#REF!,C239,#REF!)+SUMIF(#REF!,C239,#REF!)+SUMIF(#REF!,C239,#REF!)</f>
        <v>#REF!</v>
      </c>
      <c r="M239" s="42"/>
      <c r="N239" s="42"/>
      <c r="O239" s="42"/>
      <c r="P239" s="43" t="e">
        <f>SUMIF(#REF!,K239,#REF!)+SUMIF(#REF!,K239,#REF!)+SUMIF(#REF!,K239,#REF!)+SUMIF(#REF!,K239,#REF!)</f>
        <v>#REF!</v>
      </c>
    </row>
    <row r="240" spans="2:16" x14ac:dyDescent="0.2">
      <c r="B240" s="40">
        <v>18</v>
      </c>
      <c r="C240" s="41" t="s">
        <v>26</v>
      </c>
      <c r="D240" s="42" t="e">
        <f>SUMIF(#REF!,C240,#REF!)+SUMIF(#REF!,C240,#REF!)+SUMIF(#REF!,C240,#REF!)+SUMIF(#REF!,C240,#REF!)</f>
        <v>#REF!</v>
      </c>
      <c r="E240" s="42"/>
      <c r="F240" s="42"/>
      <c r="G240" s="42"/>
      <c r="H240" s="43" t="e">
        <f>SUMIF(#REF!,C240,#REF!)+SUMIF(#REF!,C240,#REF!)+SUMIF(#REF!,C240,#REF!)+SUMIF(#REF!,C240,#REF!)</f>
        <v>#REF!</v>
      </c>
      <c r="J240" s="40">
        <v>18</v>
      </c>
      <c r="K240" s="41" t="s">
        <v>26</v>
      </c>
      <c r="L240" s="42" t="e">
        <f>SUMIF(#REF!,K240,#REF!)+SUMIF(#REF!,C240,#REF!)+SUMIF(#REF!,C240,#REF!)+SUMIF(#REF!,C240,#REF!)</f>
        <v>#REF!</v>
      </c>
      <c r="M240" s="42"/>
      <c r="N240" s="42"/>
      <c r="O240" s="42"/>
      <c r="P240" s="43" t="e">
        <f>SUMIF(#REF!,K240,#REF!)+SUMIF(#REF!,K240,#REF!)+SUMIF(#REF!,K240,#REF!)+SUMIF(#REF!,K240,#REF!)</f>
        <v>#REF!</v>
      </c>
    </row>
    <row r="241" spans="2:16" x14ac:dyDescent="0.2">
      <c r="B241" s="40">
        <v>19</v>
      </c>
      <c r="C241" s="41" t="s">
        <v>2</v>
      </c>
      <c r="D241" s="42" t="e">
        <f>SUMIF(#REF!,C241,#REF!)+SUMIF(#REF!,C241,#REF!)+SUMIF(#REF!,C241,#REF!)+SUMIF(#REF!,C241,#REF!)</f>
        <v>#REF!</v>
      </c>
      <c r="E241" s="42"/>
      <c r="F241" s="42"/>
      <c r="G241" s="42"/>
      <c r="H241" s="43" t="e">
        <f>SUMIF(#REF!,C241,#REF!)+SUMIF(#REF!,C241,#REF!)+SUMIF(#REF!,C241,#REF!)+SUMIF(#REF!,C241,#REF!)</f>
        <v>#REF!</v>
      </c>
      <c r="J241" s="40">
        <v>19</v>
      </c>
      <c r="K241" s="41" t="s">
        <v>2</v>
      </c>
      <c r="L241" s="42" t="e">
        <f>SUMIF(#REF!,K241,#REF!)+SUMIF(#REF!,C241,#REF!)+SUMIF(#REF!,C241,#REF!)+SUMIF(#REF!,C241,#REF!)</f>
        <v>#REF!</v>
      </c>
      <c r="M241" s="42"/>
      <c r="N241" s="42"/>
      <c r="O241" s="42"/>
      <c r="P241" s="43" t="e">
        <f>SUMIF(#REF!,K241,#REF!)+SUMIF(#REF!,K241,#REF!)+SUMIF(#REF!,K241,#REF!)+SUMIF(#REF!,K241,#REF!)</f>
        <v>#REF!</v>
      </c>
    </row>
    <row r="242" spans="2:16" x14ac:dyDescent="0.2">
      <c r="B242" s="40">
        <v>20</v>
      </c>
      <c r="C242" s="41" t="s">
        <v>28</v>
      </c>
      <c r="D242" s="42" t="e">
        <f>SUMIF(#REF!,C242,#REF!)+SUMIF(#REF!,C242,#REF!)+SUMIF(#REF!,C242,#REF!)+SUMIF(#REF!,C242,#REF!)</f>
        <v>#REF!</v>
      </c>
      <c r="E242" s="42"/>
      <c r="F242" s="42"/>
      <c r="G242" s="42"/>
      <c r="H242" s="43" t="e">
        <f>SUMIF(#REF!,C242,#REF!)+SUMIF(#REF!,C242,#REF!)+SUMIF(#REF!,C242,#REF!)+SUMIF(#REF!,C242,#REF!)</f>
        <v>#REF!</v>
      </c>
      <c r="J242" s="40">
        <v>20</v>
      </c>
      <c r="K242" s="41" t="s">
        <v>21</v>
      </c>
      <c r="L242" s="42" t="e">
        <f>SUMIF(#REF!,K242,#REF!)+SUMIF(#REF!,C242,#REF!)+SUMIF(#REF!,C242,#REF!)+SUMIF(#REF!,C242,#REF!)</f>
        <v>#REF!</v>
      </c>
      <c r="M242" s="42"/>
      <c r="N242" s="42"/>
      <c r="O242" s="42"/>
      <c r="P242" s="43" t="e">
        <f>SUMIF(#REF!,K242,#REF!)+SUMIF(#REF!,K242,#REF!)+SUMIF(#REF!,K242,#REF!)+SUMIF(#REF!,K242,#REF!)</f>
        <v>#REF!</v>
      </c>
    </row>
    <row r="243" spans="2:16" x14ac:dyDescent="0.2">
      <c r="B243" s="40">
        <v>21</v>
      </c>
      <c r="C243" s="41" t="s">
        <v>21</v>
      </c>
      <c r="D243" s="42" t="e">
        <f>SUMIF(#REF!,C243,#REF!)+SUMIF(#REF!,C243,#REF!)+SUMIF(#REF!,C243,#REF!)+SUMIF(#REF!,C243,#REF!)</f>
        <v>#REF!</v>
      </c>
      <c r="E243" s="42"/>
      <c r="F243" s="42"/>
      <c r="G243" s="42"/>
      <c r="H243" s="43" t="e">
        <f>SUMIF(#REF!,C243,#REF!)+SUMIF(#REF!,C243,#REF!)+SUMIF(#REF!,C243,#REF!)+SUMIF(#REF!,C243,#REF!)</f>
        <v>#REF!</v>
      </c>
      <c r="J243" s="40">
        <v>21</v>
      </c>
      <c r="K243" s="41" t="s">
        <v>28</v>
      </c>
      <c r="L243" s="42" t="e">
        <f>SUMIF(#REF!,K243,#REF!)+SUMIF(#REF!,C243,#REF!)+SUMIF(#REF!,C243,#REF!)+SUMIF(#REF!,C243,#REF!)</f>
        <v>#REF!</v>
      </c>
      <c r="M243" s="42"/>
      <c r="N243" s="42"/>
      <c r="O243" s="42"/>
      <c r="P243" s="43" t="e">
        <f>SUMIF(#REF!,K243,#REF!)+SUMIF(#REF!,K243,#REF!)+SUMIF(#REF!,K243,#REF!)+SUMIF(#REF!,K243,#REF!)</f>
        <v>#REF!</v>
      </c>
    </row>
    <row r="244" spans="2:16" x14ac:dyDescent="0.2">
      <c r="B244" s="40">
        <v>22</v>
      </c>
      <c r="C244" s="41" t="s">
        <v>1</v>
      </c>
      <c r="D244" s="42" t="e">
        <f>SUMIF(#REF!,C244,#REF!)+SUMIF(#REF!,C244,#REF!)+SUMIF(#REF!,C244,#REF!)+SUMIF(#REF!,C244,#REF!)</f>
        <v>#REF!</v>
      </c>
      <c r="E244" s="42"/>
      <c r="F244" s="42"/>
      <c r="G244" s="42"/>
      <c r="H244" s="43" t="e">
        <f>SUMIF(#REF!,C244,#REF!)+SUMIF(#REF!,C244,#REF!)+SUMIF(#REF!,C244,#REF!)+SUMIF(#REF!,C244,#REF!)</f>
        <v>#REF!</v>
      </c>
      <c r="J244" s="40">
        <v>22</v>
      </c>
      <c r="K244" s="41" t="s">
        <v>1</v>
      </c>
      <c r="L244" s="42" t="e">
        <f>SUMIF(#REF!,K244,#REF!)+SUMIF(#REF!,C244,#REF!)+SUMIF(#REF!,C244,#REF!)+SUMIF(#REF!,C244,#REF!)</f>
        <v>#REF!</v>
      </c>
      <c r="M244" s="42"/>
      <c r="N244" s="42"/>
      <c r="O244" s="42"/>
      <c r="P244" s="43" t="e">
        <f>SUMIF(#REF!,K244,#REF!)+SUMIF(#REF!,K244,#REF!)+SUMIF(#REF!,K244,#REF!)+SUMIF(#REF!,K244,#REF!)</f>
        <v>#REF!</v>
      </c>
    </row>
    <row r="245" spans="2:16" x14ac:dyDescent="0.2">
      <c r="B245" s="40">
        <v>23</v>
      </c>
      <c r="C245" s="41" t="s">
        <v>19</v>
      </c>
      <c r="D245" s="42" t="e">
        <f>SUMIF(#REF!,C245,#REF!)+SUMIF(#REF!,C245,#REF!)+SUMIF(#REF!,C245,#REF!)+SUMIF(#REF!,C245,#REF!)</f>
        <v>#REF!</v>
      </c>
      <c r="E245" s="42"/>
      <c r="F245" s="42"/>
      <c r="G245" s="42"/>
      <c r="H245" s="43" t="e">
        <f>SUMIF(#REF!,C245,#REF!)+SUMIF(#REF!,C245,#REF!)+SUMIF(#REF!,C245,#REF!)+SUMIF(#REF!,C245,#REF!)</f>
        <v>#REF!</v>
      </c>
      <c r="J245" s="40">
        <v>23</v>
      </c>
      <c r="K245" s="41" t="s">
        <v>19</v>
      </c>
      <c r="L245" s="42" t="e">
        <f>SUMIF(#REF!,K245,#REF!)+SUMIF(#REF!,C245,#REF!)+SUMIF(#REF!,C245,#REF!)+SUMIF(#REF!,C245,#REF!)</f>
        <v>#REF!</v>
      </c>
      <c r="M245" s="42"/>
      <c r="N245" s="42"/>
      <c r="O245" s="42"/>
      <c r="P245" s="43" t="e">
        <f>SUMIF(#REF!,K245,#REF!)+SUMIF(#REF!,K245,#REF!)+SUMIF(#REF!,K245,#REF!)+SUMIF(#REF!,K245,#REF!)</f>
        <v>#REF!</v>
      </c>
    </row>
    <row r="246" spans="2:16" x14ac:dyDescent="0.2">
      <c r="B246" s="40">
        <v>24</v>
      </c>
      <c r="C246" s="41" t="s">
        <v>20</v>
      </c>
      <c r="D246" s="42" t="e">
        <f>SUMIF(#REF!,C246,#REF!)+SUMIF(#REF!,C246,#REF!)+SUMIF(#REF!,C246,#REF!)+SUMIF(#REF!,C246,#REF!)</f>
        <v>#REF!</v>
      </c>
      <c r="E246" s="42"/>
      <c r="F246" s="42"/>
      <c r="G246" s="42"/>
      <c r="H246" s="43" t="e">
        <f>SUMIF(#REF!,C246,#REF!)+SUMIF(#REF!,C246,#REF!)+SUMIF(#REF!,C246,#REF!)+SUMIF(#REF!,C246,#REF!)</f>
        <v>#REF!</v>
      </c>
      <c r="J246" s="40">
        <v>24</v>
      </c>
      <c r="K246" s="41" t="s">
        <v>20</v>
      </c>
      <c r="L246" s="42" t="e">
        <f>SUMIF(#REF!,K246,#REF!)+SUMIF(#REF!,C246,#REF!)+SUMIF(#REF!,C246,#REF!)+SUMIF(#REF!,C246,#REF!)</f>
        <v>#REF!</v>
      </c>
      <c r="M246" s="42"/>
      <c r="N246" s="42"/>
      <c r="O246" s="42"/>
      <c r="P246" s="43" t="e">
        <f>SUMIF(#REF!,K246,#REF!)+SUMIF(#REF!,K246,#REF!)+SUMIF(#REF!,K246,#REF!)+SUMIF(#REF!,K246,#REF!)</f>
        <v>#REF!</v>
      </c>
    </row>
    <row r="247" spans="2:16" x14ac:dyDescent="0.2">
      <c r="B247" s="40">
        <v>25</v>
      </c>
      <c r="C247" s="41" t="s">
        <v>15</v>
      </c>
      <c r="D247" s="42" t="e">
        <f>SUMIF(#REF!,C247,#REF!)+SUMIF(#REF!,C247,#REF!)+SUMIF(#REF!,C247,#REF!)+SUMIF(#REF!,C247,#REF!)</f>
        <v>#REF!</v>
      </c>
      <c r="E247" s="42"/>
      <c r="F247" s="42"/>
      <c r="G247" s="42"/>
      <c r="H247" s="43" t="e">
        <f>SUMIF(#REF!,C247,#REF!)+SUMIF(#REF!,C247,#REF!)+SUMIF(#REF!,C247,#REF!)+SUMIF(#REF!,C247,#REF!)</f>
        <v>#REF!</v>
      </c>
      <c r="J247" s="40">
        <v>25</v>
      </c>
      <c r="K247" s="41" t="s">
        <v>15</v>
      </c>
      <c r="L247" s="42" t="e">
        <f>SUMIF(#REF!,K247,#REF!)+SUMIF(#REF!,C247,#REF!)+SUMIF(#REF!,C247,#REF!)+SUMIF(#REF!,C247,#REF!)</f>
        <v>#REF!</v>
      </c>
      <c r="M247" s="42"/>
      <c r="N247" s="42"/>
      <c r="O247" s="42"/>
      <c r="P247" s="43" t="e">
        <f>SUMIF(#REF!,K247,#REF!)+SUMIF(#REF!,K247,#REF!)+SUMIF(#REF!,K247,#REF!)+SUMIF(#REF!,K247,#REF!)</f>
        <v>#REF!</v>
      </c>
    </row>
    <row r="248" spans="2:16" x14ac:dyDescent="0.2">
      <c r="B248" s="40">
        <v>26</v>
      </c>
      <c r="C248" s="41" t="s">
        <v>17</v>
      </c>
      <c r="D248" s="42" t="e">
        <f>SUMIF(#REF!,C248,#REF!)+SUMIF(#REF!,C248,#REF!)+SUMIF(#REF!,C248,#REF!)+SUMIF(#REF!,C248,#REF!)</f>
        <v>#REF!</v>
      </c>
      <c r="E248" s="42"/>
      <c r="F248" s="42"/>
      <c r="G248" s="42"/>
      <c r="H248" s="43" t="e">
        <f>SUMIF(#REF!,C248,#REF!)+SUMIF(#REF!,C248,#REF!)+SUMIF(#REF!,C248,#REF!)+SUMIF(#REF!,C248,#REF!)</f>
        <v>#REF!</v>
      </c>
      <c r="J248" s="40">
        <v>26</v>
      </c>
      <c r="K248" s="41" t="s">
        <v>17</v>
      </c>
      <c r="L248" s="42" t="e">
        <f>SUMIF(#REF!,K248,#REF!)+SUMIF(#REF!,C248,#REF!)+SUMIF(#REF!,C248,#REF!)+SUMIF(#REF!,C248,#REF!)</f>
        <v>#REF!</v>
      </c>
      <c r="M248" s="42"/>
      <c r="N248" s="42"/>
      <c r="O248" s="42"/>
      <c r="P248" s="43" t="e">
        <f>SUMIF(#REF!,K248,#REF!)+SUMIF(#REF!,K248,#REF!)+SUMIF(#REF!,K248,#REF!)+SUMIF(#REF!,K248,#REF!)</f>
        <v>#REF!</v>
      </c>
    </row>
    <row r="249" spans="2:16" x14ac:dyDescent="0.2">
      <c r="B249" s="40">
        <v>27</v>
      </c>
      <c r="C249" s="41" t="s">
        <v>18</v>
      </c>
      <c r="D249" s="42" t="e">
        <f>SUMIF(#REF!,C249,#REF!)+SUMIF(#REF!,C249,#REF!)+SUMIF(#REF!,C249,#REF!)+SUMIF(#REF!,C249,#REF!)</f>
        <v>#REF!</v>
      </c>
      <c r="E249" s="42"/>
      <c r="F249" s="42"/>
      <c r="G249" s="42"/>
      <c r="H249" s="43" t="e">
        <f>SUMIF(#REF!,C249,#REF!)+SUMIF(#REF!,C249,#REF!)+SUMIF(#REF!,C249,#REF!)+SUMIF(#REF!,C249,#REF!)</f>
        <v>#REF!</v>
      </c>
      <c r="J249" s="40">
        <v>27</v>
      </c>
      <c r="K249" s="41" t="s">
        <v>18</v>
      </c>
      <c r="L249" s="42" t="e">
        <f>SUMIF(#REF!,K249,#REF!)+SUMIF(#REF!,C249,#REF!)+SUMIF(#REF!,C249,#REF!)+SUMIF(#REF!,C249,#REF!)</f>
        <v>#REF!</v>
      </c>
      <c r="M249" s="42"/>
      <c r="N249" s="42"/>
      <c r="O249" s="42"/>
      <c r="P249" s="43" t="e">
        <f>SUMIF(#REF!,K249,#REF!)+SUMIF(#REF!,K249,#REF!)+SUMIF(#REF!,K249,#REF!)+SUMIF(#REF!,K249,#REF!)</f>
        <v>#REF!</v>
      </c>
    </row>
    <row r="250" spans="2:16" x14ac:dyDescent="0.2">
      <c r="B250" s="40"/>
      <c r="C250" s="41" t="s">
        <v>35</v>
      </c>
      <c r="D250" s="44" t="e">
        <f>SUM(D223:D249)</f>
        <v>#REF!</v>
      </c>
      <c r="E250" s="44"/>
      <c r="F250" s="44"/>
      <c r="G250" s="44"/>
      <c r="H250" s="44" t="e">
        <f>SUM(H223:H249)</f>
        <v>#REF!</v>
      </c>
      <c r="J250" s="40"/>
      <c r="K250" s="41" t="s">
        <v>35</v>
      </c>
      <c r="L250" s="44" t="e">
        <f>SUM(L223:L249)</f>
        <v>#REF!</v>
      </c>
      <c r="M250" s="44"/>
      <c r="N250" s="44"/>
      <c r="O250" s="44"/>
      <c r="P250" s="44" t="e">
        <f>SUM(P223:P249)</f>
        <v>#REF!</v>
      </c>
    </row>
    <row r="251" spans="2:16" x14ac:dyDescent="0.2">
      <c r="B251" s="45"/>
      <c r="C251" s="46" t="s">
        <v>36</v>
      </c>
      <c r="D251" s="47" t="e">
        <f>SUM(#REF!)</f>
        <v>#REF!</v>
      </c>
      <c r="E251" s="47"/>
      <c r="F251" s="47"/>
      <c r="G251" s="47"/>
      <c r="H251" s="47" t="e">
        <f>SUM(#REF!)</f>
        <v>#REF!</v>
      </c>
      <c r="J251" s="45"/>
      <c r="K251" s="46" t="s">
        <v>36</v>
      </c>
      <c r="L251" s="47" t="e">
        <f>SUM(#REF!)</f>
        <v>#REF!</v>
      </c>
      <c r="M251" s="47"/>
      <c r="N251" s="47"/>
      <c r="O251" s="47"/>
      <c r="P251" s="47" t="e">
        <f>SUM(#REF!)</f>
        <v>#REF!</v>
      </c>
    </row>
  </sheetData>
  <sheetProtection sort="0"/>
  <sortState ref="K97:P123">
    <sortCondition descending="1" ref="P97:P123"/>
  </sortState>
  <mergeCells count="100">
    <mergeCell ref="K135:P135"/>
    <mergeCell ref="E54:E55"/>
    <mergeCell ref="L136:L137"/>
    <mergeCell ref="K93:P93"/>
    <mergeCell ref="C94:H94"/>
    <mergeCell ref="K94:P94"/>
    <mergeCell ref="C134:H134"/>
    <mergeCell ref="K134:P134"/>
    <mergeCell ref="C95:C96"/>
    <mergeCell ref="D95:D96"/>
    <mergeCell ref="H95:H96"/>
    <mergeCell ref="K95:K96"/>
    <mergeCell ref="P136:P137"/>
    <mergeCell ref="P95:P96"/>
    <mergeCell ref="M95:M96"/>
    <mergeCell ref="N95:N96"/>
    <mergeCell ref="C135:H135"/>
    <mergeCell ref="C11:H11"/>
    <mergeCell ref="K11:P11"/>
    <mergeCell ref="C12:H12"/>
    <mergeCell ref="K12:P12"/>
    <mergeCell ref="C13:C14"/>
    <mergeCell ref="D13:D14"/>
    <mergeCell ref="H13:H14"/>
    <mergeCell ref="K13:K14"/>
    <mergeCell ref="L13:L14"/>
    <mergeCell ref="P13:P14"/>
    <mergeCell ref="E13:E14"/>
    <mergeCell ref="F13:F14"/>
    <mergeCell ref="G13:G14"/>
    <mergeCell ref="G95:G96"/>
    <mergeCell ref="M13:M14"/>
    <mergeCell ref="K219:P219"/>
    <mergeCell ref="C220:H220"/>
    <mergeCell ref="K220:P220"/>
    <mergeCell ref="C136:C137"/>
    <mergeCell ref="D136:D137"/>
    <mergeCell ref="P179:P180"/>
    <mergeCell ref="E179:E180"/>
    <mergeCell ref="F179:F180"/>
    <mergeCell ref="C218:H218"/>
    <mergeCell ref="K218:P218"/>
    <mergeCell ref="C219:H219"/>
    <mergeCell ref="G179:G180"/>
    <mergeCell ref="C176:H176"/>
    <mergeCell ref="C177:H177"/>
    <mergeCell ref="C179:C180"/>
    <mergeCell ref="D179:D180"/>
    <mergeCell ref="C221:C222"/>
    <mergeCell ref="D221:D222"/>
    <mergeCell ref="H221:H222"/>
    <mergeCell ref="K221:K222"/>
    <mergeCell ref="L221:L222"/>
    <mergeCell ref="P221:P222"/>
    <mergeCell ref="E221:E222"/>
    <mergeCell ref="F221:F222"/>
    <mergeCell ref="G221:G222"/>
    <mergeCell ref="M221:M222"/>
    <mergeCell ref="H179:H180"/>
    <mergeCell ref="C52:H52"/>
    <mergeCell ref="C53:H53"/>
    <mergeCell ref="C54:C55"/>
    <mergeCell ref="C178:H178"/>
    <mergeCell ref="D54:D55"/>
    <mergeCell ref="H54:H55"/>
    <mergeCell ref="C93:H93"/>
    <mergeCell ref="H136:H137"/>
    <mergeCell ref="E136:E137"/>
    <mergeCell ref="F136:F137"/>
    <mergeCell ref="G136:G137"/>
    <mergeCell ref="F54:F55"/>
    <mergeCell ref="G54:G55"/>
    <mergeCell ref="E95:E96"/>
    <mergeCell ref="F95:F96"/>
    <mergeCell ref="N13:N14"/>
    <mergeCell ref="O13:O14"/>
    <mergeCell ref="M54:M55"/>
    <mergeCell ref="N54:N55"/>
    <mergeCell ref="O54:O55"/>
    <mergeCell ref="K52:P52"/>
    <mergeCell ref="K53:P53"/>
    <mergeCell ref="K54:K55"/>
    <mergeCell ref="L54:L55"/>
    <mergeCell ref="P54:P55"/>
    <mergeCell ref="L95:L96"/>
    <mergeCell ref="K136:K137"/>
    <mergeCell ref="N221:N222"/>
    <mergeCell ref="O221:O222"/>
    <mergeCell ref="O95:O96"/>
    <mergeCell ref="M136:M137"/>
    <mergeCell ref="N136:N137"/>
    <mergeCell ref="O136:O137"/>
    <mergeCell ref="M179:M180"/>
    <mergeCell ref="N179:N180"/>
    <mergeCell ref="O179:O180"/>
    <mergeCell ref="K176:P176"/>
    <mergeCell ref="K177:P177"/>
    <mergeCell ref="K178:P178"/>
    <mergeCell ref="K179:K180"/>
    <mergeCell ref="L179:L180"/>
  </mergeCells>
  <conditionalFormatting sqref="D43:H43">
    <cfRule type="cellIs" dxfId="67" priority="69" stopIfTrue="1" operator="equal">
      <formula>D42</formula>
    </cfRule>
    <cfRule type="cellIs" dxfId="66" priority="70" stopIfTrue="1" operator="notEqual">
      <formula>D42</formula>
    </cfRule>
  </conditionalFormatting>
  <conditionalFormatting sqref="H43">
    <cfRule type="cellIs" dxfId="65" priority="67" stopIfTrue="1" operator="equal">
      <formula>H42</formula>
    </cfRule>
    <cfRule type="cellIs" dxfId="64" priority="68" stopIfTrue="1" operator="notEqual">
      <formula>H42</formula>
    </cfRule>
  </conditionalFormatting>
  <conditionalFormatting sqref="L43:P43">
    <cfRule type="cellIs" dxfId="63" priority="65" stopIfTrue="1" operator="equal">
      <formula>L42</formula>
    </cfRule>
    <cfRule type="cellIs" dxfId="62" priority="66" stopIfTrue="1" operator="notEqual">
      <formula>L42</formula>
    </cfRule>
  </conditionalFormatting>
  <conditionalFormatting sqref="P43">
    <cfRule type="cellIs" dxfId="61" priority="63" stopIfTrue="1" operator="equal">
      <formula>P42</formula>
    </cfRule>
    <cfRule type="cellIs" dxfId="60" priority="64" stopIfTrue="1" operator="notEqual">
      <formula>P42</formula>
    </cfRule>
  </conditionalFormatting>
  <conditionalFormatting sqref="L43:P43">
    <cfRule type="cellIs" dxfId="59" priority="61" stopIfTrue="1" operator="equal">
      <formula>L42</formula>
    </cfRule>
    <cfRule type="cellIs" dxfId="58" priority="62" stopIfTrue="1" operator="notEqual">
      <formula>L42</formula>
    </cfRule>
  </conditionalFormatting>
  <conditionalFormatting sqref="D84:H84">
    <cfRule type="cellIs" dxfId="57" priority="59" stopIfTrue="1" operator="equal">
      <formula>D83</formula>
    </cfRule>
    <cfRule type="cellIs" dxfId="56" priority="60" stopIfTrue="1" operator="notEqual">
      <formula>D83</formula>
    </cfRule>
  </conditionalFormatting>
  <conditionalFormatting sqref="H84">
    <cfRule type="cellIs" dxfId="55" priority="57" stopIfTrue="1" operator="equal">
      <formula>H83</formula>
    </cfRule>
    <cfRule type="cellIs" dxfId="54" priority="58" stopIfTrue="1" operator="notEqual">
      <formula>H83</formula>
    </cfRule>
  </conditionalFormatting>
  <conditionalFormatting sqref="L84:P84">
    <cfRule type="cellIs" dxfId="53" priority="55" stopIfTrue="1" operator="equal">
      <formula>L83</formula>
    </cfRule>
    <cfRule type="cellIs" dxfId="52" priority="56" stopIfTrue="1" operator="notEqual">
      <formula>L83</formula>
    </cfRule>
  </conditionalFormatting>
  <conditionalFormatting sqref="P84">
    <cfRule type="cellIs" dxfId="51" priority="53" stopIfTrue="1" operator="equal">
      <formula>P83</formula>
    </cfRule>
    <cfRule type="cellIs" dxfId="50" priority="54" stopIfTrue="1" operator="notEqual">
      <formula>P83</formula>
    </cfRule>
  </conditionalFormatting>
  <conditionalFormatting sqref="L84:P84">
    <cfRule type="cellIs" dxfId="49" priority="51" stopIfTrue="1" operator="equal">
      <formula>L83</formula>
    </cfRule>
    <cfRule type="cellIs" dxfId="48" priority="52" stopIfTrue="1" operator="notEqual">
      <formula>L83</formula>
    </cfRule>
  </conditionalFormatting>
  <conditionalFormatting sqref="D125:H125">
    <cfRule type="cellIs" dxfId="47" priority="49" stopIfTrue="1" operator="equal">
      <formula>D124</formula>
    </cfRule>
    <cfRule type="cellIs" dxfId="46" priority="50" stopIfTrue="1" operator="notEqual">
      <formula>D124</formula>
    </cfRule>
  </conditionalFormatting>
  <conditionalFormatting sqref="H125">
    <cfRule type="cellIs" dxfId="45" priority="47" stopIfTrue="1" operator="equal">
      <formula>H124</formula>
    </cfRule>
    <cfRule type="cellIs" dxfId="44" priority="48" stopIfTrue="1" operator="notEqual">
      <formula>H124</formula>
    </cfRule>
  </conditionalFormatting>
  <conditionalFormatting sqref="L125:P125">
    <cfRule type="cellIs" dxfId="43" priority="45" stopIfTrue="1" operator="equal">
      <formula>L124</formula>
    </cfRule>
    <cfRule type="cellIs" dxfId="42" priority="46" stopIfTrue="1" operator="notEqual">
      <formula>L124</formula>
    </cfRule>
  </conditionalFormatting>
  <conditionalFormatting sqref="P125">
    <cfRule type="cellIs" dxfId="41" priority="43" stopIfTrue="1" operator="equal">
      <formula>P124</formula>
    </cfRule>
    <cfRule type="cellIs" dxfId="40" priority="44" stopIfTrue="1" operator="notEqual">
      <formula>P124</formula>
    </cfRule>
  </conditionalFormatting>
  <conditionalFormatting sqref="L125:P125">
    <cfRule type="cellIs" dxfId="39" priority="41" stopIfTrue="1" operator="equal">
      <formula>L124</formula>
    </cfRule>
    <cfRule type="cellIs" dxfId="38" priority="42" stopIfTrue="1" operator="notEqual">
      <formula>L124</formula>
    </cfRule>
  </conditionalFormatting>
  <conditionalFormatting sqref="D166:H166">
    <cfRule type="cellIs" dxfId="37" priority="39" stopIfTrue="1" operator="equal">
      <formula>D165</formula>
    </cfRule>
    <cfRule type="cellIs" dxfId="36" priority="40" stopIfTrue="1" operator="notEqual">
      <formula>D165</formula>
    </cfRule>
  </conditionalFormatting>
  <conditionalFormatting sqref="H166">
    <cfRule type="cellIs" dxfId="35" priority="37" stopIfTrue="1" operator="equal">
      <formula>H165</formula>
    </cfRule>
    <cfRule type="cellIs" dxfId="34" priority="38" stopIfTrue="1" operator="notEqual">
      <formula>H165</formula>
    </cfRule>
  </conditionalFormatting>
  <conditionalFormatting sqref="L166:P166">
    <cfRule type="cellIs" dxfId="33" priority="35" stopIfTrue="1" operator="equal">
      <formula>L165</formula>
    </cfRule>
    <cfRule type="cellIs" dxfId="32" priority="36" stopIfTrue="1" operator="notEqual">
      <formula>L165</formula>
    </cfRule>
  </conditionalFormatting>
  <conditionalFormatting sqref="P166">
    <cfRule type="cellIs" dxfId="31" priority="33" stopIfTrue="1" operator="equal">
      <formula>P165</formula>
    </cfRule>
    <cfRule type="cellIs" dxfId="30" priority="34" stopIfTrue="1" operator="notEqual">
      <formula>P165</formula>
    </cfRule>
  </conditionalFormatting>
  <conditionalFormatting sqref="L166:P166">
    <cfRule type="cellIs" dxfId="29" priority="31" stopIfTrue="1" operator="equal">
      <formula>L165</formula>
    </cfRule>
    <cfRule type="cellIs" dxfId="28" priority="32" stopIfTrue="1" operator="notEqual">
      <formula>L165</formula>
    </cfRule>
  </conditionalFormatting>
  <conditionalFormatting sqref="D209:H209">
    <cfRule type="cellIs" dxfId="27" priority="29" stopIfTrue="1" operator="equal">
      <formula>D208</formula>
    </cfRule>
    <cfRule type="cellIs" dxfId="26" priority="30" stopIfTrue="1" operator="notEqual">
      <formula>D208</formula>
    </cfRule>
  </conditionalFormatting>
  <conditionalFormatting sqref="H209">
    <cfRule type="cellIs" dxfId="25" priority="27" stopIfTrue="1" operator="equal">
      <formula>H208</formula>
    </cfRule>
    <cfRule type="cellIs" dxfId="24" priority="28" stopIfTrue="1" operator="notEqual">
      <formula>H208</formula>
    </cfRule>
  </conditionalFormatting>
  <conditionalFormatting sqref="L209:P209">
    <cfRule type="cellIs" dxfId="23" priority="25" stopIfTrue="1" operator="equal">
      <formula>L208</formula>
    </cfRule>
    <cfRule type="cellIs" dxfId="22" priority="26" stopIfTrue="1" operator="notEqual">
      <formula>L208</formula>
    </cfRule>
  </conditionalFormatting>
  <conditionalFormatting sqref="P209">
    <cfRule type="cellIs" dxfId="21" priority="23" stopIfTrue="1" operator="equal">
      <formula>P208</formula>
    </cfRule>
    <cfRule type="cellIs" dxfId="20" priority="24" stopIfTrue="1" operator="notEqual">
      <formula>P208</formula>
    </cfRule>
  </conditionalFormatting>
  <conditionalFormatting sqref="L209:P209">
    <cfRule type="cellIs" dxfId="19" priority="21" stopIfTrue="1" operator="equal">
      <formula>L208</formula>
    </cfRule>
    <cfRule type="cellIs" dxfId="18" priority="22" stopIfTrue="1" operator="notEqual">
      <formula>L208</formula>
    </cfRule>
  </conditionalFormatting>
  <conditionalFormatting sqref="D251:H251">
    <cfRule type="cellIs" dxfId="17" priority="19" stopIfTrue="1" operator="equal">
      <formula>D250</formula>
    </cfRule>
    <cfRule type="cellIs" dxfId="16" priority="20" stopIfTrue="1" operator="notEqual">
      <formula>D250</formula>
    </cfRule>
  </conditionalFormatting>
  <conditionalFormatting sqref="H251">
    <cfRule type="cellIs" dxfId="15" priority="17" stopIfTrue="1" operator="equal">
      <formula>H250</formula>
    </cfRule>
    <cfRule type="cellIs" dxfId="14" priority="18" stopIfTrue="1" operator="notEqual">
      <formula>H250</formula>
    </cfRule>
  </conditionalFormatting>
  <conditionalFormatting sqref="L251:P251">
    <cfRule type="cellIs" dxfId="13" priority="15" stopIfTrue="1" operator="equal">
      <formula>L250</formula>
    </cfRule>
    <cfRule type="cellIs" dxfId="12" priority="16" stopIfTrue="1" operator="notEqual">
      <formula>L250</formula>
    </cfRule>
  </conditionalFormatting>
  <conditionalFormatting sqref="P251">
    <cfRule type="cellIs" dxfId="11" priority="13" stopIfTrue="1" operator="equal">
      <formula>P250</formula>
    </cfRule>
    <cfRule type="cellIs" dxfId="10" priority="14" stopIfTrue="1" operator="notEqual">
      <formula>P250</formula>
    </cfRule>
  </conditionalFormatting>
  <conditionalFormatting sqref="L251:P251">
    <cfRule type="cellIs" dxfId="9" priority="11" stopIfTrue="1" operator="equal">
      <formula>L250</formula>
    </cfRule>
    <cfRule type="cellIs" dxfId="8" priority="12" stopIfTrue="1" operator="notEqual">
      <formula>L250</formula>
    </cfRule>
  </conditionalFormatting>
  <conditionalFormatting sqref="P84">
    <cfRule type="cellIs" dxfId="7" priority="7" stopIfTrue="1" operator="equal">
      <formula>P83</formula>
    </cfRule>
    <cfRule type="cellIs" dxfId="6" priority="8" stopIfTrue="1" operator="notEqual">
      <formula>P83</formula>
    </cfRule>
  </conditionalFormatting>
  <conditionalFormatting sqref="P84">
    <cfRule type="cellIs" dxfId="5" priority="5" stopIfTrue="1" operator="equal">
      <formula>P83</formula>
    </cfRule>
    <cfRule type="cellIs" dxfId="4" priority="6" stopIfTrue="1" operator="notEqual">
      <formula>P83</formula>
    </cfRule>
  </conditionalFormatting>
  <conditionalFormatting sqref="P209">
    <cfRule type="cellIs" dxfId="3" priority="3" stopIfTrue="1" operator="equal">
      <formula>P208</formula>
    </cfRule>
    <cfRule type="cellIs" dxfId="2" priority="4" stopIfTrue="1" operator="notEqual">
      <formula>P208</formula>
    </cfRule>
  </conditionalFormatting>
  <conditionalFormatting sqref="P209">
    <cfRule type="cellIs" dxfId="1" priority="1" stopIfTrue="1" operator="equal">
      <formula>P208</formula>
    </cfRule>
    <cfRule type="cellIs" dxfId="0" priority="2" stopIfTrue="1" operator="notEqual">
      <formula>P208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rgb="FF00B050"/>
  </sheetPr>
  <dimension ref="B3:CD118"/>
  <sheetViews>
    <sheetView topLeftCell="B90" zoomScaleNormal="100" workbookViewId="0">
      <selection activeCell="B8" sqref="B8"/>
    </sheetView>
  </sheetViews>
  <sheetFormatPr defaultColWidth="8.28515625" defaultRowHeight="12.75" customHeight="1" x14ac:dyDescent="0.2"/>
  <cols>
    <col min="1" max="1" width="4.5703125" style="2" customWidth="1"/>
    <col min="2" max="2" width="4.28515625" style="2" customWidth="1"/>
    <col min="3" max="3" width="31.28515625" style="1" customWidth="1"/>
    <col min="4" max="4" width="16.28515625" style="1" customWidth="1"/>
    <col min="5" max="5" width="16.140625" style="1" customWidth="1"/>
    <col min="6" max="14" width="16.140625" style="2" customWidth="1"/>
    <col min="15" max="15" width="16.140625" style="3" customWidth="1"/>
    <col min="16" max="16" width="5.7109375" style="3" customWidth="1"/>
    <col min="17" max="17" width="30.7109375" style="3" customWidth="1"/>
    <col min="18" max="18" width="12.42578125" style="2" customWidth="1"/>
    <col min="19" max="19" width="5.5703125" style="2" customWidth="1"/>
    <col min="20" max="20" width="30.85546875" style="2" customWidth="1"/>
    <col min="21" max="21" width="13.5703125" style="2" customWidth="1"/>
    <col min="22" max="22" width="15.28515625" style="2" customWidth="1"/>
    <col min="23" max="23" width="17.28515625" style="2" customWidth="1"/>
    <col min="24" max="24" width="14" style="2" customWidth="1"/>
    <col min="25" max="31" width="10.7109375" style="2" customWidth="1"/>
    <col min="32" max="32" width="9.42578125" style="2" customWidth="1"/>
    <col min="33" max="65" width="8.28515625" style="2"/>
    <col min="66" max="66" width="4.5703125" style="2" customWidth="1"/>
    <col min="67" max="67" width="5.28515625" style="2" customWidth="1"/>
    <col min="68" max="68" width="4.42578125" style="2" customWidth="1"/>
    <col min="69" max="69" width="19.7109375" style="2" customWidth="1"/>
    <col min="70" max="73" width="9.140625" style="2" customWidth="1"/>
    <col min="74" max="74" width="16.140625" style="2" customWidth="1"/>
    <col min="75" max="75" width="8.5703125" style="2" customWidth="1"/>
    <col min="76" max="76" width="9.140625" style="2" customWidth="1"/>
    <col min="77" max="77" width="9.28515625" style="2" customWidth="1"/>
    <col min="78" max="78" width="10" style="2" customWidth="1"/>
    <col min="79" max="79" width="3.7109375" style="2" customWidth="1"/>
    <col min="80" max="80" width="30.85546875" style="5" customWidth="1"/>
    <col min="81" max="81" width="10.7109375" style="5" customWidth="1"/>
    <col min="82" max="82" width="8.42578125" style="7" customWidth="1"/>
    <col min="83" max="16384" width="8.28515625" style="2"/>
  </cols>
  <sheetData>
    <row r="3" spans="3:15" ht="20.25" customHeight="1" x14ac:dyDescent="0.2">
      <c r="C3" s="74" t="s">
        <v>49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6" spans="3:15" ht="18.75" customHeight="1" x14ac:dyDescent="0.3">
      <c r="C6" s="73" t="s">
        <v>50</v>
      </c>
    </row>
    <row r="7" spans="3:15" ht="32.25" customHeight="1" x14ac:dyDescent="0.2">
      <c r="C7" s="142" t="s">
        <v>38</v>
      </c>
      <c r="D7" s="143"/>
      <c r="E7" s="143"/>
      <c r="F7" s="143"/>
      <c r="G7" s="143"/>
      <c r="H7" s="143"/>
      <c r="I7" s="143"/>
      <c r="J7" s="143"/>
      <c r="K7" s="144"/>
    </row>
    <row r="8" spans="3:15" ht="12.75" customHeight="1" x14ac:dyDescent="0.2">
      <c r="C8" s="145" t="s">
        <v>14</v>
      </c>
      <c r="D8" s="148" t="s">
        <v>48</v>
      </c>
      <c r="E8" s="149"/>
      <c r="F8" s="149"/>
      <c r="G8" s="149"/>
      <c r="H8" s="149"/>
      <c r="I8" s="149"/>
      <c r="J8" s="149"/>
      <c r="K8" s="150"/>
    </row>
    <row r="9" spans="3:15" ht="12.75" customHeight="1" x14ac:dyDescent="0.2">
      <c r="C9" s="146"/>
      <c r="D9" s="135" t="s">
        <v>71</v>
      </c>
      <c r="E9" s="136"/>
      <c r="F9" s="136"/>
      <c r="G9" s="137"/>
      <c r="H9" s="138" t="s">
        <v>72</v>
      </c>
      <c r="I9" s="139"/>
      <c r="J9" s="139"/>
      <c r="K9" s="140"/>
    </row>
    <row r="10" spans="3:15" ht="25.5" customHeight="1" x14ac:dyDescent="0.2">
      <c r="C10" s="147"/>
      <c r="D10" s="70" t="str">
        <f>CONCATENATE("janeiro-março ",Tabulação_Dados!F2)</f>
        <v>janeiro-março 2018</v>
      </c>
      <c r="E10" s="70" t="str">
        <f>CONCATENATE("abril-junho      ",Tabulação_Dados!F2)</f>
        <v>abril-junho      2018</v>
      </c>
      <c r="F10" s="70" t="str">
        <f>CONCATENATE("julho-setembro     ",Tabulação_Dados!F2)</f>
        <v>julho-setembro     2018</v>
      </c>
      <c r="G10" s="70" t="str">
        <f>CONCATENATE("outubro-dezembro ",Tabulação_Dados!F2)</f>
        <v>outubro-dezembro 2018</v>
      </c>
      <c r="H10" s="69" t="str">
        <f>D10</f>
        <v>janeiro-março 2018</v>
      </c>
      <c r="I10" s="69" t="str">
        <f>E10</f>
        <v>abril-junho      2018</v>
      </c>
      <c r="J10" s="69" t="str">
        <f>F10</f>
        <v>julho-setembro     2018</v>
      </c>
      <c r="K10" s="69" t="str">
        <f>G10</f>
        <v>outubro-dezembro 2018</v>
      </c>
    </row>
    <row r="11" spans="3:15" ht="12.75" customHeight="1" x14ac:dyDescent="0.2">
      <c r="C11" s="101" t="s">
        <v>1</v>
      </c>
      <c r="D11" s="102">
        <v>588284</v>
      </c>
      <c r="E11" s="102">
        <v>575652</v>
      </c>
      <c r="F11" s="102"/>
      <c r="G11" s="102"/>
      <c r="H11" s="102">
        <v>142035623</v>
      </c>
      <c r="I11" s="102">
        <v>135943505</v>
      </c>
      <c r="J11" s="102"/>
      <c r="K11" s="102"/>
    </row>
    <row r="12" spans="3:15" ht="12.75" customHeight="1" x14ac:dyDescent="0.2">
      <c r="C12" s="101" t="s">
        <v>15</v>
      </c>
      <c r="D12" s="102">
        <v>106072</v>
      </c>
      <c r="E12" s="102">
        <v>103978</v>
      </c>
      <c r="F12" s="102"/>
      <c r="G12" s="102"/>
      <c r="H12" s="102">
        <v>25047848</v>
      </c>
      <c r="I12" s="102">
        <v>24248775</v>
      </c>
      <c r="J12" s="102"/>
      <c r="K12" s="102"/>
    </row>
    <row r="13" spans="3:15" ht="12.75" customHeight="1" x14ac:dyDescent="0.2">
      <c r="C13" s="101" t="s">
        <v>16</v>
      </c>
      <c r="D13" s="102">
        <v>63699</v>
      </c>
      <c r="E13" s="102">
        <v>59860</v>
      </c>
      <c r="F13" s="102"/>
      <c r="G13" s="102"/>
      <c r="H13" s="102">
        <v>14108151</v>
      </c>
      <c r="I13" s="102">
        <v>13334043</v>
      </c>
      <c r="J13" s="102"/>
      <c r="K13" s="102"/>
    </row>
    <row r="14" spans="3:15" ht="12.75" customHeight="1" x14ac:dyDescent="0.2">
      <c r="C14" s="101" t="s">
        <v>17</v>
      </c>
      <c r="D14" s="102">
        <v>17125</v>
      </c>
      <c r="E14" s="102">
        <v>18390</v>
      </c>
      <c r="F14" s="102"/>
      <c r="G14" s="102"/>
      <c r="H14" s="102">
        <v>4227297</v>
      </c>
      <c r="I14" s="102">
        <v>4562559</v>
      </c>
      <c r="J14" s="102"/>
      <c r="K14" s="102"/>
    </row>
    <row r="15" spans="3:15" ht="12.75" customHeight="1" x14ac:dyDescent="0.2">
      <c r="C15" s="101" t="s">
        <v>2</v>
      </c>
      <c r="D15" s="102">
        <v>649499</v>
      </c>
      <c r="E15" s="102">
        <v>628315</v>
      </c>
      <c r="F15" s="102"/>
      <c r="G15" s="102"/>
      <c r="H15" s="102">
        <v>159775399</v>
      </c>
      <c r="I15" s="102">
        <v>156453769</v>
      </c>
      <c r="J15" s="102"/>
      <c r="K15" s="102"/>
    </row>
    <row r="16" spans="3:15" ht="12.75" customHeight="1" x14ac:dyDescent="0.2">
      <c r="C16" s="101" t="s">
        <v>18</v>
      </c>
      <c r="D16" s="102" t="s">
        <v>12</v>
      </c>
      <c r="E16" s="102" t="s">
        <v>12</v>
      </c>
      <c r="F16" s="102"/>
      <c r="G16" s="102"/>
      <c r="H16" s="102" t="s">
        <v>12</v>
      </c>
      <c r="I16" s="102" t="s">
        <v>12</v>
      </c>
      <c r="J16" s="102"/>
      <c r="K16" s="102"/>
    </row>
    <row r="17" spans="3:11" ht="12.75" customHeight="1" x14ac:dyDescent="0.2">
      <c r="C17" s="101" t="s">
        <v>19</v>
      </c>
      <c r="D17" s="102">
        <v>250698</v>
      </c>
      <c r="E17" s="102">
        <v>260369</v>
      </c>
      <c r="F17" s="102"/>
      <c r="G17" s="102"/>
      <c r="H17" s="102">
        <v>58769726</v>
      </c>
      <c r="I17" s="102">
        <v>61818752</v>
      </c>
      <c r="J17" s="102"/>
      <c r="K17" s="102"/>
    </row>
    <row r="18" spans="3:11" ht="12.75" customHeight="1" x14ac:dyDescent="0.2">
      <c r="C18" s="101" t="s">
        <v>20</v>
      </c>
      <c r="D18" s="102">
        <v>168119</v>
      </c>
      <c r="E18" s="102">
        <v>182740</v>
      </c>
      <c r="F18" s="102"/>
      <c r="G18" s="102"/>
      <c r="H18" s="102">
        <v>39437397</v>
      </c>
      <c r="I18" s="102">
        <v>43405649</v>
      </c>
      <c r="J18" s="102"/>
      <c r="K18" s="102"/>
    </row>
    <row r="19" spans="3:11" ht="12.75" customHeight="1" x14ac:dyDescent="0.2">
      <c r="C19" s="101" t="s">
        <v>21</v>
      </c>
      <c r="D19" s="102">
        <v>34924</v>
      </c>
      <c r="E19" s="102">
        <v>36471</v>
      </c>
      <c r="F19" s="102"/>
      <c r="G19" s="102"/>
      <c r="H19" s="102">
        <v>7077164</v>
      </c>
      <c r="I19" s="102">
        <v>7420728</v>
      </c>
      <c r="J19" s="102"/>
      <c r="K19" s="102"/>
    </row>
    <row r="20" spans="3:11" ht="12.75" customHeight="1" x14ac:dyDescent="0.2">
      <c r="C20" s="101" t="s">
        <v>22</v>
      </c>
      <c r="D20" s="102">
        <v>36136</v>
      </c>
      <c r="E20" s="102">
        <v>39873</v>
      </c>
      <c r="F20" s="102"/>
      <c r="G20" s="102"/>
      <c r="H20" s="102">
        <v>7233783</v>
      </c>
      <c r="I20" s="102">
        <v>7922801</v>
      </c>
      <c r="J20" s="102"/>
      <c r="K20" s="102"/>
    </row>
    <row r="21" spans="3:11" ht="12.75" customHeight="1" x14ac:dyDescent="0.2">
      <c r="C21" s="101" t="s">
        <v>23</v>
      </c>
      <c r="D21" s="102">
        <v>19370</v>
      </c>
      <c r="E21" s="102">
        <v>21252</v>
      </c>
      <c r="F21" s="102"/>
      <c r="G21" s="102"/>
      <c r="H21" s="102">
        <v>3925293</v>
      </c>
      <c r="I21" s="102">
        <v>4362855</v>
      </c>
      <c r="J21" s="102"/>
      <c r="K21" s="102"/>
    </row>
    <row r="22" spans="3:11" ht="12.75" customHeight="1" x14ac:dyDescent="0.2">
      <c r="C22" s="101" t="s">
        <v>24</v>
      </c>
      <c r="D22" s="102" t="s">
        <v>12</v>
      </c>
      <c r="E22" s="102">
        <v>12913</v>
      </c>
      <c r="F22" s="102"/>
      <c r="G22" s="102"/>
      <c r="H22" s="102" t="s">
        <v>12</v>
      </c>
      <c r="I22" s="102">
        <v>3228722</v>
      </c>
      <c r="J22" s="102"/>
      <c r="K22" s="102"/>
    </row>
    <row r="23" spans="3:11" ht="12.75" customHeight="1" x14ac:dyDescent="0.2">
      <c r="C23" s="101" t="s">
        <v>3</v>
      </c>
      <c r="D23" s="102">
        <v>72480</v>
      </c>
      <c r="E23" s="102">
        <v>70108</v>
      </c>
      <c r="F23" s="102"/>
      <c r="G23" s="102"/>
      <c r="H23" s="102">
        <v>17781842</v>
      </c>
      <c r="I23" s="102">
        <v>17103748</v>
      </c>
      <c r="J23" s="102"/>
      <c r="K23" s="102"/>
    </row>
    <row r="24" spans="3:11" ht="12.75" customHeight="1" x14ac:dyDescent="0.2">
      <c r="C24" s="101" t="s">
        <v>25</v>
      </c>
      <c r="D24" s="102">
        <v>32043</v>
      </c>
      <c r="E24" s="102">
        <v>35406</v>
      </c>
      <c r="F24" s="102"/>
      <c r="G24" s="102"/>
      <c r="H24" s="102">
        <v>7715426</v>
      </c>
      <c r="I24" s="102">
        <v>8757374</v>
      </c>
      <c r="J24" s="102"/>
      <c r="K24" s="102"/>
    </row>
    <row r="25" spans="3:11" ht="12.75" customHeight="1" x14ac:dyDescent="0.2">
      <c r="C25" s="101" t="s">
        <v>26</v>
      </c>
      <c r="D25" s="102">
        <v>23614</v>
      </c>
      <c r="E25" s="102">
        <v>26596</v>
      </c>
      <c r="F25" s="102"/>
      <c r="G25" s="102"/>
      <c r="H25" s="102">
        <v>6369419</v>
      </c>
      <c r="I25" s="102">
        <v>7158950</v>
      </c>
      <c r="J25" s="102"/>
      <c r="K25" s="102"/>
    </row>
    <row r="26" spans="3:11" ht="12.75" customHeight="1" x14ac:dyDescent="0.2">
      <c r="C26" s="101" t="s">
        <v>4</v>
      </c>
      <c r="D26" s="102">
        <v>286878</v>
      </c>
      <c r="E26" s="102">
        <v>286846</v>
      </c>
      <c r="F26" s="102"/>
      <c r="G26" s="102"/>
      <c r="H26" s="102">
        <v>70829847</v>
      </c>
      <c r="I26" s="102">
        <v>71006938</v>
      </c>
      <c r="J26" s="102"/>
      <c r="K26" s="102"/>
    </row>
    <row r="27" spans="3:11" ht="12.75" customHeight="1" x14ac:dyDescent="0.2">
      <c r="C27" s="101" t="s">
        <v>5</v>
      </c>
      <c r="D27" s="102">
        <v>679396</v>
      </c>
      <c r="E27" s="102">
        <v>713983</v>
      </c>
      <c r="F27" s="102"/>
      <c r="G27" s="102"/>
      <c r="H27" s="102">
        <v>157558796</v>
      </c>
      <c r="I27" s="102">
        <v>168965178</v>
      </c>
      <c r="J27" s="102"/>
      <c r="K27" s="102"/>
    </row>
    <row r="28" spans="3:11" ht="12.75" customHeight="1" x14ac:dyDescent="0.2">
      <c r="C28" s="101" t="s">
        <v>27</v>
      </c>
      <c r="D28" s="102">
        <v>64088</v>
      </c>
      <c r="E28" s="102">
        <v>72460</v>
      </c>
      <c r="F28" s="102"/>
      <c r="G28" s="102"/>
      <c r="H28" s="102">
        <v>16781232</v>
      </c>
      <c r="I28" s="102">
        <v>19477995</v>
      </c>
      <c r="J28" s="102"/>
      <c r="K28" s="102"/>
    </row>
    <row r="29" spans="3:11" ht="12.75" customHeight="1" x14ac:dyDescent="0.2">
      <c r="C29" s="101" t="s">
        <v>28</v>
      </c>
      <c r="D29" s="102">
        <v>41512</v>
      </c>
      <c r="E29" s="102">
        <v>47760</v>
      </c>
      <c r="F29" s="102"/>
      <c r="G29" s="102"/>
      <c r="H29" s="102">
        <v>9276972</v>
      </c>
      <c r="I29" s="102">
        <v>10550331</v>
      </c>
      <c r="J29" s="102"/>
      <c r="K29" s="102"/>
    </row>
    <row r="30" spans="3:11" ht="12.75" customHeight="1" x14ac:dyDescent="0.2">
      <c r="C30" s="101" t="s">
        <v>6</v>
      </c>
      <c r="D30" s="102">
        <v>774304</v>
      </c>
      <c r="E30" s="102">
        <v>750995</v>
      </c>
      <c r="F30" s="102"/>
      <c r="G30" s="102"/>
      <c r="H30" s="102">
        <v>199291287</v>
      </c>
      <c r="I30" s="102">
        <v>195474211</v>
      </c>
      <c r="J30" s="102"/>
      <c r="K30" s="102"/>
    </row>
    <row r="31" spans="3:11" ht="12.75" customHeight="1" x14ac:dyDescent="0.2">
      <c r="C31" s="101" t="s">
        <v>7</v>
      </c>
      <c r="D31" s="102">
        <v>327125</v>
      </c>
      <c r="E31" s="102">
        <v>350961</v>
      </c>
      <c r="F31" s="102"/>
      <c r="G31" s="102"/>
      <c r="H31" s="102">
        <v>79476378</v>
      </c>
      <c r="I31" s="102">
        <v>84911920</v>
      </c>
      <c r="J31" s="102"/>
      <c r="K31" s="102"/>
    </row>
    <row r="32" spans="3:11" ht="12.75" customHeight="1" x14ac:dyDescent="0.2">
      <c r="C32" s="101" t="s">
        <v>8</v>
      </c>
      <c r="D32" s="102">
        <v>110205</v>
      </c>
      <c r="E32" s="102">
        <v>113212</v>
      </c>
      <c r="F32" s="102"/>
      <c r="G32" s="102"/>
      <c r="H32" s="102">
        <v>25150605</v>
      </c>
      <c r="I32" s="102">
        <v>26108627</v>
      </c>
      <c r="J32" s="102"/>
      <c r="K32" s="102"/>
    </row>
    <row r="33" spans="2:13" ht="12.75" customHeight="1" x14ac:dyDescent="0.2">
      <c r="C33" s="101" t="s">
        <v>9</v>
      </c>
      <c r="D33" s="102">
        <v>498190</v>
      </c>
      <c r="E33" s="102">
        <v>496411</v>
      </c>
      <c r="F33" s="102"/>
      <c r="G33" s="102"/>
      <c r="H33" s="102">
        <v>108859691</v>
      </c>
      <c r="I33" s="102">
        <v>107899442</v>
      </c>
      <c r="J33" s="102"/>
      <c r="K33" s="102"/>
    </row>
    <row r="34" spans="2:13" ht="12.75" customHeight="1" x14ac:dyDescent="0.2">
      <c r="C34" s="101" t="s">
        <v>10</v>
      </c>
      <c r="D34" s="102">
        <v>867966</v>
      </c>
      <c r="E34" s="102">
        <v>814072</v>
      </c>
      <c r="F34" s="102"/>
      <c r="G34" s="102"/>
      <c r="H34" s="102">
        <v>215470209</v>
      </c>
      <c r="I34" s="102">
        <v>204141060</v>
      </c>
      <c r="J34" s="102"/>
      <c r="K34" s="102"/>
    </row>
    <row r="35" spans="2:13" ht="12.75" customHeight="1" x14ac:dyDescent="0.2">
      <c r="C35" s="101" t="s">
        <v>11</v>
      </c>
      <c r="D35" s="102">
        <v>1206418</v>
      </c>
      <c r="E35" s="102">
        <v>1167268</v>
      </c>
      <c r="F35" s="102"/>
      <c r="G35" s="102"/>
      <c r="H35" s="102">
        <v>310334534</v>
      </c>
      <c r="I35" s="102">
        <v>302786191</v>
      </c>
      <c r="J35" s="102"/>
      <c r="K35" s="102"/>
      <c r="L35" s="100" t="s">
        <v>76</v>
      </c>
      <c r="M35" s="100" t="s">
        <v>77</v>
      </c>
    </row>
    <row r="36" spans="2:13" ht="12.75" customHeight="1" x14ac:dyDescent="0.2">
      <c r="C36" s="101" t="s">
        <v>0</v>
      </c>
      <c r="D36" s="102">
        <v>787678</v>
      </c>
      <c r="E36" s="102">
        <v>805458</v>
      </c>
      <c r="F36" s="102"/>
      <c r="G36" s="102"/>
      <c r="H36" s="102">
        <v>189969136</v>
      </c>
      <c r="I36" s="102">
        <v>203010515</v>
      </c>
      <c r="J36" s="102"/>
      <c r="K36" s="102"/>
      <c r="L36" s="88">
        <f>SUM(D36:G36)</f>
        <v>1593136</v>
      </c>
      <c r="M36" s="88">
        <f>SUM(H36:K36)</f>
        <v>392979651</v>
      </c>
    </row>
    <row r="37" spans="2:13" ht="12.75" customHeight="1" x14ac:dyDescent="0.2">
      <c r="C37" s="101" t="s">
        <v>29</v>
      </c>
      <c r="D37" s="102" t="s">
        <v>78</v>
      </c>
      <c r="E37" s="102" t="s">
        <v>12</v>
      </c>
      <c r="F37" s="102"/>
      <c r="G37" s="102"/>
      <c r="H37" s="102" t="s">
        <v>78</v>
      </c>
      <c r="I37" s="102" t="s">
        <v>12</v>
      </c>
      <c r="J37" s="102"/>
      <c r="K37" s="102"/>
      <c r="L37" s="88">
        <f>Páginas_1_3!J39</f>
        <v>1525299</v>
      </c>
      <c r="M37" s="88">
        <f>Páginas_1_3!J21</f>
        <v>392979651</v>
      </c>
    </row>
    <row r="38" spans="2:13" ht="12.75" customHeight="1" x14ac:dyDescent="0.2">
      <c r="C38" s="141" t="s">
        <v>75</v>
      </c>
      <c r="D38" s="141"/>
      <c r="E38" s="141"/>
      <c r="F38" s="141"/>
      <c r="G38" s="141"/>
      <c r="H38" s="141"/>
      <c r="I38" s="141"/>
      <c r="J38" s="141"/>
      <c r="K38" s="141"/>
    </row>
    <row r="39" spans="2:13" ht="12.75" customHeight="1" x14ac:dyDescent="0.2">
      <c r="B39" s="82"/>
      <c r="C39" s="81"/>
      <c r="D39"/>
      <c r="E39"/>
      <c r="F39"/>
      <c r="G39"/>
      <c r="H39"/>
      <c r="I39"/>
      <c r="J39"/>
      <c r="K39"/>
    </row>
    <row r="40" spans="2:13" ht="12.75" customHeight="1" thickBot="1" x14ac:dyDescent="0.25">
      <c r="B40" s="82"/>
      <c r="C40" s="81" t="s">
        <v>74</v>
      </c>
      <c r="D40" s="88">
        <f>SUM(D11:D37)</f>
        <v>7705823</v>
      </c>
      <c r="E40" s="88">
        <f t="shared" ref="E40:K40" si="0">SUM(E11:E37)</f>
        <v>7691349</v>
      </c>
      <c r="F40" s="88">
        <f t="shared" si="0"/>
        <v>0</v>
      </c>
      <c r="G40" s="88">
        <f t="shared" si="0"/>
        <v>0</v>
      </c>
      <c r="H40" s="88">
        <f t="shared" si="0"/>
        <v>1876503055</v>
      </c>
      <c r="I40" s="88">
        <f t="shared" si="0"/>
        <v>1890054638</v>
      </c>
      <c r="J40" s="88">
        <f t="shared" si="0"/>
        <v>0</v>
      </c>
      <c r="K40" s="88">
        <f t="shared" si="0"/>
        <v>0</v>
      </c>
    </row>
    <row r="41" spans="2:13" ht="12.75" customHeight="1" thickTop="1" x14ac:dyDescent="0.2">
      <c r="C41" s="83"/>
      <c r="D41" s="88">
        <f>Páginas_1_3!F47</f>
        <v>7705823</v>
      </c>
      <c r="E41" s="88">
        <f>Páginas_1_3!G47</f>
        <v>7691349</v>
      </c>
      <c r="F41" s="88">
        <f>Páginas_1_3!H47</f>
        <v>0</v>
      </c>
      <c r="G41" s="88">
        <f>Páginas_1_3!I47</f>
        <v>0</v>
      </c>
      <c r="H41" s="88">
        <f>Páginas_1_3!F29</f>
        <v>1876503055</v>
      </c>
      <c r="I41" s="88">
        <f>Páginas_1_3!G29</f>
        <v>1890054638</v>
      </c>
      <c r="J41" s="88">
        <f>Páginas_1_3!H29</f>
        <v>0</v>
      </c>
      <c r="K41" s="88">
        <f>Páginas_1_3!I29</f>
        <v>0</v>
      </c>
    </row>
    <row r="44" spans="2:13" ht="18.75" customHeight="1" x14ac:dyDescent="0.3">
      <c r="C44" s="73" t="s">
        <v>51</v>
      </c>
    </row>
    <row r="45" spans="2:13" ht="33" customHeight="1" x14ac:dyDescent="0.2">
      <c r="C45" s="142" t="s">
        <v>39</v>
      </c>
      <c r="D45" s="143"/>
      <c r="E45" s="143"/>
      <c r="F45" s="143"/>
      <c r="G45" s="143"/>
      <c r="H45" s="143"/>
      <c r="I45" s="143"/>
      <c r="J45" s="143"/>
      <c r="K45" s="144"/>
    </row>
    <row r="46" spans="2:13" ht="12.75" customHeight="1" x14ac:dyDescent="0.2">
      <c r="C46" s="145" t="s">
        <v>14</v>
      </c>
      <c r="D46" s="148" t="s">
        <v>48</v>
      </c>
      <c r="E46" s="149"/>
      <c r="F46" s="149"/>
      <c r="G46" s="149"/>
      <c r="H46" s="149"/>
      <c r="I46" s="149"/>
      <c r="J46" s="149"/>
      <c r="K46" s="150"/>
    </row>
    <row r="47" spans="2:13" ht="12.75" customHeight="1" x14ac:dyDescent="0.2">
      <c r="C47" s="146"/>
      <c r="D47" s="135" t="s">
        <v>73</v>
      </c>
      <c r="E47" s="136"/>
      <c r="F47" s="136"/>
      <c r="G47" s="137"/>
      <c r="H47" s="138" t="s">
        <v>72</v>
      </c>
      <c r="I47" s="139"/>
      <c r="J47" s="139"/>
      <c r="K47" s="140"/>
    </row>
    <row r="48" spans="2:13" ht="27" customHeight="1" x14ac:dyDescent="0.2">
      <c r="C48" s="147"/>
      <c r="D48" s="70" t="str">
        <f>$D$10</f>
        <v>janeiro-março 2018</v>
      </c>
      <c r="E48" s="70" t="str">
        <f>$E$10</f>
        <v>abril-junho      2018</v>
      </c>
      <c r="F48" s="70" t="str">
        <f>$F$10</f>
        <v>julho-setembro     2018</v>
      </c>
      <c r="G48" s="70" t="str">
        <f>$G$10</f>
        <v>outubro-dezembro 2018</v>
      </c>
      <c r="H48" s="69" t="str">
        <f>D48</f>
        <v>janeiro-março 2018</v>
      </c>
      <c r="I48" s="69" t="str">
        <f t="shared" ref="I48:K48" si="1">E48</f>
        <v>abril-junho      2018</v>
      </c>
      <c r="J48" s="69" t="str">
        <f t="shared" si="1"/>
        <v>julho-setembro     2018</v>
      </c>
      <c r="K48" s="69" t="str">
        <f t="shared" si="1"/>
        <v>outubro-dezembro 2018</v>
      </c>
    </row>
    <row r="49" spans="3:11" ht="12.75" customHeight="1" x14ac:dyDescent="0.2">
      <c r="C49" s="101" t="s">
        <v>1</v>
      </c>
      <c r="D49" s="102">
        <v>2324</v>
      </c>
      <c r="E49" s="102">
        <v>2176</v>
      </c>
      <c r="F49" s="102"/>
      <c r="G49" s="102"/>
      <c r="H49" s="102">
        <v>134650</v>
      </c>
      <c r="I49" s="102">
        <v>128550</v>
      </c>
      <c r="J49" s="102"/>
      <c r="K49" s="102"/>
    </row>
    <row r="50" spans="3:11" ht="12.75" customHeight="1" x14ac:dyDescent="0.2">
      <c r="C50" s="101" t="s">
        <v>15</v>
      </c>
      <c r="D50" s="102">
        <v>9812</v>
      </c>
      <c r="E50" s="102">
        <v>9672</v>
      </c>
      <c r="F50" s="102"/>
      <c r="G50" s="102"/>
      <c r="H50" s="102">
        <v>1006698</v>
      </c>
      <c r="I50" s="102">
        <v>989654</v>
      </c>
      <c r="J50" s="102"/>
      <c r="K50" s="102"/>
    </row>
    <row r="51" spans="3:11" ht="12.75" customHeight="1" x14ac:dyDescent="0.2">
      <c r="C51" s="101" t="s">
        <v>16</v>
      </c>
      <c r="D51" s="102" t="s">
        <v>12</v>
      </c>
      <c r="E51" s="102" t="s">
        <v>12</v>
      </c>
      <c r="F51" s="102"/>
      <c r="G51" s="102"/>
      <c r="H51" s="102" t="s">
        <v>12</v>
      </c>
      <c r="I51" s="102" t="s">
        <v>12</v>
      </c>
      <c r="J51" s="102"/>
      <c r="K51" s="102"/>
    </row>
    <row r="52" spans="3:11" ht="12.75" customHeight="1" x14ac:dyDescent="0.2">
      <c r="C52" s="101" t="s">
        <v>17</v>
      </c>
      <c r="D52" s="102" t="s">
        <v>12</v>
      </c>
      <c r="E52" s="102" t="s">
        <v>78</v>
      </c>
      <c r="F52" s="102"/>
      <c r="G52" s="102"/>
      <c r="H52" s="102" t="s">
        <v>12</v>
      </c>
      <c r="I52" s="102" t="s">
        <v>78</v>
      </c>
      <c r="J52" s="102"/>
      <c r="K52" s="102"/>
    </row>
    <row r="53" spans="3:11" ht="12.75" customHeight="1" x14ac:dyDescent="0.2">
      <c r="C53" s="101" t="s">
        <v>2</v>
      </c>
      <c r="D53" s="102" t="s">
        <v>12</v>
      </c>
      <c r="E53" s="102" t="s">
        <v>12</v>
      </c>
      <c r="F53" s="102"/>
      <c r="G53" s="102"/>
      <c r="H53" s="102" t="s">
        <v>12</v>
      </c>
      <c r="I53" s="102" t="s">
        <v>12</v>
      </c>
      <c r="J53" s="102"/>
      <c r="K53" s="102"/>
    </row>
    <row r="54" spans="3:11" ht="12.75" customHeight="1" x14ac:dyDescent="0.2">
      <c r="C54" s="101" t="s">
        <v>19</v>
      </c>
      <c r="D54" s="102" t="s">
        <v>12</v>
      </c>
      <c r="E54" s="102" t="s">
        <v>12</v>
      </c>
      <c r="F54" s="102"/>
      <c r="G54" s="102"/>
      <c r="H54" s="102" t="s">
        <v>12</v>
      </c>
      <c r="I54" s="102" t="s">
        <v>12</v>
      </c>
      <c r="J54" s="102"/>
      <c r="K54" s="102"/>
    </row>
    <row r="55" spans="3:11" ht="12.75" customHeight="1" x14ac:dyDescent="0.2">
      <c r="C55" s="101" t="s">
        <v>20</v>
      </c>
      <c r="D55" s="102">
        <v>3118</v>
      </c>
      <c r="E55" s="102">
        <v>3030</v>
      </c>
      <c r="F55" s="102"/>
      <c r="G55" s="102"/>
      <c r="H55" s="102">
        <v>229889</v>
      </c>
      <c r="I55" s="102">
        <v>246191</v>
      </c>
      <c r="J55" s="102"/>
      <c r="K55" s="102"/>
    </row>
    <row r="56" spans="3:11" ht="12.75" customHeight="1" x14ac:dyDescent="0.2">
      <c r="C56" s="101" t="s">
        <v>21</v>
      </c>
      <c r="D56" s="102">
        <v>6483</v>
      </c>
      <c r="E56" s="102">
        <v>6885</v>
      </c>
      <c r="F56" s="102"/>
      <c r="G56" s="102"/>
      <c r="H56" s="102">
        <v>307419</v>
      </c>
      <c r="I56" s="102">
        <v>314901</v>
      </c>
      <c r="J56" s="102"/>
      <c r="K56" s="102"/>
    </row>
    <row r="57" spans="3:11" ht="12.75" customHeight="1" x14ac:dyDescent="0.2">
      <c r="C57" s="101" t="s">
        <v>22</v>
      </c>
      <c r="D57" s="102">
        <v>28131</v>
      </c>
      <c r="E57" s="102">
        <v>30852</v>
      </c>
      <c r="F57" s="102"/>
      <c r="G57" s="102"/>
      <c r="H57" s="102">
        <v>2211499</v>
      </c>
      <c r="I57" s="102">
        <v>2319594</v>
      </c>
      <c r="J57" s="102"/>
      <c r="K57" s="102"/>
    </row>
    <row r="58" spans="3:11" ht="12.75" customHeight="1" x14ac:dyDescent="0.2">
      <c r="C58" s="101" t="s">
        <v>23</v>
      </c>
      <c r="D58" s="102">
        <v>3183</v>
      </c>
      <c r="E58" s="102">
        <v>3335</v>
      </c>
      <c r="F58" s="102"/>
      <c r="G58" s="102"/>
      <c r="H58" s="102">
        <v>221697</v>
      </c>
      <c r="I58" s="102">
        <v>233500</v>
      </c>
      <c r="J58" s="102"/>
      <c r="K58" s="102"/>
    </row>
    <row r="59" spans="3:11" ht="12.75" customHeight="1" x14ac:dyDescent="0.2">
      <c r="C59" s="101" t="s">
        <v>24</v>
      </c>
      <c r="D59" s="102" t="s">
        <v>12</v>
      </c>
      <c r="E59" s="102" t="s">
        <v>12</v>
      </c>
      <c r="F59" s="102"/>
      <c r="G59" s="102"/>
      <c r="H59" s="102" t="s">
        <v>12</v>
      </c>
      <c r="I59" s="102" t="s">
        <v>12</v>
      </c>
      <c r="J59" s="102"/>
      <c r="K59" s="102"/>
    </row>
    <row r="60" spans="3:11" ht="12.75" customHeight="1" x14ac:dyDescent="0.2">
      <c r="C60" s="101" t="s">
        <v>3</v>
      </c>
      <c r="D60" s="102">
        <v>15904</v>
      </c>
      <c r="E60" s="102">
        <v>15855</v>
      </c>
      <c r="F60" s="102"/>
      <c r="G60" s="102"/>
      <c r="H60" s="102">
        <v>851850</v>
      </c>
      <c r="I60" s="102">
        <v>894716</v>
      </c>
      <c r="J60" s="102"/>
      <c r="K60" s="102"/>
    </row>
    <row r="61" spans="3:11" ht="12.75" customHeight="1" x14ac:dyDescent="0.2">
      <c r="C61" s="101" t="s">
        <v>25</v>
      </c>
      <c r="D61" s="102">
        <v>2310</v>
      </c>
      <c r="E61" s="102">
        <v>2358</v>
      </c>
      <c r="F61" s="102"/>
      <c r="G61" s="102"/>
      <c r="H61" s="102">
        <v>172409</v>
      </c>
      <c r="I61" s="102">
        <v>183993</v>
      </c>
      <c r="J61" s="102"/>
      <c r="K61" s="102"/>
    </row>
    <row r="62" spans="3:11" ht="12.75" customHeight="1" x14ac:dyDescent="0.2">
      <c r="C62" s="101" t="s">
        <v>26</v>
      </c>
      <c r="D62" s="102">
        <v>2499</v>
      </c>
      <c r="E62" s="102">
        <v>2083</v>
      </c>
      <c r="F62" s="102"/>
      <c r="G62" s="102"/>
      <c r="H62" s="102">
        <v>169749</v>
      </c>
      <c r="I62" s="102">
        <v>143654</v>
      </c>
      <c r="J62" s="102"/>
      <c r="K62" s="102"/>
    </row>
    <row r="63" spans="3:11" ht="12.75" customHeight="1" x14ac:dyDescent="0.2">
      <c r="C63" s="101" t="s">
        <v>4</v>
      </c>
      <c r="D63" s="102">
        <v>30648</v>
      </c>
      <c r="E63" s="102">
        <v>34176</v>
      </c>
      <c r="F63" s="102"/>
      <c r="G63" s="102"/>
      <c r="H63" s="102">
        <v>2559591</v>
      </c>
      <c r="I63" s="102">
        <v>2821851</v>
      </c>
      <c r="J63" s="102"/>
      <c r="K63" s="102"/>
    </row>
    <row r="64" spans="3:11" ht="12.75" customHeight="1" x14ac:dyDescent="0.2">
      <c r="C64" s="101" t="s">
        <v>5</v>
      </c>
      <c r="D64" s="102">
        <v>1313682</v>
      </c>
      <c r="E64" s="102">
        <v>1367870</v>
      </c>
      <c r="F64" s="102"/>
      <c r="G64" s="102"/>
      <c r="H64" s="102">
        <v>113640138</v>
      </c>
      <c r="I64" s="102">
        <v>120468163</v>
      </c>
      <c r="J64" s="102"/>
      <c r="K64" s="102"/>
    </row>
    <row r="65" spans="2:13" ht="12.75" customHeight="1" x14ac:dyDescent="0.2">
      <c r="C65" s="101" t="s">
        <v>27</v>
      </c>
      <c r="D65" s="102">
        <v>63954</v>
      </c>
      <c r="E65" s="102">
        <v>64830</v>
      </c>
      <c r="F65" s="102"/>
      <c r="G65" s="102"/>
      <c r="H65" s="102">
        <v>6030467</v>
      </c>
      <c r="I65" s="102">
        <v>6237288</v>
      </c>
      <c r="J65" s="102"/>
      <c r="K65" s="102"/>
    </row>
    <row r="66" spans="2:13" ht="12.75" customHeight="1" x14ac:dyDescent="0.2">
      <c r="C66" s="101" t="s">
        <v>28</v>
      </c>
      <c r="D66" s="102">
        <v>26213</v>
      </c>
      <c r="E66" s="102">
        <v>29386</v>
      </c>
      <c r="F66" s="102"/>
      <c r="G66" s="102"/>
      <c r="H66" s="102">
        <v>2460400</v>
      </c>
      <c r="I66" s="102">
        <v>2751559</v>
      </c>
      <c r="J66" s="102"/>
      <c r="K66" s="102"/>
    </row>
    <row r="67" spans="2:13" ht="12.75" customHeight="1" x14ac:dyDescent="0.2">
      <c r="C67" s="101" t="s">
        <v>6</v>
      </c>
      <c r="D67" s="102">
        <v>533377</v>
      </c>
      <c r="E67" s="102">
        <v>583319</v>
      </c>
      <c r="F67" s="102"/>
      <c r="G67" s="102"/>
      <c r="H67" s="102">
        <v>41304935</v>
      </c>
      <c r="I67" s="102">
        <v>44028266</v>
      </c>
      <c r="J67" s="102"/>
      <c r="K67" s="102"/>
    </row>
    <row r="68" spans="2:13" ht="12.75" customHeight="1" x14ac:dyDescent="0.2">
      <c r="C68" s="101" t="s">
        <v>7</v>
      </c>
      <c r="D68" s="102">
        <v>2271405</v>
      </c>
      <c r="E68" s="102">
        <v>2244157</v>
      </c>
      <c r="F68" s="102"/>
      <c r="G68" s="102"/>
      <c r="H68" s="102">
        <v>210394308</v>
      </c>
      <c r="I68" s="102">
        <v>207885252</v>
      </c>
      <c r="J68" s="102"/>
      <c r="K68" s="102"/>
    </row>
    <row r="69" spans="2:13" ht="12.75" customHeight="1" x14ac:dyDescent="0.2">
      <c r="C69" s="101" t="s">
        <v>8</v>
      </c>
      <c r="D69" s="102">
        <v>2817041</v>
      </c>
      <c r="E69" s="102">
        <v>2854898</v>
      </c>
      <c r="F69" s="102"/>
      <c r="G69" s="102"/>
      <c r="H69" s="102">
        <v>249132659</v>
      </c>
      <c r="I69" s="102">
        <v>258492206</v>
      </c>
      <c r="J69" s="102"/>
      <c r="K69" s="102"/>
    </row>
    <row r="70" spans="2:13" ht="12.75" customHeight="1" x14ac:dyDescent="0.2">
      <c r="C70" s="101" t="s">
        <v>9</v>
      </c>
      <c r="D70" s="102">
        <v>2025515</v>
      </c>
      <c r="E70" s="102">
        <v>1983046</v>
      </c>
      <c r="F70" s="102"/>
      <c r="G70" s="102"/>
      <c r="H70" s="102">
        <v>183440039</v>
      </c>
      <c r="I70" s="102">
        <v>183808259</v>
      </c>
      <c r="J70" s="102"/>
      <c r="K70" s="102"/>
    </row>
    <row r="71" spans="2:13" ht="12.75" customHeight="1" x14ac:dyDescent="0.2">
      <c r="C71" s="101" t="s">
        <v>10</v>
      </c>
      <c r="D71" s="102">
        <v>475164</v>
      </c>
      <c r="E71" s="102">
        <v>487998</v>
      </c>
      <c r="F71" s="102"/>
      <c r="G71" s="102"/>
      <c r="H71" s="102">
        <v>44417317</v>
      </c>
      <c r="I71" s="102">
        <v>45284399</v>
      </c>
      <c r="J71" s="102"/>
      <c r="K71" s="102"/>
    </row>
    <row r="72" spans="2:13" ht="12.75" customHeight="1" x14ac:dyDescent="0.2">
      <c r="C72" s="101" t="s">
        <v>11</v>
      </c>
      <c r="D72" s="102">
        <v>584551</v>
      </c>
      <c r="E72" s="102">
        <v>622536</v>
      </c>
      <c r="F72" s="102"/>
      <c r="G72" s="102"/>
      <c r="H72" s="102">
        <v>52417945</v>
      </c>
      <c r="I72" s="102">
        <v>56524842</v>
      </c>
      <c r="J72" s="102"/>
      <c r="K72" s="102"/>
      <c r="L72" s="94" t="s">
        <v>76</v>
      </c>
      <c r="M72" s="94" t="s">
        <v>77</v>
      </c>
    </row>
    <row r="73" spans="2:13" ht="12.75" customHeight="1" x14ac:dyDescent="0.2">
      <c r="C73" s="101" t="s">
        <v>0</v>
      </c>
      <c r="D73" s="102">
        <v>436343</v>
      </c>
      <c r="E73" s="102">
        <v>439522</v>
      </c>
      <c r="F73" s="102"/>
      <c r="G73" s="102"/>
      <c r="H73" s="102">
        <v>41414824</v>
      </c>
      <c r="I73" s="102">
        <v>41993914</v>
      </c>
      <c r="J73" s="102"/>
      <c r="K73" s="102"/>
      <c r="L73" s="88">
        <f>SUM(D73:G73)</f>
        <v>875865</v>
      </c>
      <c r="M73" s="88">
        <f>SUM(H73:K73)</f>
        <v>83408738</v>
      </c>
    </row>
    <row r="74" spans="2:13" ht="12.75" customHeight="1" x14ac:dyDescent="0.2">
      <c r="C74" s="101" t="s">
        <v>29</v>
      </c>
      <c r="D74" s="102">
        <v>61921</v>
      </c>
      <c r="E74" s="102">
        <v>30100</v>
      </c>
      <c r="F74" s="102"/>
      <c r="G74" s="102"/>
      <c r="H74" s="102">
        <v>5268310</v>
      </c>
      <c r="I74" s="102">
        <v>2210490</v>
      </c>
      <c r="J74" s="102"/>
      <c r="K74" s="102"/>
      <c r="L74" s="88">
        <f>Páginas_1_3!J84</f>
        <v>963162</v>
      </c>
      <c r="M74" s="88">
        <f>Páginas_1_3!J65</f>
        <v>89701716</v>
      </c>
    </row>
    <row r="75" spans="2:13" ht="12.75" customHeight="1" x14ac:dyDescent="0.2">
      <c r="C75" s="141" t="s">
        <v>75</v>
      </c>
      <c r="D75" s="141"/>
      <c r="E75" s="141"/>
      <c r="F75" s="141"/>
      <c r="G75" s="141"/>
      <c r="H75" s="141"/>
      <c r="I75" s="141"/>
      <c r="J75" s="141"/>
      <c r="K75" s="141"/>
    </row>
    <row r="76" spans="2:13" ht="12.75" customHeight="1" x14ac:dyDescent="0.2">
      <c r="B76" s="82"/>
      <c r="C76" s="81"/>
      <c r="D76"/>
      <c r="E76"/>
      <c r="F76"/>
      <c r="G76"/>
      <c r="H76"/>
      <c r="I76"/>
      <c r="J76"/>
      <c r="K76"/>
    </row>
    <row r="77" spans="2:13" ht="12.75" customHeight="1" thickBot="1" x14ac:dyDescent="0.25">
      <c r="B77" s="82"/>
      <c r="C77" s="81" t="s">
        <v>74</v>
      </c>
      <c r="D77" s="88">
        <f>SUM(D49:D74)</f>
        <v>10713578</v>
      </c>
      <c r="E77" s="88">
        <f t="shared" ref="E77:K77" si="2">SUM(E49:E74)</f>
        <v>10818084</v>
      </c>
      <c r="F77" s="88">
        <f t="shared" si="2"/>
        <v>0</v>
      </c>
      <c r="G77" s="88">
        <f t="shared" si="2"/>
        <v>0</v>
      </c>
      <c r="H77" s="88">
        <f t="shared" si="2"/>
        <v>957786793</v>
      </c>
      <c r="I77" s="88">
        <f t="shared" si="2"/>
        <v>977961242</v>
      </c>
      <c r="J77" s="88">
        <f t="shared" si="2"/>
        <v>0</v>
      </c>
      <c r="K77" s="88">
        <f t="shared" si="2"/>
        <v>0</v>
      </c>
    </row>
    <row r="78" spans="2:13" ht="12.75" customHeight="1" thickTop="1" x14ac:dyDescent="0.2">
      <c r="C78" s="83"/>
      <c r="D78" s="88">
        <f>Páginas_1_3!F89</f>
        <v>10713578</v>
      </c>
      <c r="E78" s="88">
        <f>Páginas_1_3!G89</f>
        <v>10818084</v>
      </c>
      <c r="F78" s="88">
        <f>Páginas_1_3!H89</f>
        <v>0</v>
      </c>
      <c r="G78" s="88">
        <f>Páginas_1_3!I89</f>
        <v>0</v>
      </c>
      <c r="H78" s="88">
        <f>Páginas_1_3!F71</f>
        <v>957786793</v>
      </c>
      <c r="I78" s="88">
        <f>Páginas_1_3!G71</f>
        <v>977961242</v>
      </c>
      <c r="J78" s="88">
        <f>Páginas_1_3!H71</f>
        <v>0</v>
      </c>
      <c r="K78" s="88">
        <f>Páginas_1_3!I71</f>
        <v>0</v>
      </c>
    </row>
    <row r="83" spans="3:11" ht="18.75" customHeight="1" x14ac:dyDescent="0.3">
      <c r="C83" s="73" t="s">
        <v>52</v>
      </c>
    </row>
    <row r="84" spans="3:11" ht="31.5" customHeight="1" x14ac:dyDescent="0.2">
      <c r="C84" s="142" t="s">
        <v>40</v>
      </c>
      <c r="D84" s="143"/>
      <c r="E84" s="143"/>
      <c r="F84" s="143"/>
      <c r="G84" s="143"/>
      <c r="H84" s="143"/>
      <c r="I84" s="143"/>
      <c r="J84" s="143"/>
      <c r="K84" s="144"/>
    </row>
    <row r="85" spans="3:11" ht="12.75" customHeight="1" x14ac:dyDescent="0.2">
      <c r="C85" s="145" t="s">
        <v>14</v>
      </c>
      <c r="D85" s="148" t="s">
        <v>48</v>
      </c>
      <c r="E85" s="149"/>
      <c r="F85" s="149"/>
      <c r="G85" s="149"/>
      <c r="H85" s="149"/>
      <c r="I85" s="149"/>
      <c r="J85" s="149"/>
      <c r="K85" s="150"/>
    </row>
    <row r="86" spans="3:11" ht="12.75" customHeight="1" x14ac:dyDescent="0.2">
      <c r="C86" s="146"/>
      <c r="D86" s="135" t="s">
        <v>71</v>
      </c>
      <c r="E86" s="136"/>
      <c r="F86" s="136"/>
      <c r="G86" s="137"/>
      <c r="H86" s="138" t="s">
        <v>72</v>
      </c>
      <c r="I86" s="139"/>
      <c r="J86" s="139"/>
      <c r="K86" s="140"/>
    </row>
    <row r="87" spans="3:11" ht="25.5" customHeight="1" x14ac:dyDescent="0.2">
      <c r="C87" s="147"/>
      <c r="D87" s="70" t="str">
        <f>$D$10</f>
        <v>janeiro-março 2018</v>
      </c>
      <c r="E87" s="70" t="str">
        <f>$E$10</f>
        <v>abril-junho      2018</v>
      </c>
      <c r="F87" s="70" t="str">
        <f>$F$10</f>
        <v>julho-setembro     2018</v>
      </c>
      <c r="G87" s="70" t="str">
        <f>$G$10</f>
        <v>outubro-dezembro 2018</v>
      </c>
      <c r="H87" s="69" t="str">
        <f>D87</f>
        <v>janeiro-março 2018</v>
      </c>
      <c r="I87" s="69" t="str">
        <f t="shared" ref="I87" si="3">E87</f>
        <v>abril-junho      2018</v>
      </c>
      <c r="J87" s="69" t="str">
        <f t="shared" ref="J87" si="4">F87</f>
        <v>julho-setembro     2018</v>
      </c>
      <c r="K87" s="69" t="str">
        <f t="shared" ref="K87" si="5">G87</f>
        <v>outubro-dezembro 2018</v>
      </c>
    </row>
    <row r="88" spans="3:11" ht="12.75" customHeight="1" x14ac:dyDescent="0.2">
      <c r="C88" s="101" t="s">
        <v>1</v>
      </c>
      <c r="D88" s="102">
        <v>4212354</v>
      </c>
      <c r="E88" s="102">
        <v>4219445</v>
      </c>
      <c r="F88" s="102"/>
      <c r="G88" s="102"/>
      <c r="H88" s="102">
        <v>10518119</v>
      </c>
      <c r="I88" s="102">
        <v>10405805</v>
      </c>
      <c r="J88" s="102"/>
      <c r="K88" s="102"/>
    </row>
    <row r="89" spans="3:11" ht="12.75" customHeight="1" x14ac:dyDescent="0.2">
      <c r="C89" s="101" t="s">
        <v>15</v>
      </c>
      <c r="D89" s="102" t="s">
        <v>12</v>
      </c>
      <c r="E89" s="102" t="s">
        <v>12</v>
      </c>
      <c r="F89" s="102"/>
      <c r="G89" s="102"/>
      <c r="H89" s="102" t="s">
        <v>12</v>
      </c>
      <c r="I89" s="102" t="s">
        <v>12</v>
      </c>
      <c r="J89" s="102"/>
      <c r="K89" s="102"/>
    </row>
    <row r="90" spans="3:11" ht="12.75" customHeight="1" x14ac:dyDescent="0.2">
      <c r="C90" s="101" t="s">
        <v>16</v>
      </c>
      <c r="D90" s="102" t="s">
        <v>12</v>
      </c>
      <c r="E90" s="102" t="s">
        <v>12</v>
      </c>
      <c r="F90" s="102"/>
      <c r="G90" s="102"/>
      <c r="H90" s="102" t="s">
        <v>12</v>
      </c>
      <c r="I90" s="102" t="s">
        <v>12</v>
      </c>
      <c r="J90" s="102"/>
      <c r="K90" s="102"/>
    </row>
    <row r="91" spans="3:11" ht="12.75" customHeight="1" x14ac:dyDescent="0.2">
      <c r="C91" s="101" t="s">
        <v>17</v>
      </c>
      <c r="D91" s="102" t="s">
        <v>78</v>
      </c>
      <c r="E91" s="102" t="s">
        <v>78</v>
      </c>
      <c r="F91" s="102"/>
      <c r="G91" s="102"/>
      <c r="H91" s="102" t="s">
        <v>78</v>
      </c>
      <c r="I91" s="102" t="s">
        <v>78</v>
      </c>
      <c r="J91" s="102"/>
      <c r="K91" s="102"/>
    </row>
    <row r="92" spans="3:11" ht="12.75" customHeight="1" x14ac:dyDescent="0.2">
      <c r="C92" s="101" t="s">
        <v>2</v>
      </c>
      <c r="D92" s="102">
        <v>16117024</v>
      </c>
      <c r="E92" s="102">
        <v>16715789</v>
      </c>
      <c r="F92" s="102"/>
      <c r="G92" s="102"/>
      <c r="H92" s="102">
        <v>44012104</v>
      </c>
      <c r="I92" s="102">
        <v>47628178</v>
      </c>
      <c r="J92" s="102"/>
      <c r="K92" s="102"/>
    </row>
    <row r="93" spans="3:11" ht="12.75" customHeight="1" x14ac:dyDescent="0.2">
      <c r="C93" s="101" t="s">
        <v>19</v>
      </c>
      <c r="D93" s="102" t="s">
        <v>12</v>
      </c>
      <c r="E93" s="102" t="s">
        <v>12</v>
      </c>
      <c r="F93" s="102"/>
      <c r="G93" s="102"/>
      <c r="H93" s="102" t="s">
        <v>12</v>
      </c>
      <c r="I93" s="102" t="s">
        <v>12</v>
      </c>
      <c r="J93" s="102"/>
      <c r="K93" s="102"/>
    </row>
    <row r="94" spans="3:11" ht="12.75" customHeight="1" x14ac:dyDescent="0.2">
      <c r="C94" s="101" t="s">
        <v>20</v>
      </c>
      <c r="D94" s="102">
        <v>433424</v>
      </c>
      <c r="E94" s="102">
        <v>485982</v>
      </c>
      <c r="F94" s="102"/>
      <c r="G94" s="102"/>
      <c r="H94" s="102">
        <v>1070633</v>
      </c>
      <c r="I94" s="102">
        <v>1220708</v>
      </c>
      <c r="J94" s="102"/>
      <c r="K94" s="102"/>
    </row>
    <row r="95" spans="3:11" ht="12.75" customHeight="1" x14ac:dyDescent="0.2">
      <c r="C95" s="101" t="s">
        <v>21</v>
      </c>
      <c r="D95" s="102">
        <v>2271754</v>
      </c>
      <c r="E95" s="102">
        <v>2023009</v>
      </c>
      <c r="F95" s="102"/>
      <c r="G95" s="102"/>
      <c r="H95" s="102">
        <v>3960365</v>
      </c>
      <c r="I95" s="102">
        <v>3658270</v>
      </c>
      <c r="J95" s="102"/>
      <c r="K95" s="102"/>
    </row>
    <row r="96" spans="3:11" ht="12.75" customHeight="1" x14ac:dyDescent="0.2">
      <c r="C96" s="101" t="s">
        <v>22</v>
      </c>
      <c r="D96" s="102">
        <v>5516109</v>
      </c>
      <c r="E96" s="102">
        <v>5620842</v>
      </c>
      <c r="F96" s="102"/>
      <c r="G96" s="102"/>
      <c r="H96" s="102">
        <v>12970723</v>
      </c>
      <c r="I96" s="102">
        <v>13333767</v>
      </c>
      <c r="J96" s="102"/>
      <c r="K96" s="102"/>
    </row>
    <row r="97" spans="3:13" ht="12.75" customHeight="1" x14ac:dyDescent="0.2">
      <c r="C97" s="101" t="s">
        <v>23</v>
      </c>
      <c r="D97" s="102" t="s">
        <v>78</v>
      </c>
      <c r="E97" s="102" t="s">
        <v>78</v>
      </c>
      <c r="F97" s="102"/>
      <c r="G97" s="102"/>
      <c r="H97" s="102" t="s">
        <v>78</v>
      </c>
      <c r="I97" s="102" t="s">
        <v>78</v>
      </c>
      <c r="J97" s="102"/>
      <c r="K97" s="102"/>
    </row>
    <row r="98" spans="3:13" ht="12.75" customHeight="1" x14ac:dyDescent="0.2">
      <c r="C98" s="101" t="s">
        <v>24</v>
      </c>
      <c r="D98" s="102" t="s">
        <v>12</v>
      </c>
      <c r="E98" s="102" t="s">
        <v>12</v>
      </c>
      <c r="F98" s="102"/>
      <c r="G98" s="102"/>
      <c r="H98" s="102" t="s">
        <v>12</v>
      </c>
      <c r="I98" s="102" t="s">
        <v>12</v>
      </c>
      <c r="J98" s="102"/>
      <c r="K98" s="102"/>
    </row>
    <row r="99" spans="3:13" ht="12.75" customHeight="1" x14ac:dyDescent="0.2">
      <c r="C99" s="101" t="s">
        <v>3</v>
      </c>
      <c r="D99" s="102">
        <v>13931411</v>
      </c>
      <c r="E99" s="102">
        <v>14385288</v>
      </c>
      <c r="F99" s="102"/>
      <c r="G99" s="102"/>
      <c r="H99" s="102">
        <v>35689231</v>
      </c>
      <c r="I99" s="102">
        <v>36210681</v>
      </c>
      <c r="J99" s="102"/>
      <c r="K99" s="102"/>
    </row>
    <row r="100" spans="3:13" ht="12.75" customHeight="1" x14ac:dyDescent="0.2">
      <c r="C100" s="101" t="s">
        <v>25</v>
      </c>
      <c r="D100" s="102" t="s">
        <v>12</v>
      </c>
      <c r="E100" s="102" t="s">
        <v>12</v>
      </c>
      <c r="F100" s="102"/>
      <c r="G100" s="102"/>
      <c r="H100" s="102" t="s">
        <v>12</v>
      </c>
      <c r="I100" s="102" t="s">
        <v>12</v>
      </c>
      <c r="J100" s="102"/>
      <c r="K100" s="102"/>
    </row>
    <row r="101" spans="3:13" ht="12.75" customHeight="1" x14ac:dyDescent="0.2">
      <c r="C101" s="101" t="s">
        <v>26</v>
      </c>
      <c r="D101" s="102">
        <v>259426</v>
      </c>
      <c r="E101" s="102">
        <v>257500</v>
      </c>
      <c r="F101" s="102"/>
      <c r="G101" s="102"/>
      <c r="H101" s="102">
        <v>548910</v>
      </c>
      <c r="I101" s="102">
        <v>542480</v>
      </c>
      <c r="J101" s="102"/>
      <c r="K101" s="102"/>
    </row>
    <row r="102" spans="3:13" ht="12.75" customHeight="1" x14ac:dyDescent="0.2">
      <c r="C102" s="101" t="s">
        <v>4</v>
      </c>
      <c r="D102" s="102">
        <v>28899011</v>
      </c>
      <c r="E102" s="102">
        <v>28641223</v>
      </c>
      <c r="F102" s="102"/>
      <c r="G102" s="102"/>
      <c r="H102" s="102">
        <v>69612989</v>
      </c>
      <c r="I102" s="102">
        <v>75606091</v>
      </c>
      <c r="J102" s="102"/>
      <c r="K102" s="102"/>
    </row>
    <row r="103" spans="3:13" ht="12.75" customHeight="1" x14ac:dyDescent="0.2">
      <c r="C103" s="101" t="s">
        <v>5</v>
      </c>
      <c r="D103" s="102">
        <v>104361071</v>
      </c>
      <c r="E103" s="102">
        <v>101597855</v>
      </c>
      <c r="F103" s="102"/>
      <c r="G103" s="102"/>
      <c r="H103" s="102">
        <v>247194362</v>
      </c>
      <c r="I103" s="102">
        <v>249508800</v>
      </c>
      <c r="J103" s="102"/>
      <c r="K103" s="102"/>
    </row>
    <row r="104" spans="3:13" ht="12.75" customHeight="1" x14ac:dyDescent="0.2">
      <c r="C104" s="101" t="s">
        <v>27</v>
      </c>
      <c r="D104" s="102">
        <v>12807097</v>
      </c>
      <c r="E104" s="102">
        <v>12500850</v>
      </c>
      <c r="F104" s="102"/>
      <c r="G104" s="102"/>
      <c r="H104" s="102">
        <v>35012898</v>
      </c>
      <c r="I104" s="102">
        <v>32441364</v>
      </c>
      <c r="J104" s="102"/>
      <c r="K104" s="102"/>
    </row>
    <row r="105" spans="3:13" ht="12.75" customHeight="1" x14ac:dyDescent="0.2">
      <c r="C105" s="101" t="s">
        <v>28</v>
      </c>
      <c r="D105" s="102">
        <v>10075400</v>
      </c>
      <c r="E105" s="102">
        <v>8062918</v>
      </c>
      <c r="F105" s="102"/>
      <c r="G105" s="102"/>
      <c r="H105" s="102">
        <v>20055985</v>
      </c>
      <c r="I105" s="102">
        <v>14582028</v>
      </c>
      <c r="J105" s="102"/>
      <c r="K105" s="102"/>
    </row>
    <row r="106" spans="3:13" ht="12.75" customHeight="1" x14ac:dyDescent="0.2">
      <c r="C106" s="101" t="s">
        <v>6</v>
      </c>
      <c r="D106" s="102">
        <v>164821695</v>
      </c>
      <c r="E106" s="102">
        <v>158170637</v>
      </c>
      <c r="F106" s="102"/>
      <c r="G106" s="102"/>
      <c r="H106" s="102">
        <v>405723584</v>
      </c>
      <c r="I106" s="102">
        <v>406725486</v>
      </c>
      <c r="J106" s="102"/>
      <c r="K106" s="102"/>
    </row>
    <row r="107" spans="3:13" ht="12.75" customHeight="1" x14ac:dyDescent="0.2">
      <c r="C107" s="101" t="s">
        <v>7</v>
      </c>
      <c r="D107" s="102">
        <v>465524868</v>
      </c>
      <c r="E107" s="102">
        <v>423691893</v>
      </c>
      <c r="F107" s="102"/>
      <c r="G107" s="102"/>
      <c r="H107" s="102">
        <v>1137631521</v>
      </c>
      <c r="I107" s="102">
        <v>1108964395</v>
      </c>
      <c r="J107" s="102"/>
      <c r="K107" s="102"/>
    </row>
    <row r="108" spans="3:13" ht="12.75" customHeight="1" x14ac:dyDescent="0.2">
      <c r="C108" s="101" t="s">
        <v>8</v>
      </c>
      <c r="D108" s="102">
        <v>212759820</v>
      </c>
      <c r="E108" s="102">
        <v>184507197</v>
      </c>
      <c r="F108" s="102"/>
      <c r="G108" s="102"/>
      <c r="H108" s="102">
        <v>521066557</v>
      </c>
      <c r="I108" s="102">
        <v>450509244</v>
      </c>
      <c r="J108" s="102"/>
      <c r="K108" s="102"/>
    </row>
    <row r="109" spans="3:13" ht="12.75" customHeight="1" x14ac:dyDescent="0.2">
      <c r="C109" s="101" t="s">
        <v>9</v>
      </c>
      <c r="D109" s="102">
        <v>212607953</v>
      </c>
      <c r="E109" s="102">
        <v>210567850</v>
      </c>
      <c r="F109" s="102"/>
      <c r="G109" s="102"/>
      <c r="H109" s="102">
        <v>425450045</v>
      </c>
      <c r="I109" s="102">
        <v>426220295</v>
      </c>
      <c r="J109" s="102"/>
      <c r="K109" s="102"/>
    </row>
    <row r="110" spans="3:13" ht="12.75" customHeight="1" x14ac:dyDescent="0.2">
      <c r="C110" s="101" t="s">
        <v>10</v>
      </c>
      <c r="D110" s="102">
        <v>43199296</v>
      </c>
      <c r="E110" s="102">
        <v>40613947</v>
      </c>
      <c r="F110" s="102"/>
      <c r="G110" s="102"/>
      <c r="H110" s="102">
        <v>114330405</v>
      </c>
      <c r="I110" s="102">
        <v>111954009</v>
      </c>
      <c r="J110" s="102"/>
      <c r="K110" s="102"/>
    </row>
    <row r="111" spans="3:13" ht="12.75" customHeight="1" x14ac:dyDescent="0.2">
      <c r="C111" s="101" t="s">
        <v>11</v>
      </c>
      <c r="D111" s="102">
        <v>58705474</v>
      </c>
      <c r="E111" s="102">
        <v>52977730</v>
      </c>
      <c r="F111" s="102"/>
      <c r="G111" s="102"/>
      <c r="H111" s="102">
        <v>137140154</v>
      </c>
      <c r="I111" s="102">
        <v>126666502</v>
      </c>
      <c r="J111" s="102"/>
      <c r="K111" s="102"/>
      <c r="L111" s="94" t="s">
        <v>76</v>
      </c>
      <c r="M111" s="94" t="s">
        <v>77</v>
      </c>
    </row>
    <row r="112" spans="3:13" ht="12.75" customHeight="1" x14ac:dyDescent="0.2">
      <c r="C112" s="101" t="s">
        <v>0</v>
      </c>
      <c r="D112" s="102">
        <v>96281500</v>
      </c>
      <c r="E112" s="102">
        <v>89606768</v>
      </c>
      <c r="F112" s="102"/>
      <c r="G112" s="102"/>
      <c r="H112" s="102">
        <v>225482882</v>
      </c>
      <c r="I112" s="102">
        <v>214607615</v>
      </c>
      <c r="J112" s="102"/>
      <c r="K112" s="102"/>
      <c r="L112" s="88">
        <f>SUM(D112:G112)</f>
        <v>185888268</v>
      </c>
      <c r="M112" s="88">
        <f>SUM(H112:K112)</f>
        <v>440090497</v>
      </c>
    </row>
    <row r="113" spans="2:13" ht="12.75" customHeight="1" x14ac:dyDescent="0.2">
      <c r="C113" s="101" t="s">
        <v>29</v>
      </c>
      <c r="D113" s="102" t="s">
        <v>12</v>
      </c>
      <c r="E113" s="102" t="s">
        <v>12</v>
      </c>
      <c r="F113" s="102"/>
      <c r="G113" s="102"/>
      <c r="H113" s="102" t="s">
        <v>12</v>
      </c>
      <c r="I113" s="102" t="s">
        <v>12</v>
      </c>
      <c r="J113" s="102"/>
      <c r="K113" s="102"/>
      <c r="L113" s="88">
        <f>Páginas_1_3!J125</f>
        <v>185888268</v>
      </c>
      <c r="M113" s="88">
        <f>Páginas_1_3!J107</f>
        <v>440090497</v>
      </c>
    </row>
    <row r="114" spans="2:13" ht="12.75" customHeight="1" x14ac:dyDescent="0.2">
      <c r="C114" s="141" t="s">
        <v>75</v>
      </c>
      <c r="D114" s="141"/>
      <c r="E114" s="141"/>
      <c r="F114" s="141"/>
      <c r="G114" s="141"/>
      <c r="H114" s="141"/>
      <c r="I114" s="141"/>
      <c r="J114" s="141"/>
      <c r="K114" s="141"/>
    </row>
    <row r="115" spans="2:13" ht="12.75" customHeight="1" x14ac:dyDescent="0.2">
      <c r="B115" s="82"/>
      <c r="C115" s="81"/>
      <c r="D115"/>
      <c r="E115"/>
      <c r="F115"/>
      <c r="G115"/>
      <c r="H115"/>
      <c r="I115"/>
      <c r="J115"/>
      <c r="K115"/>
    </row>
    <row r="116" spans="2:13" ht="12.75" customHeight="1" thickBot="1" x14ac:dyDescent="0.25">
      <c r="B116" s="82"/>
      <c r="C116" s="81" t="s">
        <v>74</v>
      </c>
      <c r="D116" s="88">
        <f>SUM(D88:D113)</f>
        <v>1452784687</v>
      </c>
      <c r="E116" s="88">
        <f t="shared" ref="E116:K116" si="6">SUM(E88:E113)</f>
        <v>1354646723</v>
      </c>
      <c r="F116" s="88">
        <f t="shared" si="6"/>
        <v>0</v>
      </c>
      <c r="G116" s="88">
        <f t="shared" si="6"/>
        <v>0</v>
      </c>
      <c r="H116" s="88">
        <f t="shared" si="6"/>
        <v>3447471467</v>
      </c>
      <c r="I116" s="88">
        <f t="shared" si="6"/>
        <v>3330785718</v>
      </c>
      <c r="J116" s="88">
        <f t="shared" si="6"/>
        <v>0</v>
      </c>
      <c r="K116" s="88">
        <f t="shared" si="6"/>
        <v>0</v>
      </c>
    </row>
    <row r="117" spans="2:13" ht="12.75" customHeight="1" thickTop="1" x14ac:dyDescent="0.2">
      <c r="C117" s="83"/>
      <c r="D117" s="88">
        <f>Páginas_1_3!F131</f>
        <v>1452784687</v>
      </c>
      <c r="E117" s="88">
        <f>Páginas_1_3!G131</f>
        <v>1354646723</v>
      </c>
      <c r="F117" s="88">
        <f>Páginas_1_3!H131</f>
        <v>0</v>
      </c>
      <c r="G117" s="88">
        <f>Páginas_1_3!I131</f>
        <v>0</v>
      </c>
      <c r="H117" s="88">
        <f>Páginas_1_3!F113</f>
        <v>3447471467</v>
      </c>
      <c r="I117" s="88">
        <f>Páginas_1_3!G113</f>
        <v>3330785718</v>
      </c>
      <c r="J117" s="88">
        <f>Páginas_1_3!H113</f>
        <v>0</v>
      </c>
      <c r="K117" s="88">
        <f>Páginas_1_3!I113</f>
        <v>0</v>
      </c>
    </row>
    <row r="118" spans="2:13" ht="12.75" customHeight="1" x14ac:dyDescent="0.2">
      <c r="D118" s="88"/>
      <c r="E118" s="88"/>
      <c r="F118" s="88"/>
      <c r="G118" s="88"/>
      <c r="H118" s="88"/>
      <c r="I118" s="88"/>
      <c r="J118" s="88"/>
      <c r="K118" s="88"/>
    </row>
  </sheetData>
  <mergeCells count="18">
    <mergeCell ref="C7:K7"/>
    <mergeCell ref="C8:C10"/>
    <mergeCell ref="D8:K8"/>
    <mergeCell ref="D9:G9"/>
    <mergeCell ref="H9:K9"/>
    <mergeCell ref="D86:G86"/>
    <mergeCell ref="H86:K86"/>
    <mergeCell ref="C38:K38"/>
    <mergeCell ref="C75:K75"/>
    <mergeCell ref="C114:K114"/>
    <mergeCell ref="C45:K45"/>
    <mergeCell ref="C46:C48"/>
    <mergeCell ref="D46:K46"/>
    <mergeCell ref="D47:G47"/>
    <mergeCell ref="H47:K47"/>
    <mergeCell ref="C84:K84"/>
    <mergeCell ref="C85:C87"/>
    <mergeCell ref="D85:K85"/>
  </mergeCells>
  <phoneticPr fontId="1" type="noConversion"/>
  <pageMargins left="0.39370078740157483" right="0.39370078740157483" top="0.39370078740157483" bottom="0.19685039370078741" header="0.51181102362204722" footer="0.5118110236220472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Drop Down 4">
              <controlPr defaultSize="0" print="0" autoFill="0" autoLine="0" autoPict="0">
                <anchor moveWithCells="1" siz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2</xdr:col>
                    <xdr:colOff>1428750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defaultSize="0" print="0" autoFill="0" autoLine="0" autoPict="0">
                <anchor moveWithCells="1" sizeWithCells="1">
                  <from>
                    <xdr:col>79</xdr:col>
                    <xdr:colOff>19050</xdr:colOff>
                    <xdr:row>0</xdr:row>
                    <xdr:rowOff>0</xdr:rowOff>
                  </from>
                  <to>
                    <xdr:col>79</xdr:col>
                    <xdr:colOff>1714500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Páginas_1_3</vt:lpstr>
      <vt:lpstr>Tabulação_Dados</vt:lpstr>
      <vt:lpstr>Entrada_Dados_Trimestral</vt:lpstr>
      <vt:lpstr>Entrada_Dados_Trimestral!Area_de_impressao</vt:lpstr>
      <vt:lpstr>Páginas_1_3!Area_de_impressao</vt:lpstr>
      <vt:lpstr>Tabulação_Dados!Area_de_impressao</vt:lpstr>
      <vt:lpstr>Páginas_1_3!Titulos_de_impressao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Proposta Simplificada</dc:title>
  <dc:subject>Custeio Agricola e Investimento Rural</dc:subject>
  <dc:creator>Juarez Bucar</dc:creator>
  <cp:lastModifiedBy>Juarez Gomes Bucar</cp:lastModifiedBy>
  <cp:revision>1</cp:revision>
  <cp:lastPrinted>2018-09-17T18:00:59Z</cp:lastPrinted>
  <dcterms:created xsi:type="dcterms:W3CDTF">2004-04-13T21:01:24Z</dcterms:created>
  <dcterms:modified xsi:type="dcterms:W3CDTF">2018-10-05T15:02:31Z</dcterms:modified>
</cp:coreProperties>
</file>