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rafael.carvalho\OneDrive\Desktop\Saneago\"/>
    </mc:Choice>
  </mc:AlternateContent>
  <xr:revisionPtr revIDLastSave="0" documentId="13_ncr:1_{066D3803-A2A2-4D2F-869F-422A518C7BD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Índice" sheetId="8" r:id="rId1"/>
    <sheet name="1. WACC" sheetId="5" r:id="rId2"/>
    <sheet name="2. Estrutura de Capital" sheetId="4" r:id="rId3"/>
    <sheet name="3. Variáveis" sheetId="2" r:id="rId4"/>
    <sheet name="4. Ke e Kd" sheetId="3" r:id="rId5"/>
    <sheet name="5. Custo da dívida" sheetId="6" r:id="rId6"/>
    <sheet name="6. Beta" sheetId="1" r:id="rId7"/>
    <sheet name="7. Teste de Normalidade" sheetId="7" r:id="rId8"/>
    <sheet name="8. Análise das Contribuições" sheetId="9" r:id="rId9"/>
  </sheets>
  <externalReferences>
    <externalReference r:id="rId10"/>
  </externalReferences>
  <definedNames>
    <definedName name="_xlnm._FilterDatabase" localSheetId="3" hidden="1">'3. Variáveis'!$L$9:$O$2880</definedName>
    <definedName name="_xlnm._FilterDatabase" localSheetId="6" hidden="1">'6. Beta'!$B$13:$AW$588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5" l="1"/>
  <c r="BG21" i="4"/>
  <c r="BG22" i="4"/>
  <c r="BG23" i="4"/>
  <c r="BG24" i="4"/>
  <c r="BG25" i="4"/>
  <c r="BG26" i="4"/>
  <c r="BG28" i="4"/>
  <c r="BG20" i="4"/>
  <c r="AW32" i="4"/>
  <c r="Z26" i="4"/>
  <c r="P26" i="4"/>
  <c r="T32" i="4"/>
  <c r="AI28" i="4"/>
  <c r="AS28" i="4"/>
  <c r="AV28" i="4"/>
  <c r="BC28" i="4"/>
  <c r="BF28" i="4"/>
  <c r="BC22" i="4"/>
  <c r="AI31" i="4"/>
  <c r="AS21" i="4"/>
  <c r="AI21" i="4"/>
  <c r="AL21" i="4" s="1"/>
  <c r="P21" i="4"/>
  <c r="Z21" i="4"/>
  <c r="AI22" i="4"/>
  <c r="P31" i="4"/>
  <c r="Q26" i="4"/>
  <c r="BD52" i="4"/>
  <c r="BD51" i="4"/>
  <c r="BD50" i="4"/>
  <c r="BD49" i="4"/>
  <c r="BD48" i="4"/>
  <c r="BD47" i="4"/>
  <c r="BD46" i="4"/>
  <c r="BD45" i="4"/>
  <c r="BD44" i="4"/>
  <c r="BD43" i="4"/>
  <c r="BD42" i="4"/>
  <c r="BD41" i="4"/>
  <c r="BD40" i="4"/>
  <c r="AT52" i="4"/>
  <c r="AT51" i="4"/>
  <c r="AT50" i="4"/>
  <c r="AT49" i="4"/>
  <c r="AT48" i="4"/>
  <c r="AT47" i="4"/>
  <c r="AT46" i="4"/>
  <c r="AT45" i="4"/>
  <c r="AT44" i="4"/>
  <c r="AT43" i="4"/>
  <c r="AT42" i="4"/>
  <c r="AT41" i="4"/>
  <c r="AT40" i="4"/>
  <c r="AJ52" i="4"/>
  <c r="AJ51" i="4"/>
  <c r="AJ50" i="4"/>
  <c r="AJ49" i="4"/>
  <c r="AJ48" i="4"/>
  <c r="AJ47" i="4"/>
  <c r="AJ46" i="4"/>
  <c r="AJ45" i="4"/>
  <c r="AJ44" i="4"/>
  <c r="AJ43" i="4"/>
  <c r="AJ42" i="4"/>
  <c r="AJ41" i="4"/>
  <c r="AJ40" i="4"/>
  <c r="AA41" i="4"/>
  <c r="AA42" i="4"/>
  <c r="AA43" i="4"/>
  <c r="AA44" i="4"/>
  <c r="AA45" i="4"/>
  <c r="AA46" i="4"/>
  <c r="AA47" i="4"/>
  <c r="AA48" i="4"/>
  <c r="AA49" i="4"/>
  <c r="AA50" i="4"/>
  <c r="AA51" i="4"/>
  <c r="AA52" i="4"/>
  <c r="AA40" i="4"/>
  <c r="Q41" i="4"/>
  <c r="Q42" i="4"/>
  <c r="Q43" i="4"/>
  <c r="Q44" i="4"/>
  <c r="Q45" i="4"/>
  <c r="Q46" i="4"/>
  <c r="Q47" i="4"/>
  <c r="Q48" i="4"/>
  <c r="Q49" i="4"/>
  <c r="Q50" i="4"/>
  <c r="Q51" i="4"/>
  <c r="Q52" i="4"/>
  <c r="Q40" i="4"/>
  <c r="AC28" i="4"/>
  <c r="AC27" i="4"/>
  <c r="AC25" i="4"/>
  <c r="AC20" i="4"/>
  <c r="S24" i="4"/>
  <c r="S25" i="4"/>
  <c r="S27" i="4"/>
  <c r="S28" i="4"/>
  <c r="S32" i="4"/>
  <c r="S20" i="4"/>
  <c r="BD26" i="4"/>
  <c r="BC26" i="4"/>
  <c r="BF26" i="4" s="1"/>
  <c r="AT26" i="4"/>
  <c r="AS26" i="4"/>
  <c r="AV26" i="4" s="1"/>
  <c r="AJ26" i="4"/>
  <c r="AI26" i="4"/>
  <c r="AA26" i="4"/>
  <c r="G21" i="2"/>
  <c r="C11" i="5"/>
  <c r="R24" i="4"/>
  <c r="Z24" i="4"/>
  <c r="AI24" i="4"/>
  <c r="AK24" i="4"/>
  <c r="AS24" i="4"/>
  <c r="AT24" i="4"/>
  <c r="BC24" i="4"/>
  <c r="BD24" i="4"/>
  <c r="E29" i="3"/>
  <c r="BC32" i="4"/>
  <c r="BF32" i="4" s="1"/>
  <c r="AS32" i="4"/>
  <c r="AV32" i="4" s="1"/>
  <c r="AI32" i="4"/>
  <c r="Z32" i="4"/>
  <c r="R32" i="4"/>
  <c r="BC31" i="4"/>
  <c r="BF31" i="4" s="1"/>
  <c r="AS31" i="4"/>
  <c r="AV31" i="4" s="1"/>
  <c r="Z31" i="4"/>
  <c r="BC30" i="4"/>
  <c r="BF30" i="4" s="1"/>
  <c r="AS30" i="4"/>
  <c r="AV30" i="4" s="1"/>
  <c r="AI30" i="4"/>
  <c r="Z30" i="4"/>
  <c r="P30" i="4"/>
  <c r="BC29" i="4"/>
  <c r="BF29" i="4" s="1"/>
  <c r="AS29" i="4"/>
  <c r="AV29" i="4" s="1"/>
  <c r="AI29" i="4"/>
  <c r="Z29" i="4"/>
  <c r="P29" i="4"/>
  <c r="AB28" i="4"/>
  <c r="R28" i="4"/>
  <c r="BC27" i="4"/>
  <c r="BF27" i="4" s="1"/>
  <c r="AS27" i="4"/>
  <c r="AV27" i="4" s="1"/>
  <c r="AI27" i="4"/>
  <c r="AB27" i="4"/>
  <c r="R27" i="4"/>
  <c r="BC25" i="4"/>
  <c r="BF25" i="4" s="1"/>
  <c r="AS25" i="4"/>
  <c r="AV25" i="4" s="1"/>
  <c r="AI25" i="4"/>
  <c r="AB25" i="4"/>
  <c r="R25" i="4"/>
  <c r="BC23" i="4"/>
  <c r="BF23" i="4" s="1"/>
  <c r="AS23" i="4"/>
  <c r="AV23" i="4" s="1"/>
  <c r="AJ23" i="4"/>
  <c r="AI23" i="4"/>
  <c r="Z23" i="4"/>
  <c r="P23" i="4"/>
  <c r="BF22" i="4"/>
  <c r="AS22" i="4"/>
  <c r="AV22" i="4" s="1"/>
  <c r="Z22" i="4"/>
  <c r="P22" i="4"/>
  <c r="BC21" i="4"/>
  <c r="BF21" i="4" s="1"/>
  <c r="AV21" i="4"/>
  <c r="AK21" i="4"/>
  <c r="BD20" i="4"/>
  <c r="BC20" i="4"/>
  <c r="BF20" i="4" s="1"/>
  <c r="AS20" i="4"/>
  <c r="AV20" i="4" s="1"/>
  <c r="AI20" i="4"/>
  <c r="AB20" i="4"/>
  <c r="R20" i="4"/>
  <c r="N10" i="2"/>
  <c r="G25" i="2"/>
  <c r="G24" i="2"/>
  <c r="AO17" i="1"/>
  <c r="AO16" i="1"/>
  <c r="AN17" i="1"/>
  <c r="AN16" i="1"/>
  <c r="AM16" i="1"/>
  <c r="AL17" i="1"/>
  <c r="AL16" i="1"/>
  <c r="AV24" i="4" l="1"/>
  <c r="AU24" i="4"/>
  <c r="AC21" i="4"/>
  <c r="AB21" i="4"/>
  <c r="S21" i="4"/>
  <c r="R21" i="4"/>
  <c r="BE24" i="4"/>
  <c r="BF24" i="4"/>
  <c r="BF34" i="4"/>
  <c r="BF35" i="4"/>
  <c r="AV34" i="4"/>
  <c r="AV35" i="4"/>
  <c r="AL26" i="4"/>
  <c r="AC26" i="4"/>
  <c r="AA13" i="4"/>
  <c r="S26" i="4"/>
  <c r="AC24" i="4"/>
  <c r="AL24" i="4"/>
  <c r="BE32" i="4"/>
  <c r="AU32" i="4"/>
  <c r="AK32" i="4"/>
  <c r="AL32" i="4"/>
  <c r="AB32" i="4"/>
  <c r="AC32" i="4"/>
  <c r="BE31" i="4"/>
  <c r="AU31" i="4"/>
  <c r="AK31" i="4"/>
  <c r="AL31" i="4"/>
  <c r="AB31" i="4"/>
  <c r="AC31" i="4"/>
  <c r="R31" i="4"/>
  <c r="S31" i="4"/>
  <c r="BE30" i="4"/>
  <c r="AU30" i="4"/>
  <c r="AK30" i="4"/>
  <c r="AL30" i="4"/>
  <c r="AB30" i="4"/>
  <c r="AC30" i="4"/>
  <c r="S30" i="4"/>
  <c r="BE29" i="4"/>
  <c r="AU29" i="4"/>
  <c r="AK29" i="4"/>
  <c r="AL29" i="4"/>
  <c r="AB29" i="4"/>
  <c r="AC29" i="4"/>
  <c r="R29" i="4"/>
  <c r="S29" i="4"/>
  <c r="BE28" i="4"/>
  <c r="AU28" i="4"/>
  <c r="AK28" i="4"/>
  <c r="AL28" i="4"/>
  <c r="BE27" i="4"/>
  <c r="AU27" i="4"/>
  <c r="AK27" i="4"/>
  <c r="AL27" i="4"/>
  <c r="BE25" i="4"/>
  <c r="AU25" i="4"/>
  <c r="AK25" i="4"/>
  <c r="AL25" i="4"/>
  <c r="BE23" i="4"/>
  <c r="AU23" i="4"/>
  <c r="AK23" i="4"/>
  <c r="AL23" i="4"/>
  <c r="AB23" i="4"/>
  <c r="AC23" i="4"/>
  <c r="R23" i="4"/>
  <c r="S23" i="4"/>
  <c r="BE22" i="4"/>
  <c r="AU22" i="4"/>
  <c r="AK22" i="4"/>
  <c r="AL22" i="4"/>
  <c r="AC22" i="4"/>
  <c r="S22" i="4"/>
  <c r="BE21" i="4"/>
  <c r="AU21" i="4"/>
  <c r="AL20" i="4"/>
  <c r="AB24" i="4"/>
  <c r="R30" i="4"/>
  <c r="Z13" i="4"/>
  <c r="AB13" i="4" s="1"/>
  <c r="AB22" i="4"/>
  <c r="R22" i="4"/>
  <c r="BE20" i="4"/>
  <c r="AU20" i="4"/>
  <c r="AK20" i="4"/>
  <c r="BE26" i="4"/>
  <c r="AU26" i="4"/>
  <c r="AK26" i="4"/>
  <c r="AB26" i="4"/>
  <c r="R26" i="4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80" i="2"/>
  <c r="O181" i="2"/>
  <c r="O182" i="2"/>
  <c r="O183" i="2"/>
  <c r="O196" i="2"/>
  <c r="O199" i="2"/>
  <c r="O201" i="2"/>
  <c r="O204" i="2"/>
  <c r="O206" i="2"/>
  <c r="O208" i="2"/>
  <c r="O210" i="2"/>
  <c r="O212" i="2"/>
  <c r="O215" i="2"/>
  <c r="O217" i="2"/>
  <c r="O220" i="2"/>
  <c r="O224" i="2"/>
  <c r="O226" i="2"/>
  <c r="O229" i="2"/>
  <c r="O231" i="2"/>
  <c r="O234" i="2"/>
  <c r="O236" i="2"/>
  <c r="O240" i="2"/>
  <c r="O242" i="2"/>
  <c r="O244" i="2"/>
  <c r="O248" i="2"/>
  <c r="O251" i="2"/>
  <c r="O253" i="2"/>
  <c r="O255" i="2"/>
  <c r="O256" i="2"/>
  <c r="O257" i="2"/>
  <c r="O258" i="2"/>
  <c r="O259" i="2"/>
  <c r="O260" i="2"/>
  <c r="O261" i="2"/>
  <c r="O262" i="2"/>
  <c r="O263" i="2"/>
  <c r="O264" i="2"/>
  <c r="O265" i="2"/>
  <c r="O267" i="2"/>
  <c r="O270" i="2"/>
  <c r="O272" i="2"/>
  <c r="O274" i="2"/>
  <c r="O276" i="2"/>
  <c r="O277" i="2"/>
  <c r="O279" i="2"/>
  <c r="O283" i="2"/>
  <c r="O286" i="2"/>
  <c r="O289" i="2"/>
  <c r="O291" i="2"/>
  <c r="O293" i="2"/>
  <c r="O295" i="2"/>
  <c r="O298" i="2"/>
  <c r="O300" i="2"/>
  <c r="O303" i="2"/>
  <c r="O306" i="2"/>
  <c r="O307" i="2"/>
  <c r="O308" i="2"/>
  <c r="O311" i="2"/>
  <c r="O313" i="2"/>
  <c r="O315" i="2"/>
  <c r="O317" i="2"/>
  <c r="O320" i="2"/>
  <c r="O322" i="2"/>
  <c r="O324" i="2"/>
  <c r="O326" i="2"/>
  <c r="O328" i="2"/>
  <c r="O330" i="2"/>
  <c r="O333" i="2"/>
  <c r="O338" i="2"/>
  <c r="O341" i="2"/>
  <c r="O344" i="2"/>
  <c r="O347" i="2"/>
  <c r="O350" i="2"/>
  <c r="O353" i="2"/>
  <c r="O356" i="2"/>
  <c r="O358" i="2"/>
  <c r="O361" i="2"/>
  <c r="O364" i="2"/>
  <c r="O367" i="2"/>
  <c r="O370" i="2"/>
  <c r="O373" i="2"/>
  <c r="O377" i="2"/>
  <c r="O379" i="2"/>
  <c r="O382" i="2"/>
  <c r="O385" i="2"/>
  <c r="O388" i="2"/>
  <c r="O391" i="2"/>
  <c r="O394" i="2"/>
  <c r="O396" i="2"/>
  <c r="O401" i="2"/>
  <c r="O405" i="2"/>
  <c r="O410" i="2"/>
  <c r="O412" i="2"/>
  <c r="O418" i="2"/>
  <c r="O421" i="2"/>
  <c r="O426" i="2"/>
  <c r="O429" i="2"/>
  <c r="O578" i="2"/>
  <c r="O585" i="2"/>
  <c r="O590" i="2"/>
  <c r="O593" i="2"/>
  <c r="O597" i="2"/>
  <c r="O611" i="2"/>
  <c r="O618" i="2"/>
  <c r="O624" i="2"/>
  <c r="O630" i="2"/>
  <c r="O634" i="2"/>
  <c r="O637" i="2"/>
  <c r="O642" i="2"/>
  <c r="O644" i="2"/>
  <c r="O647" i="2"/>
  <c r="O653" i="2"/>
  <c r="O659" i="2"/>
  <c r="O666" i="2"/>
  <c r="O670" i="2"/>
  <c r="O676" i="2"/>
  <c r="O680" i="2"/>
  <c r="O684" i="2"/>
  <c r="O688" i="2"/>
  <c r="O693" i="2"/>
  <c r="O697" i="2"/>
  <c r="O698" i="2"/>
  <c r="O701" i="2"/>
  <c r="O704" i="2"/>
  <c r="O707" i="2"/>
  <c r="O712" i="2"/>
  <c r="O717" i="2"/>
  <c r="O725" i="2"/>
  <c r="O729" i="2"/>
  <c r="O734" i="2"/>
  <c r="O737" i="2"/>
  <c r="O814" i="2"/>
  <c r="O821" i="2"/>
  <c r="O827" i="2"/>
  <c r="O836" i="2"/>
  <c r="O839" i="2"/>
  <c r="O849" i="2"/>
  <c r="O852" i="2"/>
  <c r="O855" i="2"/>
  <c r="O861" i="2"/>
  <c r="O866" i="2"/>
  <c r="O872" i="2"/>
  <c r="O876" i="2"/>
  <c r="O880" i="2"/>
  <c r="O883" i="2"/>
  <c r="O886" i="2"/>
  <c r="O889" i="2"/>
  <c r="O1297" i="2"/>
  <c r="O1302" i="2"/>
  <c r="O1312" i="2"/>
  <c r="O1324" i="2"/>
  <c r="O1891" i="2"/>
  <c r="O1905" i="2"/>
  <c r="O1909" i="2"/>
  <c r="O1948" i="2"/>
  <c r="O1957" i="2"/>
  <c r="O1961" i="2"/>
  <c r="O1977" i="2"/>
  <c r="O1982" i="2"/>
  <c r="O1985" i="2"/>
  <c r="O2027" i="2"/>
  <c r="O2041" i="2"/>
  <c r="O2069" i="2"/>
  <c r="O2080" i="2"/>
  <c r="O2087" i="2"/>
  <c r="O2101" i="2"/>
  <c r="O2125" i="2"/>
  <c r="O2139" i="2"/>
  <c r="O2157" i="2"/>
  <c r="O2164" i="2"/>
  <c r="O2176" i="2"/>
  <c r="O2190" i="2"/>
  <c r="O2194" i="2"/>
  <c r="O2204" i="2"/>
  <c r="O2255" i="2"/>
  <c r="O2323" i="2"/>
  <c r="O2337" i="2"/>
  <c r="O2360" i="2"/>
  <c r="O2375" i="2"/>
  <c r="O2382" i="2"/>
  <c r="O2388" i="2"/>
  <c r="O2407" i="2"/>
  <c r="O2455" i="2"/>
  <c r="O2467" i="2"/>
  <c r="O2506" i="2"/>
  <c r="O2510" i="2"/>
  <c r="O2519" i="2"/>
  <c r="O2529" i="2"/>
  <c r="O2554" i="2"/>
  <c r="O2558" i="2"/>
  <c r="O2584" i="2"/>
  <c r="O2588" i="2"/>
  <c r="O2612" i="2"/>
  <c r="O2634" i="2"/>
  <c r="O2641" i="2"/>
  <c r="O2648" i="2"/>
  <c r="O2653" i="2"/>
  <c r="O2666" i="2"/>
  <c r="O2680" i="2"/>
  <c r="O2693" i="2"/>
  <c r="O2702" i="2"/>
  <c r="O2708" i="2"/>
  <c r="O2716" i="2"/>
  <c r="O2753" i="2"/>
  <c r="O2762" i="2"/>
  <c r="O2775" i="2"/>
  <c r="O2780" i="2"/>
  <c r="O2792" i="2"/>
  <c r="O2800" i="2"/>
  <c r="O2811" i="2"/>
  <c r="O2834" i="2"/>
  <c r="O2847" i="2"/>
  <c r="O2857" i="2"/>
  <c r="O179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7" i="2"/>
  <c r="O198" i="2"/>
  <c r="O200" i="2"/>
  <c r="O202" i="2"/>
  <c r="O203" i="2"/>
  <c r="O205" i="2"/>
  <c r="O207" i="2"/>
  <c r="O209" i="2"/>
  <c r="O211" i="2"/>
  <c r="O213" i="2"/>
  <c r="O214" i="2"/>
  <c r="O216" i="2"/>
  <c r="O218" i="2"/>
  <c r="O219" i="2"/>
  <c r="O221" i="2"/>
  <c r="O222" i="2"/>
  <c r="O223" i="2"/>
  <c r="O225" i="2"/>
  <c r="O227" i="2"/>
  <c r="O228" i="2"/>
  <c r="O230" i="2"/>
  <c r="O232" i="2"/>
  <c r="O233" i="2"/>
  <c r="O235" i="2"/>
  <c r="O237" i="2"/>
  <c r="O238" i="2"/>
  <c r="O239" i="2"/>
  <c r="O241" i="2"/>
  <c r="O243" i="2"/>
  <c r="O245" i="2"/>
  <c r="O246" i="2"/>
  <c r="O247" i="2"/>
  <c r="O249" i="2"/>
  <c r="O250" i="2"/>
  <c r="O252" i="2"/>
  <c r="O268" i="2"/>
  <c r="O269" i="2"/>
  <c r="O271" i="2"/>
  <c r="O273" i="2"/>
  <c r="O275" i="2"/>
  <c r="O278" i="2"/>
  <c r="O280" i="2"/>
  <c r="O281" i="2"/>
  <c r="O284" i="2"/>
  <c r="O285" i="2"/>
  <c r="O287" i="2"/>
  <c r="O290" i="2"/>
  <c r="O292" i="2"/>
  <c r="O294" i="2"/>
  <c r="O296" i="2"/>
  <c r="O299" i="2"/>
  <c r="O301" i="2"/>
  <c r="O304" i="2"/>
  <c r="O305" i="2"/>
  <c r="O309" i="2"/>
  <c r="O310" i="2"/>
  <c r="O312" i="2"/>
  <c r="O314" i="2"/>
  <c r="O316" i="2"/>
  <c r="O319" i="2"/>
  <c r="O321" i="2"/>
  <c r="O323" i="2"/>
  <c r="O325" i="2"/>
  <c r="O327" i="2"/>
  <c r="O329" i="2"/>
  <c r="O332" i="2"/>
  <c r="O335" i="2"/>
  <c r="O337" i="2"/>
  <c r="O342" i="2"/>
  <c r="O345" i="2"/>
  <c r="O348" i="2"/>
  <c r="O351" i="2"/>
  <c r="O366" i="2"/>
  <c r="O369" i="2"/>
  <c r="O371" i="2"/>
  <c r="O374" i="2"/>
  <c r="O376" i="2"/>
  <c r="O380" i="2"/>
  <c r="O384" i="2"/>
  <c r="O389" i="2"/>
  <c r="O392" i="2"/>
  <c r="O397" i="2"/>
  <c r="O399" i="2"/>
  <c r="O402" i="2"/>
  <c r="O404" i="2"/>
  <c r="O406" i="2"/>
  <c r="O408" i="2"/>
  <c r="O411" i="2"/>
  <c r="O414" i="2"/>
  <c r="O416" i="2"/>
  <c r="O419" i="2"/>
  <c r="O423" i="2"/>
  <c r="O425" i="2"/>
  <c r="O428" i="2"/>
  <c r="O573" i="2"/>
  <c r="O576" i="2"/>
  <c r="O580" i="2"/>
  <c r="O582" i="2"/>
  <c r="O586" i="2"/>
  <c r="O588" i="2"/>
  <c r="O596" i="2"/>
  <c r="O600" i="2"/>
  <c r="O604" i="2"/>
  <c r="O607" i="2"/>
  <c r="O612" i="2"/>
  <c r="O616" i="2"/>
  <c r="O622" i="2"/>
  <c r="O626" i="2"/>
  <c r="O632" i="2"/>
  <c r="O638" i="2"/>
  <c r="O643" i="2"/>
  <c r="O650" i="2"/>
  <c r="O652" i="2"/>
  <c r="O655" i="2"/>
  <c r="O657" i="2"/>
  <c r="O661" i="2"/>
  <c r="O664" i="2"/>
  <c r="O668" i="2"/>
  <c r="O671" i="2"/>
  <c r="O674" i="2"/>
  <c r="O678" i="2"/>
  <c r="O682" i="2"/>
  <c r="O685" i="2"/>
  <c r="O687" i="2"/>
  <c r="O690" i="2"/>
  <c r="O692" i="2"/>
  <c r="O695" i="2"/>
  <c r="O700" i="2"/>
  <c r="O703" i="2"/>
  <c r="O709" i="2"/>
  <c r="O713" i="2"/>
  <c r="O715" i="2"/>
  <c r="O716" i="2"/>
  <c r="O720" i="2"/>
  <c r="O724" i="2"/>
  <c r="O730" i="2"/>
  <c r="O733" i="2"/>
  <c r="O736" i="2"/>
  <c r="O811" i="2"/>
  <c r="O815" i="2"/>
  <c r="O817" i="2"/>
  <c r="O820" i="2"/>
  <c r="O823" i="2"/>
  <c r="O825" i="2"/>
  <c r="O828" i="2"/>
  <c r="O832" i="2"/>
  <c r="O834" i="2"/>
  <c r="O840" i="2"/>
  <c r="O843" i="2"/>
  <c r="O846" i="2"/>
  <c r="O851" i="2"/>
  <c r="O857" i="2"/>
  <c r="O862" i="2"/>
  <c r="O864" i="2"/>
  <c r="O869" i="2"/>
  <c r="O873" i="2"/>
  <c r="O878" i="2"/>
  <c r="O1303" i="2"/>
  <c r="O1308" i="2"/>
  <c r="O1319" i="2"/>
  <c r="O1325" i="2"/>
  <c r="O1327" i="2"/>
  <c r="O1335" i="2"/>
  <c r="O1345" i="2"/>
  <c r="O1349" i="2"/>
  <c r="O1874" i="2"/>
  <c r="O1882" i="2"/>
  <c r="O1930" i="2"/>
  <c r="O1935" i="2"/>
  <c r="O1946" i="2"/>
  <c r="O1950" i="2"/>
  <c r="O1959" i="2"/>
  <c r="O1975" i="2"/>
  <c r="O1984" i="2"/>
  <c r="O1988" i="2"/>
  <c r="O1995" i="2"/>
  <c r="O2007" i="2"/>
  <c r="O2010" i="2"/>
  <c r="O2012" i="2"/>
  <c r="O2020" i="2"/>
  <c r="O2025" i="2"/>
  <c r="O2034" i="2"/>
  <c r="O2036" i="2"/>
  <c r="O2043" i="2"/>
  <c r="O2048" i="2"/>
  <c r="O2055" i="2"/>
  <c r="O2070" i="2"/>
  <c r="O2077" i="2"/>
  <c r="O2081" i="2"/>
  <c r="O2085" i="2"/>
  <c r="O2088" i="2"/>
  <c r="O2090" i="2"/>
  <c r="O2096" i="2"/>
  <c r="O2137" i="2"/>
  <c r="O2149" i="2"/>
  <c r="O2158" i="2"/>
  <c r="O2163" i="2"/>
  <c r="O2172" i="2"/>
  <c r="O2175" i="2"/>
  <c r="O2177" i="2"/>
  <c r="O2179" i="2"/>
  <c r="O2183" i="2"/>
  <c r="O2186" i="2"/>
  <c r="O2195" i="2"/>
  <c r="O2211" i="2"/>
  <c r="O2219" i="2"/>
  <c r="O2232" i="2"/>
  <c r="O2259" i="2"/>
  <c r="O2277" i="2"/>
  <c r="O2281" i="2"/>
  <c r="O2285" i="2"/>
  <c r="O2305" i="2"/>
  <c r="O2306" i="2"/>
  <c r="O2313" i="2"/>
  <c r="O2317" i="2"/>
  <c r="O2322" i="2"/>
  <c r="O2343" i="2"/>
  <c r="O2345" i="2"/>
  <c r="O2349" i="2"/>
  <c r="O2366" i="2"/>
  <c r="O2370" i="2"/>
  <c r="O2373" i="2"/>
  <c r="O2383" i="2"/>
  <c r="O2390" i="2"/>
  <c r="O2409" i="2"/>
  <c r="O2411" i="2"/>
  <c r="O2424" i="2"/>
  <c r="O2436" i="2"/>
  <c r="O2440" i="2"/>
  <c r="O2448" i="2"/>
  <c r="O2456" i="2"/>
  <c r="O2460" i="2"/>
  <c r="O2464" i="2"/>
  <c r="O2470" i="2"/>
  <c r="O2490" i="2"/>
  <c r="O2498" i="2"/>
  <c r="O2500" i="2"/>
  <c r="O2505" i="2"/>
  <c r="O2507" i="2"/>
  <c r="O2517" i="2"/>
  <c r="O2521" i="2"/>
  <c r="O2523" i="2"/>
  <c r="O2539" i="2"/>
  <c r="O2557" i="2"/>
  <c r="O2561" i="2"/>
  <c r="O2568" i="2"/>
  <c r="O2573" i="2"/>
  <c r="O2581" i="2"/>
  <c r="O2589" i="2"/>
  <c r="O2601" i="2"/>
  <c r="O2605" i="2"/>
  <c r="O2611" i="2"/>
  <c r="O2616" i="2"/>
  <c r="O2621" i="2"/>
  <c r="O2629" i="2"/>
  <c r="O2632" i="2"/>
  <c r="O2639" i="2"/>
  <c r="O2661" i="2"/>
  <c r="O2664" i="2"/>
  <c r="O2670" i="2"/>
  <c r="O2689" i="2"/>
  <c r="O2706" i="2"/>
  <c r="O2724" i="2"/>
  <c r="O2730" i="2"/>
  <c r="O2734" i="2"/>
  <c r="O2737" i="2"/>
  <c r="O2745" i="2"/>
  <c r="O2763" i="2"/>
  <c r="O2789" i="2"/>
  <c r="O2793" i="2"/>
  <c r="O2805" i="2"/>
  <c r="O2806" i="2"/>
  <c r="O2812" i="2"/>
  <c r="O2816" i="2"/>
  <c r="O2832" i="2"/>
  <c r="O2836" i="2"/>
  <c r="O2843" i="2"/>
  <c r="O2864" i="2"/>
  <c r="O2871" i="2"/>
  <c r="O12" i="2"/>
  <c r="O123" i="2"/>
  <c r="O254" i="2"/>
  <c r="O266" i="2"/>
  <c r="O282" i="2"/>
  <c r="O288" i="2"/>
  <c r="O297" i="2"/>
  <c r="O302" i="2"/>
  <c r="O318" i="2"/>
  <c r="O331" i="2"/>
  <c r="O334" i="2"/>
  <c r="O336" i="2"/>
  <c r="O339" i="2"/>
  <c r="O340" i="2"/>
  <c r="O343" i="2"/>
  <c r="O346" i="2"/>
  <c r="O349" i="2"/>
  <c r="O352" i="2"/>
  <c r="O354" i="2"/>
  <c r="O355" i="2"/>
  <c r="O357" i="2"/>
  <c r="O359" i="2"/>
  <c r="O360" i="2"/>
  <c r="O362" i="2"/>
  <c r="O363" i="2"/>
  <c r="O365" i="2"/>
  <c r="O368" i="2"/>
  <c r="O372" i="2"/>
  <c r="O375" i="2"/>
  <c r="O378" i="2"/>
  <c r="O381" i="2"/>
  <c r="O383" i="2"/>
  <c r="O386" i="2"/>
  <c r="O387" i="2"/>
  <c r="O390" i="2"/>
  <c r="O393" i="2"/>
  <c r="O395" i="2"/>
  <c r="O398" i="2"/>
  <c r="O400" i="2"/>
  <c r="O403" i="2"/>
  <c r="O407" i="2"/>
  <c r="O409" i="2"/>
  <c r="O413" i="2"/>
  <c r="O415" i="2"/>
  <c r="O417" i="2"/>
  <c r="O420" i="2"/>
  <c r="O422" i="2"/>
  <c r="O424" i="2"/>
  <c r="O427" i="2"/>
  <c r="O430" i="2"/>
  <c r="O575" i="2"/>
  <c r="O581" i="2"/>
  <c r="O583" i="2"/>
  <c r="O589" i="2"/>
  <c r="O591" i="2"/>
  <c r="O595" i="2"/>
  <c r="O598" i="2"/>
  <c r="O601" i="2"/>
  <c r="O603" i="2"/>
  <c r="O606" i="2"/>
  <c r="O609" i="2"/>
  <c r="O615" i="2"/>
  <c r="O617" i="2"/>
  <c r="O619" i="2"/>
  <c r="O621" i="2"/>
  <c r="O623" i="2"/>
  <c r="O627" i="2"/>
  <c r="O629" i="2"/>
  <c r="O631" i="2"/>
  <c r="O635" i="2"/>
  <c r="O636" i="2"/>
  <c r="O640" i="2"/>
  <c r="O645" i="2"/>
  <c r="O649" i="2"/>
  <c r="O656" i="2"/>
  <c r="O660" i="2"/>
  <c r="O663" i="2"/>
  <c r="O667" i="2"/>
  <c r="O672" i="2"/>
  <c r="O675" i="2"/>
  <c r="O677" i="2"/>
  <c r="O679" i="2"/>
  <c r="O681" i="2"/>
  <c r="O683" i="2"/>
  <c r="O686" i="2"/>
  <c r="O689" i="2"/>
  <c r="O691" i="2"/>
  <c r="O706" i="2"/>
  <c r="O711" i="2"/>
  <c r="O714" i="2"/>
  <c r="O718" i="2"/>
  <c r="O723" i="2"/>
  <c r="O727" i="2"/>
  <c r="O731" i="2"/>
  <c r="O813" i="2"/>
  <c r="O816" i="2"/>
  <c r="O818" i="2"/>
  <c r="O824" i="2"/>
  <c r="O829" i="2"/>
  <c r="O831" i="2"/>
  <c r="O835" i="2"/>
  <c r="O838" i="2"/>
  <c r="O841" i="2"/>
  <c r="O845" i="2"/>
  <c r="O858" i="2"/>
  <c r="O863" i="2"/>
  <c r="O867" i="2"/>
  <c r="O874" i="2"/>
  <c r="O877" i="2"/>
  <c r="O881" i="2"/>
  <c r="O887" i="2"/>
  <c r="O891" i="2"/>
  <c r="O1304" i="2"/>
  <c r="O1314" i="2"/>
  <c r="O1316" i="2"/>
  <c r="O1318" i="2"/>
  <c r="O1320" i="2"/>
  <c r="O1323" i="2"/>
  <c r="O1331" i="2"/>
  <c r="O1336" i="2"/>
  <c r="O1343" i="2"/>
  <c r="O1348" i="2"/>
  <c r="O1352" i="2"/>
  <c r="O1878" i="2"/>
  <c r="O1889" i="2"/>
  <c r="O1895" i="2"/>
  <c r="O1899" i="2"/>
  <c r="O1902" i="2"/>
  <c r="O1911" i="2"/>
  <c r="O1919" i="2"/>
  <c r="O1924" i="2"/>
  <c r="O1936" i="2"/>
  <c r="O1951" i="2"/>
  <c r="O1958" i="2"/>
  <c r="O1983" i="2"/>
  <c r="O1990" i="2"/>
  <c r="O1996" i="2"/>
  <c r="O2002" i="2"/>
  <c r="O2011" i="2"/>
  <c r="O2018" i="2"/>
  <c r="O2023" i="2"/>
  <c r="O2030" i="2"/>
  <c r="O2037" i="2"/>
  <c r="O2050" i="2"/>
  <c r="O2053" i="2"/>
  <c r="O2058" i="2"/>
  <c r="O2061" i="2"/>
  <c r="O2064" i="2"/>
  <c r="O2083" i="2"/>
  <c r="O2094" i="2"/>
  <c r="O2103" i="2"/>
  <c r="O2123" i="2"/>
  <c r="O2165" i="2"/>
  <c r="O2173" i="2"/>
  <c r="O2191" i="2"/>
  <c r="O2207" i="2"/>
  <c r="O2228" i="2"/>
  <c r="O2249" i="2"/>
  <c r="O2257" i="2"/>
  <c r="O2268" i="2"/>
  <c r="O2284" i="2"/>
  <c r="O2289" i="2"/>
  <c r="O2318" i="2"/>
  <c r="O2325" i="2"/>
  <c r="O2329" i="2"/>
  <c r="O2356" i="2"/>
  <c r="O2361" i="2"/>
  <c r="O2367" i="2"/>
  <c r="O2403" i="2"/>
  <c r="O2406" i="2"/>
  <c r="O2413" i="2"/>
  <c r="O2435" i="2"/>
  <c r="O2454" i="2"/>
  <c r="O2463" i="2"/>
  <c r="O2471" i="2"/>
  <c r="O2514" i="2"/>
  <c r="O2526" i="2"/>
  <c r="O2538" i="2"/>
  <c r="O2586" i="2"/>
  <c r="O2593" i="2"/>
  <c r="O2600" i="2"/>
  <c r="O2607" i="2"/>
  <c r="O2614" i="2"/>
  <c r="O2617" i="2"/>
  <c r="O2623" i="2"/>
  <c r="O2638" i="2"/>
  <c r="O2647" i="2"/>
  <c r="O2651" i="2"/>
  <c r="O2674" i="2"/>
  <c r="O2687" i="2"/>
  <c r="O2694" i="2"/>
  <c r="O2709" i="2"/>
  <c r="O2715" i="2"/>
  <c r="O2731" i="2"/>
  <c r="O2741" i="2"/>
  <c r="O2756" i="2"/>
  <c r="O2765" i="2"/>
  <c r="O2786" i="2"/>
  <c r="O2809" i="2"/>
  <c r="O2814" i="2"/>
  <c r="O2823" i="2"/>
  <c r="O2829" i="2"/>
  <c r="O2841" i="2"/>
  <c r="O2852" i="2"/>
  <c r="O2869" i="2"/>
  <c r="O721" i="2"/>
  <c r="O847" i="2"/>
  <c r="O860" i="2"/>
  <c r="O865" i="2"/>
  <c r="O871" i="2"/>
  <c r="O885" i="2"/>
  <c r="O888" i="2"/>
  <c r="O1300" i="2"/>
  <c r="O1309" i="2"/>
  <c r="O1315" i="2"/>
  <c r="O1317" i="2"/>
  <c r="O1332" i="2"/>
  <c r="O1339" i="2"/>
  <c r="O1344" i="2"/>
  <c r="O1881" i="2"/>
  <c r="O1886" i="2"/>
  <c r="O1888" i="2"/>
  <c r="O1896" i="2"/>
  <c r="O1900" i="2"/>
  <c r="O1916" i="2"/>
  <c r="O1922" i="2"/>
  <c r="O1932" i="2"/>
  <c r="O1937" i="2"/>
  <c r="O1938" i="2"/>
  <c r="O1952" i="2"/>
  <c r="O1955" i="2"/>
  <c r="O1968" i="2"/>
  <c r="O1972" i="2"/>
  <c r="O1978" i="2"/>
  <c r="O1986" i="2"/>
  <c r="O1992" i="2"/>
  <c r="O2013" i="2"/>
  <c r="O2026" i="2"/>
  <c r="O2029" i="2"/>
  <c r="O2033" i="2"/>
  <c r="O2040" i="2"/>
  <c r="O2047" i="2"/>
  <c r="O2056" i="2"/>
  <c r="O2060" i="2"/>
  <c r="O2068" i="2"/>
  <c r="O2084" i="2"/>
  <c r="O2086" i="2"/>
  <c r="O2095" i="2"/>
  <c r="O2102" i="2"/>
  <c r="O2105" i="2"/>
  <c r="O2109" i="2"/>
  <c r="O2120" i="2"/>
  <c r="O2128" i="2"/>
  <c r="O2130" i="2"/>
  <c r="O2145" i="2"/>
  <c r="O2151" i="2"/>
  <c r="O2181" i="2"/>
  <c r="O2187" i="2"/>
  <c r="O2198" i="2"/>
  <c r="O2201" i="2"/>
  <c r="O2206" i="2"/>
  <c r="O2209" i="2"/>
  <c r="O2212" i="2"/>
  <c r="O2223" i="2"/>
  <c r="O2229" i="2"/>
  <c r="O2242" i="2"/>
  <c r="O2246" i="2"/>
  <c r="O2248" i="2"/>
  <c r="O2272" i="2"/>
  <c r="O2282" i="2"/>
  <c r="O2290" i="2"/>
  <c r="O2297" i="2"/>
  <c r="O2311" i="2"/>
  <c r="O2315" i="2"/>
  <c r="O2330" i="2"/>
  <c r="O2331" i="2"/>
  <c r="O2333" i="2"/>
  <c r="O2336" i="2"/>
  <c r="O2338" i="2"/>
  <c r="O2341" i="2"/>
  <c r="O2346" i="2"/>
  <c r="O2352" i="2"/>
  <c r="O2364" i="2"/>
  <c r="O2369" i="2"/>
  <c r="O2379" i="2"/>
  <c r="O2384" i="2"/>
  <c r="O2391" i="2"/>
  <c r="O2400" i="2"/>
  <c r="O2417" i="2"/>
  <c r="O2421" i="2"/>
  <c r="O2426" i="2"/>
  <c r="O2451" i="2"/>
  <c r="O2459" i="2"/>
  <c r="O2473" i="2"/>
  <c r="O2476" i="2"/>
  <c r="O2483" i="2"/>
  <c r="O2533" i="2"/>
  <c r="O2536" i="2"/>
  <c r="O2541" i="2"/>
  <c r="O2553" i="2"/>
  <c r="O2569" i="2"/>
  <c r="O2570" i="2"/>
  <c r="O2579" i="2"/>
  <c r="O2596" i="2"/>
  <c r="O2681" i="2"/>
  <c r="O2682" i="2"/>
  <c r="O2685" i="2"/>
  <c r="O2700" i="2"/>
  <c r="O2719" i="2"/>
  <c r="O2721" i="2"/>
  <c r="O2732" i="2"/>
  <c r="O2738" i="2"/>
  <c r="O2744" i="2"/>
  <c r="O2747" i="2"/>
  <c r="O2758" i="2"/>
  <c r="O2761" i="2"/>
  <c r="O2767" i="2"/>
  <c r="O2770" i="2"/>
  <c r="O2776" i="2"/>
  <c r="O2781" i="2"/>
  <c r="O2785" i="2"/>
  <c r="O2790" i="2"/>
  <c r="O2794" i="2"/>
  <c r="O2803" i="2"/>
  <c r="O2808" i="2"/>
  <c r="O2818" i="2"/>
  <c r="O2821" i="2"/>
  <c r="O2824" i="2"/>
  <c r="O2833" i="2"/>
  <c r="O2844" i="2"/>
  <c r="O2851" i="2"/>
  <c r="O2865" i="2"/>
  <c r="O2872" i="2"/>
  <c r="O2877" i="2"/>
  <c r="O431" i="2"/>
  <c r="O432" i="2"/>
  <c r="O433" i="2"/>
  <c r="O434" i="2"/>
  <c r="O435" i="2"/>
  <c r="O436" i="2"/>
  <c r="O437" i="2"/>
  <c r="O438" i="2"/>
  <c r="O439" i="2"/>
  <c r="O440" i="2"/>
  <c r="O441" i="2"/>
  <c r="O442" i="2"/>
  <c r="O443" i="2"/>
  <c r="O444" i="2"/>
  <c r="O445" i="2"/>
  <c r="O446" i="2"/>
  <c r="O447" i="2"/>
  <c r="O448" i="2"/>
  <c r="O449" i="2"/>
  <c r="O450" i="2"/>
  <c r="O451" i="2"/>
  <c r="O452" i="2"/>
  <c r="O453" i="2"/>
  <c r="O454" i="2"/>
  <c r="O455" i="2"/>
  <c r="O456" i="2"/>
  <c r="O457" i="2"/>
  <c r="O458" i="2"/>
  <c r="O459" i="2"/>
  <c r="O460" i="2"/>
  <c r="O461" i="2"/>
  <c r="O462" i="2"/>
  <c r="O463" i="2"/>
  <c r="O464" i="2"/>
  <c r="O465" i="2"/>
  <c r="O466" i="2"/>
  <c r="O467" i="2"/>
  <c r="O468" i="2"/>
  <c r="O469" i="2"/>
  <c r="O470" i="2"/>
  <c r="O471" i="2"/>
  <c r="O472" i="2"/>
  <c r="O473" i="2"/>
  <c r="O474" i="2"/>
  <c r="O475" i="2"/>
  <c r="O476" i="2"/>
  <c r="O477" i="2"/>
  <c r="O478" i="2"/>
  <c r="O479" i="2"/>
  <c r="O480" i="2"/>
  <c r="O481" i="2"/>
  <c r="O482" i="2"/>
  <c r="O483" i="2"/>
  <c r="O484" i="2"/>
  <c r="O485" i="2"/>
  <c r="O486" i="2"/>
  <c r="O487" i="2"/>
  <c r="O488" i="2"/>
  <c r="O489" i="2"/>
  <c r="O490" i="2"/>
  <c r="O491" i="2"/>
  <c r="O492" i="2"/>
  <c r="O493" i="2"/>
  <c r="O494" i="2"/>
  <c r="O495" i="2"/>
  <c r="O496" i="2"/>
  <c r="O497" i="2"/>
  <c r="O498" i="2"/>
  <c r="O499" i="2"/>
  <c r="O500" i="2"/>
  <c r="O501" i="2"/>
  <c r="O502" i="2"/>
  <c r="O503" i="2"/>
  <c r="O504" i="2"/>
  <c r="O505" i="2"/>
  <c r="O506" i="2"/>
  <c r="O507" i="2"/>
  <c r="O508" i="2"/>
  <c r="O509" i="2"/>
  <c r="O510" i="2"/>
  <c r="O511" i="2"/>
  <c r="O512" i="2"/>
  <c r="O513" i="2"/>
  <c r="O514" i="2"/>
  <c r="O515" i="2"/>
  <c r="O516" i="2"/>
  <c r="O517" i="2"/>
  <c r="O518" i="2"/>
  <c r="O519" i="2"/>
  <c r="O520" i="2"/>
  <c r="O521" i="2"/>
  <c r="O522" i="2"/>
  <c r="O523" i="2"/>
  <c r="O524" i="2"/>
  <c r="O525" i="2"/>
  <c r="O526" i="2"/>
  <c r="O527" i="2"/>
  <c r="O528" i="2"/>
  <c r="O529" i="2"/>
  <c r="O530" i="2"/>
  <c r="O531" i="2"/>
  <c r="O532" i="2"/>
  <c r="O533" i="2"/>
  <c r="O534" i="2"/>
  <c r="O535" i="2"/>
  <c r="O536" i="2"/>
  <c r="O537" i="2"/>
  <c r="O538" i="2"/>
  <c r="O539" i="2"/>
  <c r="O540" i="2"/>
  <c r="O541" i="2"/>
  <c r="O542" i="2"/>
  <c r="O543" i="2"/>
  <c r="O544" i="2"/>
  <c r="O545" i="2"/>
  <c r="O546" i="2"/>
  <c r="O547" i="2"/>
  <c r="O548" i="2"/>
  <c r="O549" i="2"/>
  <c r="O550" i="2"/>
  <c r="O551" i="2"/>
  <c r="O552" i="2"/>
  <c r="O553" i="2"/>
  <c r="O554" i="2"/>
  <c r="O555" i="2"/>
  <c r="O556" i="2"/>
  <c r="O557" i="2"/>
  <c r="O558" i="2"/>
  <c r="O559" i="2"/>
  <c r="O560" i="2"/>
  <c r="O561" i="2"/>
  <c r="O562" i="2"/>
  <c r="O563" i="2"/>
  <c r="O564" i="2"/>
  <c r="O565" i="2"/>
  <c r="O566" i="2"/>
  <c r="O567" i="2"/>
  <c r="O568" i="2"/>
  <c r="O569" i="2"/>
  <c r="O570" i="2"/>
  <c r="O571" i="2"/>
  <c r="O572" i="2"/>
  <c r="O574" i="2"/>
  <c r="O577" i="2"/>
  <c r="O579" i="2"/>
  <c r="O584" i="2"/>
  <c r="O587" i="2"/>
  <c r="O592" i="2"/>
  <c r="O594" i="2"/>
  <c r="O599" i="2"/>
  <c r="O602" i="2"/>
  <c r="O605" i="2"/>
  <c r="O608" i="2"/>
  <c r="O610" i="2"/>
  <c r="O613" i="2"/>
  <c r="O614" i="2"/>
  <c r="O620" i="2"/>
  <c r="O625" i="2"/>
  <c r="O628" i="2"/>
  <c r="O633" i="2"/>
  <c r="O639" i="2"/>
  <c r="O641" i="2"/>
  <c r="O646" i="2"/>
  <c r="O648" i="2"/>
  <c r="O651" i="2"/>
  <c r="O654" i="2"/>
  <c r="O658" i="2"/>
  <c r="O662" i="2"/>
  <c r="O665" i="2"/>
  <c r="O669" i="2"/>
  <c r="O673" i="2"/>
  <c r="O694" i="2"/>
  <c r="O696" i="2"/>
  <c r="O699" i="2"/>
  <c r="O702" i="2"/>
  <c r="O705" i="2"/>
  <c r="O708" i="2"/>
  <c r="O710" i="2"/>
  <c r="O719" i="2"/>
  <c r="O722" i="2"/>
  <c r="O726" i="2"/>
  <c r="O728" i="2"/>
  <c r="O732" i="2"/>
  <c r="O735" i="2"/>
  <c r="O812" i="2"/>
  <c r="O819" i="2"/>
  <c r="O822" i="2"/>
  <c r="O826" i="2"/>
  <c r="O830" i="2"/>
  <c r="O833" i="2"/>
  <c r="O837" i="2"/>
  <c r="O844" i="2"/>
  <c r="O848" i="2"/>
  <c r="O850" i="2"/>
  <c r="O853" i="2"/>
  <c r="O856" i="2"/>
  <c r="O859" i="2"/>
  <c r="O868" i="2"/>
  <c r="O870" i="2"/>
  <c r="O879" i="2"/>
  <c r="O882" i="2"/>
  <c r="O884" i="2"/>
  <c r="O890" i="2"/>
  <c r="O1299" i="2"/>
  <c r="O1311" i="2"/>
  <c r="O1313" i="2"/>
  <c r="O1322" i="2"/>
  <c r="O1326" i="2"/>
  <c r="O1329" i="2"/>
  <c r="O1330" i="2"/>
  <c r="O1334" i="2"/>
  <c r="O1337" i="2"/>
  <c r="O1342" i="2"/>
  <c r="O1351" i="2"/>
  <c r="O1879" i="2"/>
  <c r="O1887" i="2"/>
  <c r="O1897" i="2"/>
  <c r="O1903" i="2"/>
  <c r="O1915" i="2"/>
  <c r="O1918" i="2"/>
  <c r="O1925" i="2"/>
  <c r="O1926" i="2"/>
  <c r="O1929" i="2"/>
  <c r="O1931" i="2"/>
  <c r="O1933" i="2"/>
  <c r="O1940" i="2"/>
  <c r="O1942" i="2"/>
  <c r="O1945" i="2"/>
  <c r="O1960" i="2"/>
  <c r="O1973" i="2"/>
  <c r="O1976" i="2"/>
  <c r="O1979" i="2"/>
  <c r="O1981" i="2"/>
  <c r="O1987" i="2"/>
  <c r="O1999" i="2"/>
  <c r="O2003" i="2"/>
  <c r="O2008" i="2"/>
  <c r="O2016" i="2"/>
  <c r="O2021" i="2"/>
  <c r="O2032" i="2"/>
  <c r="O2042" i="2"/>
  <c r="O2046" i="2"/>
  <c r="O2052" i="2"/>
  <c r="O2062" i="2"/>
  <c r="O2065" i="2"/>
  <c r="O2074" i="2"/>
  <c r="O2076" i="2"/>
  <c r="O2097" i="2"/>
  <c r="O2111" i="2"/>
  <c r="O2114" i="2"/>
  <c r="O2116" i="2"/>
  <c r="O2122" i="2"/>
  <c r="O2124" i="2"/>
  <c r="O2134" i="2"/>
  <c r="O2147" i="2"/>
  <c r="O2152" i="2"/>
  <c r="O2162" i="2"/>
  <c r="O2171" i="2"/>
  <c r="O2182" i="2"/>
  <c r="O2184" i="2"/>
  <c r="O2197" i="2"/>
  <c r="O2200" i="2"/>
  <c r="O2208" i="2"/>
  <c r="O2214" i="2"/>
  <c r="O2217" i="2"/>
  <c r="O2221" i="2"/>
  <c r="O2226" i="2"/>
  <c r="O2231" i="2"/>
  <c r="O2252" i="2"/>
  <c r="O2254" i="2"/>
  <c r="O2262" i="2"/>
  <c r="O2278" i="2"/>
  <c r="O2286" i="2"/>
  <c r="O2288" i="2"/>
  <c r="O2294" i="2"/>
  <c r="O2301" i="2"/>
  <c r="O2310" i="2"/>
  <c r="O2312" i="2"/>
  <c r="O2316" i="2"/>
  <c r="O2320" i="2"/>
  <c r="O2328" i="2"/>
  <c r="O2347" i="2"/>
  <c r="O2350" i="2"/>
  <c r="O2358" i="2"/>
  <c r="O2363" i="2"/>
  <c r="O2365" i="2"/>
  <c r="O2377" i="2"/>
  <c r="O2380" i="2"/>
  <c r="O2385" i="2"/>
  <c r="O2387" i="2"/>
  <c r="O2389" i="2"/>
  <c r="O2393" i="2"/>
  <c r="O2398" i="2"/>
  <c r="O2399" i="2"/>
  <c r="O2401" i="2"/>
  <c r="O2408" i="2"/>
  <c r="O2410" i="2"/>
  <c r="O2416" i="2"/>
  <c r="O2429" i="2"/>
  <c r="O2439" i="2"/>
  <c r="O2449" i="2"/>
  <c r="O2453" i="2"/>
  <c r="O2457" i="2"/>
  <c r="O2466" i="2"/>
  <c r="O2468" i="2"/>
  <c r="O2475" i="2"/>
  <c r="O2478" i="2"/>
  <c r="O2479" i="2"/>
  <c r="O2486" i="2"/>
  <c r="O2489" i="2"/>
  <c r="O2495" i="2"/>
  <c r="O2497" i="2"/>
  <c r="O2502" i="2"/>
  <c r="O2503" i="2"/>
  <c r="O2511" i="2"/>
  <c r="O2512" i="2"/>
  <c r="O2540" i="2"/>
  <c r="O2546" i="2"/>
  <c r="O2548" i="2"/>
  <c r="O2555" i="2"/>
  <c r="O2564" i="2"/>
  <c r="O2566" i="2"/>
  <c r="O2571" i="2"/>
  <c r="O2575" i="2"/>
  <c r="O2583" i="2"/>
  <c r="O2595" i="2"/>
  <c r="O2597" i="2"/>
  <c r="O2603" i="2"/>
  <c r="O2606" i="2"/>
  <c r="O2625" i="2"/>
  <c r="O2626" i="2"/>
  <c r="O2636" i="2"/>
  <c r="O2642" i="2"/>
  <c r="O2655" i="2"/>
  <c r="O2665" i="2"/>
  <c r="O2669" i="2"/>
  <c r="O2675" i="2"/>
  <c r="O2677" i="2"/>
  <c r="O2679" i="2"/>
  <c r="O2683" i="2"/>
  <c r="O2692" i="2"/>
  <c r="O2698" i="2"/>
  <c r="O1974" i="2"/>
  <c r="O2024" i="2"/>
  <c r="O2270" i="2"/>
  <c r="O2344" i="2"/>
  <c r="O2508" i="2"/>
  <c r="O2659" i="2"/>
  <c r="O2799" i="2"/>
  <c r="O2862" i="2"/>
  <c r="O2878" i="2"/>
  <c r="O738" i="2"/>
  <c r="O739" i="2"/>
  <c r="O740" i="2"/>
  <c r="O741" i="2"/>
  <c r="O742" i="2"/>
  <c r="O743" i="2"/>
  <c r="O744" i="2"/>
  <c r="O745" i="2"/>
  <c r="O746" i="2"/>
  <c r="O747" i="2"/>
  <c r="O748" i="2"/>
  <c r="O749" i="2"/>
  <c r="O750" i="2"/>
  <c r="O751" i="2"/>
  <c r="O752" i="2"/>
  <c r="O753" i="2"/>
  <c r="O754" i="2"/>
  <c r="O755" i="2"/>
  <c r="O756" i="2"/>
  <c r="O757" i="2"/>
  <c r="O758" i="2"/>
  <c r="O759" i="2"/>
  <c r="O760" i="2"/>
  <c r="O761" i="2"/>
  <c r="O762" i="2"/>
  <c r="O763" i="2"/>
  <c r="O764" i="2"/>
  <c r="O765" i="2"/>
  <c r="O766" i="2"/>
  <c r="O767" i="2"/>
  <c r="O768" i="2"/>
  <c r="O769" i="2"/>
  <c r="O770" i="2"/>
  <c r="O771" i="2"/>
  <c r="O772" i="2"/>
  <c r="O773" i="2"/>
  <c r="O774" i="2"/>
  <c r="O775" i="2"/>
  <c r="O776" i="2"/>
  <c r="O777" i="2"/>
  <c r="O778" i="2"/>
  <c r="O779" i="2"/>
  <c r="O780" i="2"/>
  <c r="O781" i="2"/>
  <c r="O782" i="2"/>
  <c r="O783" i="2"/>
  <c r="O784" i="2"/>
  <c r="O785" i="2"/>
  <c r="O786" i="2"/>
  <c r="O787" i="2"/>
  <c r="O788" i="2"/>
  <c r="O789" i="2"/>
  <c r="O790" i="2"/>
  <c r="O791" i="2"/>
  <c r="O792" i="2"/>
  <c r="O793" i="2"/>
  <c r="O794" i="2"/>
  <c r="O795" i="2"/>
  <c r="O796" i="2"/>
  <c r="O797" i="2"/>
  <c r="O798" i="2"/>
  <c r="O799" i="2"/>
  <c r="O800" i="2"/>
  <c r="O801" i="2"/>
  <c r="O802" i="2"/>
  <c r="O803" i="2"/>
  <c r="O804" i="2"/>
  <c r="O805" i="2"/>
  <c r="O806" i="2"/>
  <c r="O807" i="2"/>
  <c r="O808" i="2"/>
  <c r="O809" i="2"/>
  <c r="O810" i="2"/>
  <c r="O842" i="2"/>
  <c r="O854" i="2"/>
  <c r="O875" i="2"/>
  <c r="O1350" i="2"/>
  <c r="O1894" i="2"/>
  <c r="O1980" i="2"/>
  <c r="O1998" i="2"/>
  <c r="O2104" i="2"/>
  <c r="O2115" i="2"/>
  <c r="O2160" i="2"/>
  <c r="O2251" i="2"/>
  <c r="O2275" i="2"/>
  <c r="O2433" i="2"/>
  <c r="O2578" i="2"/>
  <c r="O2771" i="2"/>
  <c r="O2807" i="2"/>
  <c r="O892" i="2"/>
  <c r="O893" i="2"/>
  <c r="O894" i="2"/>
  <c r="O895" i="2"/>
  <c r="O896" i="2"/>
  <c r="O897" i="2"/>
  <c r="O898" i="2"/>
  <c r="O899" i="2"/>
  <c r="O900" i="2"/>
  <c r="O901" i="2"/>
  <c r="O902" i="2"/>
  <c r="O903" i="2"/>
  <c r="O904" i="2"/>
  <c r="O905" i="2"/>
  <c r="O906" i="2"/>
  <c r="O907" i="2"/>
  <c r="O908" i="2"/>
  <c r="O909" i="2"/>
  <c r="O910" i="2"/>
  <c r="O911" i="2"/>
  <c r="O912" i="2"/>
  <c r="O913" i="2"/>
  <c r="O914" i="2"/>
  <c r="O915" i="2"/>
  <c r="O916" i="2"/>
  <c r="O917" i="2"/>
  <c r="O918" i="2"/>
  <c r="O919" i="2"/>
  <c r="O920" i="2"/>
  <c r="O921" i="2"/>
  <c r="O922" i="2"/>
  <c r="O923" i="2"/>
  <c r="O924" i="2"/>
  <c r="O925" i="2"/>
  <c r="O926" i="2"/>
  <c r="O927" i="2"/>
  <c r="O928" i="2"/>
  <c r="O929" i="2"/>
  <c r="O930" i="2"/>
  <c r="O931" i="2"/>
  <c r="O932" i="2"/>
  <c r="O933" i="2"/>
  <c r="O934" i="2"/>
  <c r="O935" i="2"/>
  <c r="O936" i="2"/>
  <c r="O937" i="2"/>
  <c r="O938" i="2"/>
  <c r="O939" i="2"/>
  <c r="O940" i="2"/>
  <c r="O941" i="2"/>
  <c r="O942" i="2"/>
  <c r="O943" i="2"/>
  <c r="O944" i="2"/>
  <c r="O945" i="2"/>
  <c r="O946" i="2"/>
  <c r="O947" i="2"/>
  <c r="O948" i="2"/>
  <c r="O949" i="2"/>
  <c r="O950" i="2"/>
  <c r="O951" i="2"/>
  <c r="O952" i="2"/>
  <c r="O953" i="2"/>
  <c r="O954" i="2"/>
  <c r="O955" i="2"/>
  <c r="O956" i="2"/>
  <c r="O957" i="2"/>
  <c r="O958" i="2"/>
  <c r="O959" i="2"/>
  <c r="O960" i="2"/>
  <c r="O961" i="2"/>
  <c r="O962" i="2"/>
  <c r="O963" i="2"/>
  <c r="O964" i="2"/>
  <c r="O965" i="2"/>
  <c r="O966" i="2"/>
  <c r="O967" i="2"/>
  <c r="O968" i="2"/>
  <c r="O969" i="2"/>
  <c r="O970" i="2"/>
  <c r="O971" i="2"/>
  <c r="O972" i="2"/>
  <c r="O973" i="2"/>
  <c r="O974" i="2"/>
  <c r="O975" i="2"/>
  <c r="O976" i="2"/>
  <c r="O977" i="2"/>
  <c r="O978" i="2"/>
  <c r="O979" i="2"/>
  <c r="O980" i="2"/>
  <c r="O981" i="2"/>
  <c r="O982" i="2"/>
  <c r="O983" i="2"/>
  <c r="O984" i="2"/>
  <c r="O985" i="2"/>
  <c r="O986" i="2"/>
  <c r="O987" i="2"/>
  <c r="O988" i="2"/>
  <c r="O989" i="2"/>
  <c r="O990" i="2"/>
  <c r="O991" i="2"/>
  <c r="O992" i="2"/>
  <c r="O993" i="2"/>
  <c r="O994" i="2"/>
  <c r="O995" i="2"/>
  <c r="O996" i="2"/>
  <c r="O997" i="2"/>
  <c r="O998" i="2"/>
  <c r="O999" i="2"/>
  <c r="O1000" i="2"/>
  <c r="O1001" i="2"/>
  <c r="O1002" i="2"/>
  <c r="O1003" i="2"/>
  <c r="O1004" i="2"/>
  <c r="O1005" i="2"/>
  <c r="O1006" i="2"/>
  <c r="O1007" i="2"/>
  <c r="O1008" i="2"/>
  <c r="O1009" i="2"/>
  <c r="O1010" i="2"/>
  <c r="O1011" i="2"/>
  <c r="O1012" i="2"/>
  <c r="O1013" i="2"/>
  <c r="O1014" i="2"/>
  <c r="O1015" i="2"/>
  <c r="O1016" i="2"/>
  <c r="O1017" i="2"/>
  <c r="O1018" i="2"/>
  <c r="O1019" i="2"/>
  <c r="O1020" i="2"/>
  <c r="O1021" i="2"/>
  <c r="O1022" i="2"/>
  <c r="O1023" i="2"/>
  <c r="O1024" i="2"/>
  <c r="O1025" i="2"/>
  <c r="O1026" i="2"/>
  <c r="O1027" i="2"/>
  <c r="O1028" i="2"/>
  <c r="O1029" i="2"/>
  <c r="O1030" i="2"/>
  <c r="O1031" i="2"/>
  <c r="O1032" i="2"/>
  <c r="O1033" i="2"/>
  <c r="O1034" i="2"/>
  <c r="O1035" i="2"/>
  <c r="O1036" i="2"/>
  <c r="O1037" i="2"/>
  <c r="O1038" i="2"/>
  <c r="O1039" i="2"/>
  <c r="O1040" i="2"/>
  <c r="O1041" i="2"/>
  <c r="O1042" i="2"/>
  <c r="O1043" i="2"/>
  <c r="O1044" i="2"/>
  <c r="O1045" i="2"/>
  <c r="O1058" i="2"/>
  <c r="O1060" i="2"/>
  <c r="O1061" i="2"/>
  <c r="O1063" i="2"/>
  <c r="O1065" i="2"/>
  <c r="O1067" i="2"/>
  <c r="O1069" i="2"/>
  <c r="O1071" i="2"/>
  <c r="O1073" i="2"/>
  <c r="O1074" i="2"/>
  <c r="O1076" i="2"/>
  <c r="O1078" i="2"/>
  <c r="O1081" i="2"/>
  <c r="O1083" i="2"/>
  <c r="O1085" i="2"/>
  <c r="O1087" i="2"/>
  <c r="O1089" i="2"/>
  <c r="O1108" i="2"/>
  <c r="O1111" i="2"/>
  <c r="O1113" i="2"/>
  <c r="O1115" i="2"/>
  <c r="O1117" i="2"/>
  <c r="O1120" i="2"/>
  <c r="O1122" i="2"/>
  <c r="O1124" i="2"/>
  <c r="O1126" i="2"/>
  <c r="O1128" i="2"/>
  <c r="O1130" i="2"/>
  <c r="O1132" i="2"/>
  <c r="O1133" i="2"/>
  <c r="O1135" i="2"/>
  <c r="O1136" i="2"/>
  <c r="O1138" i="2"/>
  <c r="O1139" i="2"/>
  <c r="O1143" i="2"/>
  <c r="O1145" i="2"/>
  <c r="O1148" i="2"/>
  <c r="O1150" i="2"/>
  <c r="O1152" i="2"/>
  <c r="O1154" i="2"/>
  <c r="O1156" i="2"/>
  <c r="O1158" i="2"/>
  <c r="O1160" i="2"/>
  <c r="O1162" i="2"/>
  <c r="O1164" i="2"/>
  <c r="O1166" i="2"/>
  <c r="O1167" i="2"/>
  <c r="O1170" i="2"/>
  <c r="O1172" i="2"/>
  <c r="O1173" i="2"/>
  <c r="O1174" i="2"/>
  <c r="O1176" i="2"/>
  <c r="O1178" i="2"/>
  <c r="O1180" i="2"/>
  <c r="O1182" i="2"/>
  <c r="O1184" i="2"/>
  <c r="O1186" i="2"/>
  <c r="O1188" i="2"/>
  <c r="O1190" i="2"/>
  <c r="O1191" i="2"/>
  <c r="O1192" i="2"/>
  <c r="O1193" i="2"/>
  <c r="O1194" i="2"/>
  <c r="O1195" i="2"/>
  <c r="O1196" i="2"/>
  <c r="O1197" i="2"/>
  <c r="O1198" i="2"/>
  <c r="O1199" i="2"/>
  <c r="O1200" i="2"/>
  <c r="O1201" i="2"/>
  <c r="O1202" i="2"/>
  <c r="O1204" i="2"/>
  <c r="O1206" i="2"/>
  <c r="O1208" i="2"/>
  <c r="O1210" i="2"/>
  <c r="O1213" i="2"/>
  <c r="O1215" i="2"/>
  <c r="O1217" i="2"/>
  <c r="O1219" i="2"/>
  <c r="O1221" i="2"/>
  <c r="O1223" i="2"/>
  <c r="O1224" i="2"/>
  <c r="O1227" i="2"/>
  <c r="O1228" i="2"/>
  <c r="O1230" i="2"/>
  <c r="O1232" i="2"/>
  <c r="O1234" i="2"/>
  <c r="O1236" i="2"/>
  <c r="O1237" i="2"/>
  <c r="O1239" i="2"/>
  <c r="O1241" i="2"/>
  <c r="O1242" i="2"/>
  <c r="O1243" i="2"/>
  <c r="O1245" i="2"/>
  <c r="O1246" i="2"/>
  <c r="O1248" i="2"/>
  <c r="O1250" i="2"/>
  <c r="O1252" i="2"/>
  <c r="O1254" i="2"/>
  <c r="O1256" i="2"/>
  <c r="O1258" i="2"/>
  <c r="O1260" i="2"/>
  <c r="O1262" i="2"/>
  <c r="O1264" i="2"/>
  <c r="O1266" i="2"/>
  <c r="O1268" i="2"/>
  <c r="O1270" i="2"/>
  <c r="O1272" i="2"/>
  <c r="O1274" i="2"/>
  <c r="O1276" i="2"/>
  <c r="O1278" i="2"/>
  <c r="O1280" i="2"/>
  <c r="O1281" i="2"/>
  <c r="O1283" i="2"/>
  <c r="O1285" i="2"/>
  <c r="O1287" i="2"/>
  <c r="O1288" i="2"/>
  <c r="O1291" i="2"/>
  <c r="O1292" i="2"/>
  <c r="O1294" i="2"/>
  <c r="O1295" i="2"/>
  <c r="O1298" i="2"/>
  <c r="O1305" i="2"/>
  <c r="O1307" i="2"/>
  <c r="O1310" i="2"/>
  <c r="O1321" i="2"/>
  <c r="O1333" i="2"/>
  <c r="O1340" i="2"/>
  <c r="O1880" i="2"/>
  <c r="O1883" i="2"/>
  <c r="O1906" i="2"/>
  <c r="O1908" i="2"/>
  <c r="O1912" i="2"/>
  <c r="O1917" i="2"/>
  <c r="O1923" i="2"/>
  <c r="O1928" i="2"/>
  <c r="O1934" i="2"/>
  <c r="O1939" i="2"/>
  <c r="O1943" i="2"/>
  <c r="O1949" i="2"/>
  <c r="O1953" i="2"/>
  <c r="O1956" i="2"/>
  <c r="O1962" i="2"/>
  <c r="O1964" i="2"/>
  <c r="O1971" i="2"/>
  <c r="O1991" i="2"/>
  <c r="O1994" i="2"/>
  <c r="O1997" i="2"/>
  <c r="O2000" i="2"/>
  <c r="O2005" i="2"/>
  <c r="O2009" i="2"/>
  <c r="O2015" i="2"/>
  <c r="O2017" i="2"/>
  <c r="O2028" i="2"/>
  <c r="O2035" i="2"/>
  <c r="O2038" i="2"/>
  <c r="O2054" i="2"/>
  <c r="O2059" i="2"/>
  <c r="O2063" i="2"/>
  <c r="O2067" i="2"/>
  <c r="O2071" i="2"/>
  <c r="O2073" i="2"/>
  <c r="O2075" i="2"/>
  <c r="O2100" i="2"/>
  <c r="O2108" i="2"/>
  <c r="O2110" i="2"/>
  <c r="O2117" i="2"/>
  <c r="O2131" i="2"/>
  <c r="O2141" i="2"/>
  <c r="O2143" i="2"/>
  <c r="O2150" i="2"/>
  <c r="O2154" i="2"/>
  <c r="O2159" i="2"/>
  <c r="O2167" i="2"/>
  <c r="O2178" i="2"/>
  <c r="O2180" i="2"/>
  <c r="O2192" i="2"/>
  <c r="O2203" i="2"/>
  <c r="O2225" i="2"/>
  <c r="O2235" i="2"/>
  <c r="O2237" i="2"/>
  <c r="O2238" i="2"/>
  <c r="O2244" i="2"/>
  <c r="O2260" i="2"/>
  <c r="O2276" i="2"/>
  <c r="O2302" i="2"/>
  <c r="O2304" i="2"/>
  <c r="O2307" i="2"/>
  <c r="O2418" i="2"/>
  <c r="O2419" i="2"/>
  <c r="O2427" i="2"/>
  <c r="O2432" i="2"/>
  <c r="O2437" i="2"/>
  <c r="O2441" i="2"/>
  <c r="O2442" i="2"/>
  <c r="O2445" i="2"/>
  <c r="O2446" i="2"/>
  <c r="O2458" i="2"/>
  <c r="O2462" i="2"/>
  <c r="O2465" i="2"/>
  <c r="O2488" i="2"/>
  <c r="O2496" i="2"/>
  <c r="O2499" i="2"/>
  <c r="O2513" i="2"/>
  <c r="O2530" i="2"/>
  <c r="O2534" i="2"/>
  <c r="O2545" i="2"/>
  <c r="O2562" i="2"/>
  <c r="O2565" i="2"/>
  <c r="O2572" i="2"/>
  <c r="O2592" i="2"/>
  <c r="O2599" i="2"/>
  <c r="O2602" i="2"/>
  <c r="O2637" i="2"/>
  <c r="O2645" i="2"/>
  <c r="O2654" i="2"/>
  <c r="O2658" i="2"/>
  <c r="O2667" i="2"/>
  <c r="O2676" i="2"/>
  <c r="O2697" i="2"/>
  <c r="O2703" i="2"/>
  <c r="O2711" i="2"/>
  <c r="O2717" i="2"/>
  <c r="O2723" i="2"/>
  <c r="O2726" i="2"/>
  <c r="O2733" i="2"/>
  <c r="O2740" i="2"/>
  <c r="O2748" i="2"/>
  <c r="O2750" i="2"/>
  <c r="O2760" i="2"/>
  <c r="O2766" i="2"/>
  <c r="O2768" i="2"/>
  <c r="O2773" i="2"/>
  <c r="O2782" i="2"/>
  <c r="O2791" i="2"/>
  <c r="O2798" i="2"/>
  <c r="O2802" i="2"/>
  <c r="O2804" i="2"/>
  <c r="O2810" i="2"/>
  <c r="O2815" i="2"/>
  <c r="O2822" i="2"/>
  <c r="O2825" i="2"/>
  <c r="O2827" i="2"/>
  <c r="O2830" i="2"/>
  <c r="O2837" i="2"/>
  <c r="O2842" i="2"/>
  <c r="O2846" i="2"/>
  <c r="O2850" i="2"/>
  <c r="O2853" i="2"/>
  <c r="O2855" i="2"/>
  <c r="O2863" i="2"/>
  <c r="O2874" i="2"/>
  <c r="O2879" i="2"/>
  <c r="O1046" i="2"/>
  <c r="O1047" i="2"/>
  <c r="O1048" i="2"/>
  <c r="O1049" i="2"/>
  <c r="O1050" i="2"/>
  <c r="O1051" i="2"/>
  <c r="O1052" i="2"/>
  <c r="O1053" i="2"/>
  <c r="O1054" i="2"/>
  <c r="O1055" i="2"/>
  <c r="O1056" i="2"/>
  <c r="O1057" i="2"/>
  <c r="O1059" i="2"/>
  <c r="O1062" i="2"/>
  <c r="O1064" i="2"/>
  <c r="O1066" i="2"/>
  <c r="O1068" i="2"/>
  <c r="O1070" i="2"/>
  <c r="O1072" i="2"/>
  <c r="O1075" i="2"/>
  <c r="O1077" i="2"/>
  <c r="O1079" i="2"/>
  <c r="O1080" i="2"/>
  <c r="O1082" i="2"/>
  <c r="O1084" i="2"/>
  <c r="O1086" i="2"/>
  <c r="O1088" i="2"/>
  <c r="O1090" i="2"/>
  <c r="O1091" i="2"/>
  <c r="O1092" i="2"/>
  <c r="O1093" i="2"/>
  <c r="O1094" i="2"/>
  <c r="O1095" i="2"/>
  <c r="O1096" i="2"/>
  <c r="O1097" i="2"/>
  <c r="O1098" i="2"/>
  <c r="O1099" i="2"/>
  <c r="O1100" i="2"/>
  <c r="O1101" i="2"/>
  <c r="O1102" i="2"/>
  <c r="O1103" i="2"/>
  <c r="O1104" i="2"/>
  <c r="O1105" i="2"/>
  <c r="O1106" i="2"/>
  <c r="O1107" i="2"/>
  <c r="O1109" i="2"/>
  <c r="O1110" i="2"/>
  <c r="O1112" i="2"/>
  <c r="O1114" i="2"/>
  <c r="O1116" i="2"/>
  <c r="O1118" i="2"/>
  <c r="O1119" i="2"/>
  <c r="O1121" i="2"/>
  <c r="O1123" i="2"/>
  <c r="O1125" i="2"/>
  <c r="O1127" i="2"/>
  <c r="O1129" i="2"/>
  <c r="O1131" i="2"/>
  <c r="O1134" i="2"/>
  <c r="O1137" i="2"/>
  <c r="O1140" i="2"/>
  <c r="O1141" i="2"/>
  <c r="O1142" i="2"/>
  <c r="O1144" i="2"/>
  <c r="O1146" i="2"/>
  <c r="O1147" i="2"/>
  <c r="O1149" i="2"/>
  <c r="O1151" i="2"/>
  <c r="O1153" i="2"/>
  <c r="O1155" i="2"/>
  <c r="O1157" i="2"/>
  <c r="O1159" i="2"/>
  <c r="O1161" i="2"/>
  <c r="O1163" i="2"/>
  <c r="O1165" i="2"/>
  <c r="O1168" i="2"/>
  <c r="O1169" i="2"/>
  <c r="O1171" i="2"/>
  <c r="O1175" i="2"/>
  <c r="O1177" i="2"/>
  <c r="O1179" i="2"/>
  <c r="O1181" i="2"/>
  <c r="O1183" i="2"/>
  <c r="O1185" i="2"/>
  <c r="O1187" i="2"/>
  <c r="O1189" i="2"/>
  <c r="O1203" i="2"/>
  <c r="O1205" i="2"/>
  <c r="O1207" i="2"/>
  <c r="O1209" i="2"/>
  <c r="O1211" i="2"/>
  <c r="O1212" i="2"/>
  <c r="O1214" i="2"/>
  <c r="O1216" i="2"/>
  <c r="O1218" i="2"/>
  <c r="O1220" i="2"/>
  <c r="O1222" i="2"/>
  <c r="O1225" i="2"/>
  <c r="O1226" i="2"/>
  <c r="O1229" i="2"/>
  <c r="O1231" i="2"/>
  <c r="O1233" i="2"/>
  <c r="O1235" i="2"/>
  <c r="O1238" i="2"/>
  <c r="O1240" i="2"/>
  <c r="O1244" i="2"/>
  <c r="O1247" i="2"/>
  <c r="O1249" i="2"/>
  <c r="O1251" i="2"/>
  <c r="O1253" i="2"/>
  <c r="O1255" i="2"/>
  <c r="O1257" i="2"/>
  <c r="O1259" i="2"/>
  <c r="O1261" i="2"/>
  <c r="O1263" i="2"/>
  <c r="O1265" i="2"/>
  <c r="O1267" i="2"/>
  <c r="O1269" i="2"/>
  <c r="O1271" i="2"/>
  <c r="O1273" i="2"/>
  <c r="O1275" i="2"/>
  <c r="O1277" i="2"/>
  <c r="O1279" i="2"/>
  <c r="O1282" i="2"/>
  <c r="O1284" i="2"/>
  <c r="O1286" i="2"/>
  <c r="O1289" i="2"/>
  <c r="O1290" i="2"/>
  <c r="O1293" i="2"/>
  <c r="O1296" i="2"/>
  <c r="O1301" i="2"/>
  <c r="O1306" i="2"/>
  <c r="O1328" i="2"/>
  <c r="O1338" i="2"/>
  <c r="O1341" i="2"/>
  <c r="O1346" i="2"/>
  <c r="O1347" i="2"/>
  <c r="O1884" i="2"/>
  <c r="O1890" i="2"/>
  <c r="O1892" i="2"/>
  <c r="O1898" i="2"/>
  <c r="O1901" i="2"/>
  <c r="O1904" i="2"/>
  <c r="O1910" i="2"/>
  <c r="O1913" i="2"/>
  <c r="O1921" i="2"/>
  <c r="O1941" i="2"/>
  <c r="O1944" i="2"/>
  <c r="O1963" i="2"/>
  <c r="O1965" i="2"/>
  <c r="O1967" i="2"/>
  <c r="O1993" i="2"/>
  <c r="O2001" i="2"/>
  <c r="O2006" i="2"/>
  <c r="O2031" i="2"/>
  <c r="O2045" i="2"/>
  <c r="O2049" i="2"/>
  <c r="O2072" i="2"/>
  <c r="O2082" i="2"/>
  <c r="O2091" i="2"/>
  <c r="O2099" i="2"/>
  <c r="O2107" i="2"/>
  <c r="O2113" i="2"/>
  <c r="O2118" i="2"/>
  <c r="O2119" i="2"/>
  <c r="O2127" i="2"/>
  <c r="O2132" i="2"/>
  <c r="O2138" i="2"/>
  <c r="O2140" i="2"/>
  <c r="O2146" i="2"/>
  <c r="O2153" i="2"/>
  <c r="O2170" i="2"/>
  <c r="O2185" i="2"/>
  <c r="O2188" i="2"/>
  <c r="O2202" i="2"/>
  <c r="O2215" i="2"/>
  <c r="O2220" i="2"/>
  <c r="O2224" i="2"/>
  <c r="O2230" i="2"/>
  <c r="O2233" i="2"/>
  <c r="O2240" i="2"/>
  <c r="O2243" i="2"/>
  <c r="O2247" i="2"/>
  <c r="O2253" i="2"/>
  <c r="O2256" i="2"/>
  <c r="O2263" i="2"/>
  <c r="O2274" i="2"/>
  <c r="O2279" i="2"/>
  <c r="O2287" i="2"/>
  <c r="O2293" i="2"/>
  <c r="O2298" i="2"/>
  <c r="O2299" i="2"/>
  <c r="O2319" i="2"/>
  <c r="O2332" i="2"/>
  <c r="O2335" i="2"/>
  <c r="O2339" i="2"/>
  <c r="O2342" i="2"/>
  <c r="O2348" i="2"/>
  <c r="O2353" i="2"/>
  <c r="O2357" i="2"/>
  <c r="O2378" i="2"/>
  <c r="O2397" i="2"/>
  <c r="O2405" i="2"/>
  <c r="O2420" i="2"/>
  <c r="O2422" i="2"/>
  <c r="O2428" i="2"/>
  <c r="O2430" i="2"/>
  <c r="O2438" i="2"/>
  <c r="O2443" i="2"/>
  <c r="O2450" i="2"/>
  <c r="O2474" i="2"/>
  <c r="O2480" i="2"/>
  <c r="O2482" i="2"/>
  <c r="O2484" i="2"/>
  <c r="O2491" i="2"/>
  <c r="O2493" i="2"/>
  <c r="O2501" i="2"/>
  <c r="O2516" i="2"/>
  <c r="O2520" i="2"/>
  <c r="O2527" i="2"/>
  <c r="O2535" i="2"/>
  <c r="O2543" i="2"/>
  <c r="O2547" i="2"/>
  <c r="O2549" i="2"/>
  <c r="O2551" i="2"/>
  <c r="O2560" i="2"/>
  <c r="O2574" i="2"/>
  <c r="O2590" i="2"/>
  <c r="O2604" i="2"/>
  <c r="O2609" i="2"/>
  <c r="O2620" i="2"/>
  <c r="O2624" i="2"/>
  <c r="O2627" i="2"/>
  <c r="O2631" i="2"/>
  <c r="O2640" i="2"/>
  <c r="O2649" i="2"/>
  <c r="O2652" i="2"/>
  <c r="O2657" i="2"/>
  <c r="O2663" i="2"/>
  <c r="O2671" i="2"/>
  <c r="O2678" i="2"/>
  <c r="O2684" i="2"/>
  <c r="O2686" i="2"/>
  <c r="O2688" i="2"/>
  <c r="O2695" i="2"/>
  <c r="O2701" i="2"/>
  <c r="O2704" i="2"/>
  <c r="O2712" i="2"/>
  <c r="O2722" i="2"/>
  <c r="O2725" i="2"/>
  <c r="O2728" i="2"/>
  <c r="O2739" i="2"/>
  <c r="O2749" i="2"/>
  <c r="O2754" i="2"/>
  <c r="O2755" i="2"/>
  <c r="O2764" i="2"/>
  <c r="O2774" i="2"/>
  <c r="O2779" i="2"/>
  <c r="O2784" i="2"/>
  <c r="O2795" i="2"/>
  <c r="O2817" i="2"/>
  <c r="O2820" i="2"/>
  <c r="O2831" i="2"/>
  <c r="O2854" i="2"/>
  <c r="O2860" i="2"/>
  <c r="O2867" i="2"/>
  <c r="O2019" i="2"/>
  <c r="O2267" i="2"/>
  <c r="O2531" i="2"/>
  <c r="O2542" i="2"/>
  <c r="O2580" i="2"/>
  <c r="O2630" i="2"/>
  <c r="O2699" i="2"/>
  <c r="O2838" i="2"/>
  <c r="O1353" i="2"/>
  <c r="O1354" i="2"/>
  <c r="O1355" i="2"/>
  <c r="O1356" i="2"/>
  <c r="O1357" i="2"/>
  <c r="O1358" i="2"/>
  <c r="O1359" i="2"/>
  <c r="O1360" i="2"/>
  <c r="O1361" i="2"/>
  <c r="O1362" i="2"/>
  <c r="O1363" i="2"/>
  <c r="O1364" i="2"/>
  <c r="O1365" i="2"/>
  <c r="O1366" i="2"/>
  <c r="O1367" i="2"/>
  <c r="O1368" i="2"/>
  <c r="O1369" i="2"/>
  <c r="O1370" i="2"/>
  <c r="O1371" i="2"/>
  <c r="O1372" i="2"/>
  <c r="O1373" i="2"/>
  <c r="O1374" i="2"/>
  <c r="O1375" i="2"/>
  <c r="O1376" i="2"/>
  <c r="O1377" i="2"/>
  <c r="O1378" i="2"/>
  <c r="O1379" i="2"/>
  <c r="O1380" i="2"/>
  <c r="O1381" i="2"/>
  <c r="O1382" i="2"/>
  <c r="O1383" i="2"/>
  <c r="O1384" i="2"/>
  <c r="O1385" i="2"/>
  <c r="O1386" i="2"/>
  <c r="O1387" i="2"/>
  <c r="O1388" i="2"/>
  <c r="O1389" i="2"/>
  <c r="O1390" i="2"/>
  <c r="O1391" i="2"/>
  <c r="O1392" i="2"/>
  <c r="O1393" i="2"/>
  <c r="O1394" i="2"/>
  <c r="O1395" i="2"/>
  <c r="O1396" i="2"/>
  <c r="O1397" i="2"/>
  <c r="O1398" i="2"/>
  <c r="O1399" i="2"/>
  <c r="O1400" i="2"/>
  <c r="O1401" i="2"/>
  <c r="O1402" i="2"/>
  <c r="O1403" i="2"/>
  <c r="O1404" i="2"/>
  <c r="O1405" i="2"/>
  <c r="O1406" i="2"/>
  <c r="O1407" i="2"/>
  <c r="O1408" i="2"/>
  <c r="O1409" i="2"/>
  <c r="O1410" i="2"/>
  <c r="O1411" i="2"/>
  <c r="O1412" i="2"/>
  <c r="O1413" i="2"/>
  <c r="O1414" i="2"/>
  <c r="O1415" i="2"/>
  <c r="O1416" i="2"/>
  <c r="O1417" i="2"/>
  <c r="O1418" i="2"/>
  <c r="O1419" i="2"/>
  <c r="O1420" i="2"/>
  <c r="O1421" i="2"/>
  <c r="O1422" i="2"/>
  <c r="O1423" i="2"/>
  <c r="O1424" i="2"/>
  <c r="O1425" i="2"/>
  <c r="O1426" i="2"/>
  <c r="O1427" i="2"/>
  <c r="O1428" i="2"/>
  <c r="O1429" i="2"/>
  <c r="O1430" i="2"/>
  <c r="O1431" i="2"/>
  <c r="O1432" i="2"/>
  <c r="O1433" i="2"/>
  <c r="O1434" i="2"/>
  <c r="O1435" i="2"/>
  <c r="O1436" i="2"/>
  <c r="O1437" i="2"/>
  <c r="O1438" i="2"/>
  <c r="O1439" i="2"/>
  <c r="O1440" i="2"/>
  <c r="O1441" i="2"/>
  <c r="O1442" i="2"/>
  <c r="O1443" i="2"/>
  <c r="O1444" i="2"/>
  <c r="O1445" i="2"/>
  <c r="O1446" i="2"/>
  <c r="O1447" i="2"/>
  <c r="O1448" i="2"/>
  <c r="O1449" i="2"/>
  <c r="O1450" i="2"/>
  <c r="O1451" i="2"/>
  <c r="O1452" i="2"/>
  <c r="O1453" i="2"/>
  <c r="O1454" i="2"/>
  <c r="O1455" i="2"/>
  <c r="O1456" i="2"/>
  <c r="O1457" i="2"/>
  <c r="O1458" i="2"/>
  <c r="O1459" i="2"/>
  <c r="O1460" i="2"/>
  <c r="O1461" i="2"/>
  <c r="O1462" i="2"/>
  <c r="O1463" i="2"/>
  <c r="O1464" i="2"/>
  <c r="O1465" i="2"/>
  <c r="O1466" i="2"/>
  <c r="O1467" i="2"/>
  <c r="O1468" i="2"/>
  <c r="O1469" i="2"/>
  <c r="O1470" i="2"/>
  <c r="O1471" i="2"/>
  <c r="O1472" i="2"/>
  <c r="O1473" i="2"/>
  <c r="O1474" i="2"/>
  <c r="O1475" i="2"/>
  <c r="O1476" i="2"/>
  <c r="O1477" i="2"/>
  <c r="O1478" i="2"/>
  <c r="O1479" i="2"/>
  <c r="O1480" i="2"/>
  <c r="O1481" i="2"/>
  <c r="O1482" i="2"/>
  <c r="O1483" i="2"/>
  <c r="O1484" i="2"/>
  <c r="O1485" i="2"/>
  <c r="O1486" i="2"/>
  <c r="O1487" i="2"/>
  <c r="O1488" i="2"/>
  <c r="O1489" i="2"/>
  <c r="O1490" i="2"/>
  <c r="O1491" i="2"/>
  <c r="O1492" i="2"/>
  <c r="O1493" i="2"/>
  <c r="O1494" i="2"/>
  <c r="O1495" i="2"/>
  <c r="O1496" i="2"/>
  <c r="O1497" i="2"/>
  <c r="O1498" i="2"/>
  <c r="O1499" i="2"/>
  <c r="O1500" i="2"/>
  <c r="O1501" i="2"/>
  <c r="O1502" i="2"/>
  <c r="O1503" i="2"/>
  <c r="O1504" i="2"/>
  <c r="O1505" i="2"/>
  <c r="O1506" i="2"/>
  <c r="O1549" i="2"/>
  <c r="O1551" i="2"/>
  <c r="O1553" i="2"/>
  <c r="O1555" i="2"/>
  <c r="O1556" i="2"/>
  <c r="O1558" i="2"/>
  <c r="O1560" i="2"/>
  <c r="O1562" i="2"/>
  <c r="O1563" i="2"/>
  <c r="O1565" i="2"/>
  <c r="O1568" i="2"/>
  <c r="O1571" i="2"/>
  <c r="O1573" i="2"/>
  <c r="O1574" i="2"/>
  <c r="O1575" i="2"/>
  <c r="O1577" i="2"/>
  <c r="O1579" i="2"/>
  <c r="O1586" i="2"/>
  <c r="O1587" i="2"/>
  <c r="O1589" i="2"/>
  <c r="O1591" i="2"/>
  <c r="O1592" i="2"/>
  <c r="O1594" i="2"/>
  <c r="O1595" i="2"/>
  <c r="O1597" i="2"/>
  <c r="O1599" i="2"/>
  <c r="O1601" i="2"/>
  <c r="O1603" i="2"/>
  <c r="O1604" i="2"/>
  <c r="O1606" i="2"/>
  <c r="O1608" i="2"/>
  <c r="O1610" i="2"/>
  <c r="O1611" i="2"/>
  <c r="O1613" i="2"/>
  <c r="O1615" i="2"/>
  <c r="O1618" i="2"/>
  <c r="O1620" i="2"/>
  <c r="O1623" i="2"/>
  <c r="O1625" i="2"/>
  <c r="O1627" i="2"/>
  <c r="O1628" i="2"/>
  <c r="O1629" i="2"/>
  <c r="O1632" i="2"/>
  <c r="O1634" i="2"/>
  <c r="O1636" i="2"/>
  <c r="O1638" i="2"/>
  <c r="O1639" i="2"/>
  <c r="O1640" i="2"/>
  <c r="O1641" i="2"/>
  <c r="O1642" i="2"/>
  <c r="O1643" i="2"/>
  <c r="O1644" i="2"/>
  <c r="O1645" i="2"/>
  <c r="O1646" i="2"/>
  <c r="O1647" i="2"/>
  <c r="O1649" i="2"/>
  <c r="O1650" i="2"/>
  <c r="O1652" i="2"/>
  <c r="O1654" i="2"/>
  <c r="O1656" i="2"/>
  <c r="O1658" i="2"/>
  <c r="O1661" i="2"/>
  <c r="O1662" i="2"/>
  <c r="O1663" i="2"/>
  <c r="O1665" i="2"/>
  <c r="O1667" i="2"/>
  <c r="O1669" i="2"/>
  <c r="O1671" i="2"/>
  <c r="O1673" i="2"/>
  <c r="O1675" i="2"/>
  <c r="O1678" i="2"/>
  <c r="O1679" i="2"/>
  <c r="O1681" i="2"/>
  <c r="O1682" i="2"/>
  <c r="O1684" i="2"/>
  <c r="O1686" i="2"/>
  <c r="O1687" i="2"/>
  <c r="O1689" i="2"/>
  <c r="O1691" i="2"/>
  <c r="O1694" i="2"/>
  <c r="O1696" i="2"/>
  <c r="O1698" i="2"/>
  <c r="O1700" i="2"/>
  <c r="O1701" i="2"/>
  <c r="O1703" i="2"/>
  <c r="O1704" i="2"/>
  <c r="O1706" i="2"/>
  <c r="O1708" i="2"/>
  <c r="O1710" i="2"/>
  <c r="O1711" i="2"/>
  <c r="O1713" i="2"/>
  <c r="O1714" i="2"/>
  <c r="O1716" i="2"/>
  <c r="O1718" i="2"/>
  <c r="O1720" i="2"/>
  <c r="O1722" i="2"/>
  <c r="O1724" i="2"/>
  <c r="O1726" i="2"/>
  <c r="O1727" i="2"/>
  <c r="O1729" i="2"/>
  <c r="O1731" i="2"/>
  <c r="O1733" i="2"/>
  <c r="O1735" i="2"/>
  <c r="O1737" i="2"/>
  <c r="O1739" i="2"/>
  <c r="O1741" i="2"/>
  <c r="O1742" i="2"/>
  <c r="O1745" i="2"/>
  <c r="O1747" i="2"/>
  <c r="O1749" i="2"/>
  <c r="O1750" i="2"/>
  <c r="O1752" i="2"/>
  <c r="O1753" i="2"/>
  <c r="O1755" i="2"/>
  <c r="O1757" i="2"/>
  <c r="O1758" i="2"/>
  <c r="O1760" i="2"/>
  <c r="O1763" i="2"/>
  <c r="O1766" i="2"/>
  <c r="O1767" i="2"/>
  <c r="O1769" i="2"/>
  <c r="O1771" i="2"/>
  <c r="O1773" i="2"/>
  <c r="O1775" i="2"/>
  <c r="O1777" i="2"/>
  <c r="O1779" i="2"/>
  <c r="O1782" i="2"/>
  <c r="O1784" i="2"/>
  <c r="O1787" i="2"/>
  <c r="O1789" i="2"/>
  <c r="O1791" i="2"/>
  <c r="O1792" i="2"/>
  <c r="O1794" i="2"/>
  <c r="O1795" i="2"/>
  <c r="O1796" i="2"/>
  <c r="O1798" i="2"/>
  <c r="O1800" i="2"/>
  <c r="O1802" i="2"/>
  <c r="O1804" i="2"/>
  <c r="O1806" i="2"/>
  <c r="O1808" i="2"/>
  <c r="O1810" i="2"/>
  <c r="O1812" i="2"/>
  <c r="O1816" i="2"/>
  <c r="O1818" i="2"/>
  <c r="O1819" i="2"/>
  <c r="O1820" i="2"/>
  <c r="O1822" i="2"/>
  <c r="O1824" i="2"/>
  <c r="O1826" i="2"/>
  <c r="O1828" i="2"/>
  <c r="O1829" i="2"/>
  <c r="O1830" i="2"/>
  <c r="O1831" i="2"/>
  <c r="O1832" i="2"/>
  <c r="O1833" i="2"/>
  <c r="O1834" i="2"/>
  <c r="O1835" i="2"/>
  <c r="O1836" i="2"/>
  <c r="O1837" i="2"/>
  <c r="O1838" i="2"/>
  <c r="O1839" i="2"/>
  <c r="O1840" i="2"/>
  <c r="O1841" i="2"/>
  <c r="O1842" i="2"/>
  <c r="O1843" i="2"/>
  <c r="O1844" i="2"/>
  <c r="O1846" i="2"/>
  <c r="O1847" i="2"/>
  <c r="O1849" i="2"/>
  <c r="O1850" i="2"/>
  <c r="O1852" i="2"/>
  <c r="O1854" i="2"/>
  <c r="O1856" i="2"/>
  <c r="O1857" i="2"/>
  <c r="O1859" i="2"/>
  <c r="O1860" i="2"/>
  <c r="O1863" i="2"/>
  <c r="O1864" i="2"/>
  <c r="O1866" i="2"/>
  <c r="O1868" i="2"/>
  <c r="O1869" i="2"/>
  <c r="O1871" i="2"/>
  <c r="O1872" i="2"/>
  <c r="O1875" i="2"/>
  <c r="O1877" i="2"/>
  <c r="O1907" i="2"/>
  <c r="O1947" i="2"/>
  <c r="O2004" i="2"/>
  <c r="O2014" i="2"/>
  <c r="O2039" i="2"/>
  <c r="O2079" i="2"/>
  <c r="O2092" i="2"/>
  <c r="O2142" i="2"/>
  <c r="O2156" i="2"/>
  <c r="O2193" i="2"/>
  <c r="O2199" i="2"/>
  <c r="O2210" i="2"/>
  <c r="O2236" i="2"/>
  <c r="O2265" i="2"/>
  <c r="O2292" i="2"/>
  <c r="O2300" i="2"/>
  <c r="O2309" i="2"/>
  <c r="O2324" i="2"/>
  <c r="O2362" i="2"/>
  <c r="O2372" i="2"/>
  <c r="O2396" i="2"/>
  <c r="O2434" i="2"/>
  <c r="O2472" i="2"/>
  <c r="O2481" i="2"/>
  <c r="O2485" i="2"/>
  <c r="O2494" i="2"/>
  <c r="O2515" i="2"/>
  <c r="O2522" i="2"/>
  <c r="O2528" i="2"/>
  <c r="O2556" i="2"/>
  <c r="O2587" i="2"/>
  <c r="O2608" i="2"/>
  <c r="O2633" i="2"/>
  <c r="O2644" i="2"/>
  <c r="O2672" i="2"/>
  <c r="O2691" i="2"/>
  <c r="O2710" i="2"/>
  <c r="O2736" i="2"/>
  <c r="O2751" i="2"/>
  <c r="O2769" i="2"/>
  <c r="O2777" i="2"/>
  <c r="O2796" i="2"/>
  <c r="O2835" i="2"/>
  <c r="O2858" i="2"/>
  <c r="O2876" i="2"/>
  <c r="O1507" i="2"/>
  <c r="O1508" i="2"/>
  <c r="O1509" i="2"/>
  <c r="O1510" i="2"/>
  <c r="O1511" i="2"/>
  <c r="O1512" i="2"/>
  <c r="O1513" i="2"/>
  <c r="O1514" i="2"/>
  <c r="O1515" i="2"/>
  <c r="O1516" i="2"/>
  <c r="O1517" i="2"/>
  <c r="O1518" i="2"/>
  <c r="O1519" i="2"/>
  <c r="O1520" i="2"/>
  <c r="O1521" i="2"/>
  <c r="O1522" i="2"/>
  <c r="O1523" i="2"/>
  <c r="O1524" i="2"/>
  <c r="O1525" i="2"/>
  <c r="O1526" i="2"/>
  <c r="O1527" i="2"/>
  <c r="O1528" i="2"/>
  <c r="O1529" i="2"/>
  <c r="O1530" i="2"/>
  <c r="O1531" i="2"/>
  <c r="O1532" i="2"/>
  <c r="O1533" i="2"/>
  <c r="O1534" i="2"/>
  <c r="O1535" i="2"/>
  <c r="O1536" i="2"/>
  <c r="O1537" i="2"/>
  <c r="O1538" i="2"/>
  <c r="O1539" i="2"/>
  <c r="O1540" i="2"/>
  <c r="O1541" i="2"/>
  <c r="O1542" i="2"/>
  <c r="O1543" i="2"/>
  <c r="O1544" i="2"/>
  <c r="O1545" i="2"/>
  <c r="O1546" i="2"/>
  <c r="O1547" i="2"/>
  <c r="O1548" i="2"/>
  <c r="O1550" i="2"/>
  <c r="O1552" i="2"/>
  <c r="O1554" i="2"/>
  <c r="O1557" i="2"/>
  <c r="O1559" i="2"/>
  <c r="O1561" i="2"/>
  <c r="O1564" i="2"/>
  <c r="O1566" i="2"/>
  <c r="O1567" i="2"/>
  <c r="O1569" i="2"/>
  <c r="O1570" i="2"/>
  <c r="O1572" i="2"/>
  <c r="O1576" i="2"/>
  <c r="O1578" i="2"/>
  <c r="O1580" i="2"/>
  <c r="O1581" i="2"/>
  <c r="O1582" i="2"/>
  <c r="O1583" i="2"/>
  <c r="O1584" i="2"/>
  <c r="O1585" i="2"/>
  <c r="O1588" i="2"/>
  <c r="O1590" i="2"/>
  <c r="O1593" i="2"/>
  <c r="O1596" i="2"/>
  <c r="O1598" i="2"/>
  <c r="O1600" i="2"/>
  <c r="O1602" i="2"/>
  <c r="O1605" i="2"/>
  <c r="O1607" i="2"/>
  <c r="O1609" i="2"/>
  <c r="O1612" i="2"/>
  <c r="O1614" i="2"/>
  <c r="O1616" i="2"/>
  <c r="O1617" i="2"/>
  <c r="O1619" i="2"/>
  <c r="O1621" i="2"/>
  <c r="O1622" i="2"/>
  <c r="O1624" i="2"/>
  <c r="O1626" i="2"/>
  <c r="O1630" i="2"/>
  <c r="O1631" i="2"/>
  <c r="O1633" i="2"/>
  <c r="O1635" i="2"/>
  <c r="O1637" i="2"/>
  <c r="O1648" i="2"/>
  <c r="O1651" i="2"/>
  <c r="O1653" i="2"/>
  <c r="O1655" i="2"/>
  <c r="O1657" i="2"/>
  <c r="O1659" i="2"/>
  <c r="O1660" i="2"/>
  <c r="O1664" i="2"/>
  <c r="O1666" i="2"/>
  <c r="O1668" i="2"/>
  <c r="O1670" i="2"/>
  <c r="O1672" i="2"/>
  <c r="O1674" i="2"/>
  <c r="O1676" i="2"/>
  <c r="O1677" i="2"/>
  <c r="O1680" i="2"/>
  <c r="O1683" i="2"/>
  <c r="O1685" i="2"/>
  <c r="O1688" i="2"/>
  <c r="O1690" i="2"/>
  <c r="O1692" i="2"/>
  <c r="O1693" i="2"/>
  <c r="O1695" i="2"/>
  <c r="O1697" i="2"/>
  <c r="O1699" i="2"/>
  <c r="O1702" i="2"/>
  <c r="O1705" i="2"/>
  <c r="O1707" i="2"/>
  <c r="O1709" i="2"/>
  <c r="O1712" i="2"/>
  <c r="O1715" i="2"/>
  <c r="O1717" i="2"/>
  <c r="O1719" i="2"/>
  <c r="O1721" i="2"/>
  <c r="O1723" i="2"/>
  <c r="O1725" i="2"/>
  <c r="O1728" i="2"/>
  <c r="O1730" i="2"/>
  <c r="O1732" i="2"/>
  <c r="O1734" i="2"/>
  <c r="O1736" i="2"/>
  <c r="O1738" i="2"/>
  <c r="O1740" i="2"/>
  <c r="O1743" i="2"/>
  <c r="O1744" i="2"/>
  <c r="O1746" i="2"/>
  <c r="O1748" i="2"/>
  <c r="O1751" i="2"/>
  <c r="O1754" i="2"/>
  <c r="O1756" i="2"/>
  <c r="O1759" i="2"/>
  <c r="O1761" i="2"/>
  <c r="O1762" i="2"/>
  <c r="O1764" i="2"/>
  <c r="O1765" i="2"/>
  <c r="O1768" i="2"/>
  <c r="O1770" i="2"/>
  <c r="O1772" i="2"/>
  <c r="O1774" i="2"/>
  <c r="O1776" i="2"/>
  <c r="O1778" i="2"/>
  <c r="O1780" i="2"/>
  <c r="O1781" i="2"/>
  <c r="O1783" i="2"/>
  <c r="O1785" i="2"/>
  <c r="O1786" i="2"/>
  <c r="O1788" i="2"/>
  <c r="O1790" i="2"/>
  <c r="O1793" i="2"/>
  <c r="O1797" i="2"/>
  <c r="O1799" i="2"/>
  <c r="O1801" i="2"/>
  <c r="O1803" i="2"/>
  <c r="O1805" i="2"/>
  <c r="O1807" i="2"/>
  <c r="O1809" i="2"/>
  <c r="O1811" i="2"/>
  <c r="O1813" i="2"/>
  <c r="O1814" i="2"/>
  <c r="O1815" i="2"/>
  <c r="O1817" i="2"/>
  <c r="O1821" i="2"/>
  <c r="O1823" i="2"/>
  <c r="O1825" i="2"/>
  <c r="O1827" i="2"/>
  <c r="O1845" i="2"/>
  <c r="O1848" i="2"/>
  <c r="O1851" i="2"/>
  <c r="O1853" i="2"/>
  <c r="O1855" i="2"/>
  <c r="O1858" i="2"/>
  <c r="O1861" i="2"/>
  <c r="O1862" i="2"/>
  <c r="O1865" i="2"/>
  <c r="O1867" i="2"/>
  <c r="O1870" i="2"/>
  <c r="O1873" i="2"/>
  <c r="O1876" i="2"/>
  <c r="O1885" i="2"/>
  <c r="O1893" i="2"/>
  <c r="O1914" i="2"/>
  <c r="O1920" i="2"/>
  <c r="O1927" i="2"/>
  <c r="O1954" i="2"/>
  <c r="O1966" i="2"/>
  <c r="O1970" i="2"/>
  <c r="O1989" i="2"/>
  <c r="O2022" i="2"/>
  <c r="O2044" i="2"/>
  <c r="O2051" i="2"/>
  <c r="O2057" i="2"/>
  <c r="O2078" i="2"/>
  <c r="O2089" i="2"/>
  <c r="O2106" i="2"/>
  <c r="O2112" i="2"/>
  <c r="O2135" i="2"/>
  <c r="O2155" i="2"/>
  <c r="O2189" i="2"/>
  <c r="O2213" i="2"/>
  <c r="O2218" i="2"/>
  <c r="O2227" i="2"/>
  <c r="O2234" i="2"/>
  <c r="O2241" i="2"/>
  <c r="O2245" i="2"/>
  <c r="O2261" i="2"/>
  <c r="O2264" i="2"/>
  <c r="O2273" i="2"/>
  <c r="O2280" i="2"/>
  <c r="O2291" i="2"/>
  <c r="O2296" i="2"/>
  <c r="O2303" i="2"/>
  <c r="O2308" i="2"/>
  <c r="O2314" i="2"/>
  <c r="O2321" i="2"/>
  <c r="O2327" i="2"/>
  <c r="O2334" i="2"/>
  <c r="O2351" i="2"/>
  <c r="O2354" i="2"/>
  <c r="O2371" i="2"/>
  <c r="O2376" i="2"/>
  <c r="O2381" i="2"/>
  <c r="O2386" i="2"/>
  <c r="O2392" i="2"/>
  <c r="O2395" i="2"/>
  <c r="O2402" i="2"/>
  <c r="O2415" i="2"/>
  <c r="O2425" i="2"/>
  <c r="O2444" i="2"/>
  <c r="O2447" i="2"/>
  <c r="O2452" i="2"/>
  <c r="O2477" i="2"/>
  <c r="O2487" i="2"/>
  <c r="O2504" i="2"/>
  <c r="O2509" i="2"/>
  <c r="O2518" i="2"/>
  <c r="O2525" i="2"/>
  <c r="O2532" i="2"/>
  <c r="O2544" i="2"/>
  <c r="O2550" i="2"/>
  <c r="O2559" i="2"/>
  <c r="O2563" i="2"/>
  <c r="O2567" i="2"/>
  <c r="O2577" i="2"/>
  <c r="O2582" i="2"/>
  <c r="O2585" i="2"/>
  <c r="O2591" i="2"/>
  <c r="O2619" i="2"/>
  <c r="O2628" i="2"/>
  <c r="O2635" i="2"/>
  <c r="O2643" i="2"/>
  <c r="O2656" i="2"/>
  <c r="O2660" i="2"/>
  <c r="O2673" i="2"/>
  <c r="O2690" i="2"/>
  <c r="O2705" i="2"/>
  <c r="O2714" i="2"/>
  <c r="O2720" i="2"/>
  <c r="O2727" i="2"/>
  <c r="O2742" i="2"/>
  <c r="O2746" i="2"/>
  <c r="O2752" i="2"/>
  <c r="O2772" i="2"/>
  <c r="O2778" i="2"/>
  <c r="O2783" i="2"/>
  <c r="O2787" i="2"/>
  <c r="O2797" i="2"/>
  <c r="O2801" i="2"/>
  <c r="O2819" i="2"/>
  <c r="O2826" i="2"/>
  <c r="O2828" i="2"/>
  <c r="O2839" i="2"/>
  <c r="O2848" i="2"/>
  <c r="O2859" i="2"/>
  <c r="O2861" i="2"/>
  <c r="O2866" i="2"/>
  <c r="O2870" i="2"/>
  <c r="O2873" i="2"/>
  <c r="O1969" i="2"/>
  <c r="O2133" i="2"/>
  <c r="O2168" i="2"/>
  <c r="O2222" i="2"/>
  <c r="O2239" i="2"/>
  <c r="O2266" i="2"/>
  <c r="O2269" i="2"/>
  <c r="O2394" i="2"/>
  <c r="O2412" i="2"/>
  <c r="O2431" i="2"/>
  <c r="O2610" i="2"/>
  <c r="O2849" i="2"/>
  <c r="O2066" i="2"/>
  <c r="O2093" i="2"/>
  <c r="O2098" i="2"/>
  <c r="O2121" i="2"/>
  <c r="O2126" i="2"/>
  <c r="O2129" i="2"/>
  <c r="O2136" i="2"/>
  <c r="O2144" i="2"/>
  <c r="O2148" i="2"/>
  <c r="O2161" i="2"/>
  <c r="O2166" i="2"/>
  <c r="O2169" i="2"/>
  <c r="O2174" i="2"/>
  <c r="O2196" i="2"/>
  <c r="O2205" i="2"/>
  <c r="O2216" i="2"/>
  <c r="O2250" i="2"/>
  <c r="O2258" i="2"/>
  <c r="O2271" i="2"/>
  <c r="O2283" i="2"/>
  <c r="O2295" i="2"/>
  <c r="O2326" i="2"/>
  <c r="O2340" i="2"/>
  <c r="O2355" i="2"/>
  <c r="O2359" i="2"/>
  <c r="O2368" i="2"/>
  <c r="O2374" i="2"/>
  <c r="O2404" i="2"/>
  <c r="O2414" i="2"/>
  <c r="O2423" i="2"/>
  <c r="O2461" i="2"/>
  <c r="O2469" i="2"/>
  <c r="O2492" i="2"/>
  <c r="O2524" i="2"/>
  <c r="O2537" i="2"/>
  <c r="O2552" i="2"/>
  <c r="O2576" i="2"/>
  <c r="O2594" i="2"/>
  <c r="O2598" i="2"/>
  <c r="O2613" i="2"/>
  <c r="O2615" i="2"/>
  <c r="O2618" i="2"/>
  <c r="O2622" i="2"/>
  <c r="O2646" i="2"/>
  <c r="O2650" i="2"/>
  <c r="O2662" i="2"/>
  <c r="O2668" i="2"/>
  <c r="O2696" i="2"/>
  <c r="O2707" i="2"/>
  <c r="O2713" i="2"/>
  <c r="O2718" i="2"/>
  <c r="O2729" i="2"/>
  <c r="O2735" i="2"/>
  <c r="O2743" i="2"/>
  <c r="O2757" i="2"/>
  <c r="O2759" i="2"/>
  <c r="O2788" i="2"/>
  <c r="O2813" i="2"/>
  <c r="O2840" i="2"/>
  <c r="O2845" i="2"/>
  <c r="O2856" i="2"/>
  <c r="O2868" i="2"/>
  <c r="O2875" i="2"/>
  <c r="M14" i="6"/>
  <c r="F11" i="6"/>
  <c r="AG30" i="1"/>
  <c r="AB24" i="1"/>
  <c r="AB30" i="1" s="1"/>
  <c r="AF24" i="1"/>
  <c r="AF30" i="1" s="1"/>
  <c r="AE24" i="1"/>
  <c r="AE30" i="1" s="1"/>
  <c r="AD24" i="1"/>
  <c r="AD30" i="1" s="1"/>
  <c r="AC24" i="1"/>
  <c r="AC30" i="1" s="1"/>
  <c r="AL35" i="4" l="1"/>
  <c r="AL34" i="4"/>
  <c r="AV40" i="4"/>
  <c r="BF45" i="4"/>
  <c r="BF48" i="4"/>
  <c r="BF49" i="4"/>
  <c r="BF50" i="4"/>
  <c r="BF41" i="4"/>
  <c r="BF42" i="4"/>
  <c r="BF43" i="4"/>
  <c r="BF47" i="4"/>
  <c r="BF51" i="4"/>
  <c r="BF52" i="4"/>
  <c r="BF46" i="4"/>
  <c r="AV41" i="4"/>
  <c r="AV43" i="4"/>
  <c r="AV47" i="4"/>
  <c r="AV50" i="4"/>
  <c r="AV42" i="4"/>
  <c r="AV45" i="4"/>
  <c r="AV48" i="4"/>
  <c r="AV49" i="4"/>
  <c r="AV51" i="4"/>
  <c r="AV52" i="4"/>
  <c r="AV44" i="4"/>
  <c r="AV46" i="4"/>
  <c r="BF44" i="4"/>
  <c r="AC35" i="4"/>
  <c r="AB35" i="4"/>
  <c r="AB34" i="4"/>
  <c r="R34" i="4"/>
  <c r="R35" i="4"/>
  <c r="BE34" i="4"/>
  <c r="BE35" i="4"/>
  <c r="AU34" i="4"/>
  <c r="AU35" i="4"/>
  <c r="AK35" i="4"/>
  <c r="AK34" i="4"/>
  <c r="BF40" i="4"/>
  <c r="AC34" i="4"/>
  <c r="Z40" i="4"/>
  <c r="Z48" i="4"/>
  <c r="Z47" i="4"/>
  <c r="Z45" i="4"/>
  <c r="Z41" i="4"/>
  <c r="Z42" i="4"/>
  <c r="Z44" i="4"/>
  <c r="Z51" i="4"/>
  <c r="Z50" i="4"/>
  <c r="Z52" i="4"/>
  <c r="Z49" i="4"/>
  <c r="Z46" i="4"/>
  <c r="Z43" i="4"/>
  <c r="S35" i="4"/>
  <c r="S34" i="4"/>
  <c r="O10" i="2"/>
  <c r="L10" i="2"/>
  <c r="R144" i="2"/>
  <c r="H10" i="7"/>
  <c r="I10" i="7" s="1"/>
  <c r="BR16" i="1" s="1"/>
  <c r="H9" i="7"/>
  <c r="I9" i="7" s="1"/>
  <c r="BR15" i="1" s="1"/>
  <c r="H8" i="7"/>
  <c r="I8" i="7" s="1"/>
  <c r="BR14" i="1" s="1"/>
  <c r="F14" i="6"/>
  <c r="Y13" i="6"/>
  <c r="Z13" i="6"/>
  <c r="Y14" i="6"/>
  <c r="Z14" i="6"/>
  <c r="Y12" i="6"/>
  <c r="Z12" i="6"/>
  <c r="Z11" i="6"/>
  <c r="Y11" i="6"/>
  <c r="G11" i="6" s="1"/>
  <c r="O14" i="6"/>
  <c r="M13" i="6"/>
  <c r="O13" i="6" s="1"/>
  <c r="P13" i="6" s="1"/>
  <c r="F13" i="6"/>
  <c r="M12" i="6"/>
  <c r="O12" i="6" s="1"/>
  <c r="F12" i="6"/>
  <c r="G12" i="6" s="1"/>
  <c r="N11" i="6"/>
  <c r="M11" i="6"/>
  <c r="B23" i="3"/>
  <c r="Y10" i="2"/>
  <c r="N23" i="3" s="1"/>
  <c r="V10" i="2"/>
  <c r="E22" i="3" s="1"/>
  <c r="U10" i="2"/>
  <c r="E23" i="3" s="1"/>
  <c r="T10" i="2"/>
  <c r="R13" i="2"/>
  <c r="R14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2" i="2"/>
  <c r="R133" i="2"/>
  <c r="R134" i="2"/>
  <c r="R135" i="2"/>
  <c r="R136" i="2"/>
  <c r="R137" i="2"/>
  <c r="R138" i="2"/>
  <c r="R139" i="2"/>
  <c r="R140" i="2"/>
  <c r="R141" i="2"/>
  <c r="J10" i="2"/>
  <c r="G10" i="3" s="1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24" i="2"/>
  <c r="AL49" i="4" l="1"/>
  <c r="AL52" i="4"/>
  <c r="AL50" i="4"/>
  <c r="AL48" i="4"/>
  <c r="AL47" i="4"/>
  <c r="AL40" i="4"/>
  <c r="AL43" i="4"/>
  <c r="AL51" i="4"/>
  <c r="AL45" i="4"/>
  <c r="AL41" i="4"/>
  <c r="AL46" i="4"/>
  <c r="AL44" i="4"/>
  <c r="AL42" i="4"/>
  <c r="AB42" i="4"/>
  <c r="BE42" i="4"/>
  <c r="BE43" i="4"/>
  <c r="BE44" i="4"/>
  <c r="BE45" i="4"/>
  <c r="BE46" i="4"/>
  <c r="BE47" i="4"/>
  <c r="BE48" i="4"/>
  <c r="BE49" i="4"/>
  <c r="BE50" i="4"/>
  <c r="BE51" i="4"/>
  <c r="BE52" i="4"/>
  <c r="BE40" i="4"/>
  <c r="BE41" i="4"/>
  <c r="AU42" i="4"/>
  <c r="AU43" i="4"/>
  <c r="AU44" i="4"/>
  <c r="AU45" i="4"/>
  <c r="AU46" i="4"/>
  <c r="AU47" i="4"/>
  <c r="AU48" i="4"/>
  <c r="AU49" i="4"/>
  <c r="AU50" i="4"/>
  <c r="AU51" i="4"/>
  <c r="AU52" i="4"/>
  <c r="AU40" i="4"/>
  <c r="AU41" i="4"/>
  <c r="R42" i="4"/>
  <c r="AK40" i="4"/>
  <c r="AC45" i="4"/>
  <c r="AC47" i="4"/>
  <c r="AC41" i="4"/>
  <c r="AC48" i="4"/>
  <c r="AB48" i="4"/>
  <c r="AB47" i="4"/>
  <c r="AB45" i="4"/>
  <c r="AB41" i="4"/>
  <c r="AB46" i="4"/>
  <c r="AB44" i="4"/>
  <c r="AB43" i="4"/>
  <c r="AB49" i="4"/>
  <c r="AB51" i="4"/>
  <c r="AB52" i="4"/>
  <c r="AB50" i="4"/>
  <c r="AB40" i="4"/>
  <c r="R44" i="4"/>
  <c r="R52" i="4"/>
  <c r="R47" i="4"/>
  <c r="R45" i="4"/>
  <c r="R41" i="4"/>
  <c r="R48" i="4"/>
  <c r="R50" i="4"/>
  <c r="R49" i="4"/>
  <c r="R51" i="4"/>
  <c r="R43" i="4"/>
  <c r="R46" i="4"/>
  <c r="R40" i="4"/>
  <c r="AK46" i="4"/>
  <c r="AK42" i="4"/>
  <c r="AK43" i="4"/>
  <c r="AK45" i="4"/>
  <c r="AK47" i="4"/>
  <c r="AK48" i="4"/>
  <c r="AK49" i="4"/>
  <c r="AK50" i="4"/>
  <c r="AK51" i="4"/>
  <c r="AK52" i="4"/>
  <c r="AK41" i="4"/>
  <c r="AK44" i="4"/>
  <c r="AV37" i="4"/>
  <c r="AC42" i="4"/>
  <c r="AC50" i="4"/>
  <c r="AC46" i="4"/>
  <c r="AC44" i="4"/>
  <c r="AC52" i="4"/>
  <c r="AC51" i="4"/>
  <c r="AC49" i="4"/>
  <c r="AC43" i="4"/>
  <c r="S41" i="4"/>
  <c r="S44" i="4"/>
  <c r="S45" i="4"/>
  <c r="S47" i="4"/>
  <c r="S48" i="4"/>
  <c r="S52" i="4"/>
  <c r="S50" i="4"/>
  <c r="S42" i="4"/>
  <c r="S46" i="4"/>
  <c r="S51" i="4"/>
  <c r="S49" i="4"/>
  <c r="S43" i="4"/>
  <c r="BF37" i="4"/>
  <c r="BF56" i="4"/>
  <c r="F17" i="4" s="1"/>
  <c r="AC40" i="4"/>
  <c r="S40" i="4"/>
  <c r="AV56" i="4"/>
  <c r="E17" i="4" s="1"/>
  <c r="G27" i="2"/>
  <c r="G13" i="3"/>
  <c r="G13" i="2"/>
  <c r="R10" i="2"/>
  <c r="E14" i="3" s="1"/>
  <c r="G14" i="2"/>
  <c r="P14" i="6"/>
  <c r="D10" i="2"/>
  <c r="G11" i="3" s="1"/>
  <c r="G12" i="3" s="1"/>
  <c r="G13" i="6"/>
  <c r="P12" i="6"/>
  <c r="E25" i="3"/>
  <c r="G14" i="6"/>
  <c r="E15" i="3"/>
  <c r="E24" i="3" s="1"/>
  <c r="O11" i="6"/>
  <c r="P11" i="6" s="1"/>
  <c r="P16" i="6" s="1"/>
  <c r="AL56" i="4" l="1"/>
  <c r="D17" i="4" s="1"/>
  <c r="AL37" i="4"/>
  <c r="BE37" i="4"/>
  <c r="BE56" i="4"/>
  <c r="F12" i="4" s="1"/>
  <c r="AK56" i="4"/>
  <c r="D12" i="4" s="1"/>
  <c r="AK37" i="4"/>
  <c r="R56" i="4"/>
  <c r="B12" i="4" s="1"/>
  <c r="AB56" i="4"/>
  <c r="C12" i="4" s="1"/>
  <c r="AB37" i="4"/>
  <c r="AU37" i="4"/>
  <c r="AU56" i="4"/>
  <c r="E12" i="4" s="1"/>
  <c r="R37" i="4"/>
  <c r="AC56" i="4"/>
  <c r="C17" i="4" s="1"/>
  <c r="AC37" i="4"/>
  <c r="S56" i="4"/>
  <c r="B17" i="4" s="1"/>
  <c r="S37" i="4"/>
  <c r="E32" i="2"/>
  <c r="E41" i="2"/>
  <c r="E65" i="2"/>
  <c r="E97" i="2"/>
  <c r="E129" i="2"/>
  <c r="E153" i="2"/>
  <c r="E87" i="2"/>
  <c r="E36" i="2"/>
  <c r="E52" i="2"/>
  <c r="E68" i="2"/>
  <c r="E84" i="2"/>
  <c r="E100" i="2"/>
  <c r="E116" i="2"/>
  <c r="E132" i="2"/>
  <c r="E148" i="2"/>
  <c r="E37" i="2"/>
  <c r="E53" i="2"/>
  <c r="E77" i="2"/>
  <c r="E26" i="3"/>
  <c r="E93" i="2"/>
  <c r="E109" i="2"/>
  <c r="E125" i="2"/>
  <c r="E149" i="2"/>
  <c r="E38" i="2"/>
  <c r="E62" i="2"/>
  <c r="E78" i="2"/>
  <c r="E51" i="2"/>
  <c r="E34" i="2"/>
  <c r="E26" i="2"/>
  <c r="E155" i="2"/>
  <c r="E154" i="2"/>
  <c r="E147" i="2"/>
  <c r="E146" i="2"/>
  <c r="E139" i="2"/>
  <c r="E138" i="2"/>
  <c r="E131" i="2"/>
  <c r="E130" i="2"/>
  <c r="E123" i="2"/>
  <c r="E122" i="2"/>
  <c r="E115" i="2"/>
  <c r="E114" i="2"/>
  <c r="E107" i="2"/>
  <c r="E106" i="2"/>
  <c r="E99" i="2"/>
  <c r="E98" i="2"/>
  <c r="E91" i="2"/>
  <c r="E90" i="2"/>
  <c r="E83" i="2"/>
  <c r="E82" i="2"/>
  <c r="E75" i="2"/>
  <c r="E74" i="2"/>
  <c r="E67" i="2"/>
  <c r="E66" i="2"/>
  <c r="E59" i="2"/>
  <c r="E43" i="2"/>
  <c r="E58" i="2"/>
  <c r="E50" i="2"/>
  <c r="E35" i="2"/>
  <c r="E42" i="2"/>
  <c r="E27" i="2"/>
  <c r="E126" i="2"/>
  <c r="E150" i="2"/>
  <c r="E55" i="2"/>
  <c r="E71" i="2"/>
  <c r="E95" i="2"/>
  <c r="E111" i="2"/>
  <c r="E135" i="2"/>
  <c r="E151" i="2"/>
  <c r="E40" i="2"/>
  <c r="E48" i="2"/>
  <c r="E64" i="2"/>
  <c r="E80" i="2"/>
  <c r="E88" i="2"/>
  <c r="E104" i="2"/>
  <c r="E120" i="2"/>
  <c r="E136" i="2"/>
  <c r="E152" i="2"/>
  <c r="E33" i="2"/>
  <c r="E57" i="2"/>
  <c r="E81" i="2"/>
  <c r="E89" i="2"/>
  <c r="E113" i="2"/>
  <c r="E145" i="2"/>
  <c r="E44" i="2"/>
  <c r="E60" i="2"/>
  <c r="E76" i="2"/>
  <c r="E92" i="2"/>
  <c r="E108" i="2"/>
  <c r="E124" i="2"/>
  <c r="E140" i="2"/>
  <c r="E156" i="2"/>
  <c r="E29" i="2"/>
  <c r="E45" i="2"/>
  <c r="E69" i="2"/>
  <c r="E85" i="2"/>
  <c r="E101" i="2"/>
  <c r="E117" i="2"/>
  <c r="E133" i="2"/>
  <c r="E24" i="2"/>
  <c r="E46" i="2"/>
  <c r="E70" i="2"/>
  <c r="E94" i="2"/>
  <c r="E110" i="2"/>
  <c r="E134" i="2"/>
  <c r="E142" i="2"/>
  <c r="E47" i="2"/>
  <c r="E79" i="2"/>
  <c r="E103" i="2"/>
  <c r="E127" i="2"/>
  <c r="E143" i="2"/>
  <c r="E56" i="2"/>
  <c r="E72" i="2"/>
  <c r="E96" i="2"/>
  <c r="E112" i="2"/>
  <c r="E128" i="2"/>
  <c r="E144" i="2"/>
  <c r="E25" i="2"/>
  <c r="E49" i="2"/>
  <c r="E73" i="2"/>
  <c r="E105" i="2"/>
  <c r="E54" i="2"/>
  <c r="E118" i="2"/>
  <c r="E39" i="2"/>
  <c r="E102" i="2"/>
  <c r="E121" i="2"/>
  <c r="E137" i="2"/>
  <c r="E28" i="2"/>
  <c r="E61" i="2"/>
  <c r="E141" i="2"/>
  <c r="E30" i="2"/>
  <c r="E86" i="2"/>
  <c r="E31" i="2"/>
  <c r="E63" i="2"/>
  <c r="E119" i="2"/>
  <c r="G16" i="6"/>
  <c r="G18" i="6" s="1"/>
  <c r="E27" i="3" s="1"/>
  <c r="E11" i="3"/>
  <c r="E10" i="3"/>
  <c r="M10" i="3" s="1"/>
  <c r="N24" i="3"/>
  <c r="H13" i="3"/>
  <c r="E13" i="3" s="1"/>
  <c r="L11" i="3" s="1"/>
  <c r="L10" i="3"/>
  <c r="H11" i="3"/>
  <c r="H10" i="3"/>
  <c r="I12" i="3"/>
  <c r="L12" i="3"/>
  <c r="G17" i="4" l="1"/>
  <c r="G7" i="1" s="1"/>
  <c r="G12" i="4"/>
  <c r="C14" i="5" s="1"/>
  <c r="C13" i="5" s="1"/>
  <c r="G16" i="2"/>
  <c r="E10" i="2"/>
  <c r="H12" i="3"/>
  <c r="N25" i="3"/>
  <c r="N26" i="3" s="1"/>
  <c r="N27" i="3" s="1"/>
  <c r="E12" i="3"/>
  <c r="P587" i="1"/>
  <c r="X587" i="1" s="1"/>
  <c r="O587" i="1"/>
  <c r="W587" i="1" s="1"/>
  <c r="N587" i="1"/>
  <c r="V587" i="1" s="1"/>
  <c r="M587" i="1"/>
  <c r="U587" i="1" s="1"/>
  <c r="L587" i="1"/>
  <c r="T587" i="1" s="1"/>
  <c r="K587" i="1"/>
  <c r="S587" i="1" s="1"/>
  <c r="P586" i="1"/>
  <c r="X586" i="1" s="1"/>
  <c r="O586" i="1"/>
  <c r="W586" i="1" s="1"/>
  <c r="N586" i="1"/>
  <c r="V586" i="1" s="1"/>
  <c r="M586" i="1"/>
  <c r="U586" i="1" s="1"/>
  <c r="L586" i="1"/>
  <c r="T586" i="1" s="1"/>
  <c r="K586" i="1"/>
  <c r="S586" i="1" s="1"/>
  <c r="P585" i="1"/>
  <c r="X585" i="1" s="1"/>
  <c r="O585" i="1"/>
  <c r="W585" i="1" s="1"/>
  <c r="N585" i="1"/>
  <c r="V585" i="1" s="1"/>
  <c r="M585" i="1"/>
  <c r="U585" i="1" s="1"/>
  <c r="L585" i="1"/>
  <c r="T585" i="1" s="1"/>
  <c r="K585" i="1"/>
  <c r="S585" i="1" s="1"/>
  <c r="P584" i="1"/>
  <c r="X584" i="1" s="1"/>
  <c r="O584" i="1"/>
  <c r="W584" i="1" s="1"/>
  <c r="N584" i="1"/>
  <c r="V584" i="1" s="1"/>
  <c r="M584" i="1"/>
  <c r="U584" i="1" s="1"/>
  <c r="L584" i="1"/>
  <c r="T584" i="1" s="1"/>
  <c r="K584" i="1"/>
  <c r="S584" i="1" s="1"/>
  <c r="P583" i="1"/>
  <c r="X583" i="1" s="1"/>
  <c r="O583" i="1"/>
  <c r="W583" i="1" s="1"/>
  <c r="N583" i="1"/>
  <c r="V583" i="1" s="1"/>
  <c r="M583" i="1"/>
  <c r="U583" i="1" s="1"/>
  <c r="L583" i="1"/>
  <c r="T583" i="1" s="1"/>
  <c r="K583" i="1"/>
  <c r="S583" i="1" s="1"/>
  <c r="P582" i="1"/>
  <c r="X582" i="1" s="1"/>
  <c r="O582" i="1"/>
  <c r="W582" i="1" s="1"/>
  <c r="N582" i="1"/>
  <c r="V582" i="1" s="1"/>
  <c r="M582" i="1"/>
  <c r="U582" i="1" s="1"/>
  <c r="L582" i="1"/>
  <c r="T582" i="1" s="1"/>
  <c r="K582" i="1"/>
  <c r="S582" i="1" s="1"/>
  <c r="P581" i="1"/>
  <c r="X581" i="1" s="1"/>
  <c r="O581" i="1"/>
  <c r="W581" i="1" s="1"/>
  <c r="N581" i="1"/>
  <c r="V581" i="1" s="1"/>
  <c r="M581" i="1"/>
  <c r="U581" i="1" s="1"/>
  <c r="L581" i="1"/>
  <c r="T581" i="1" s="1"/>
  <c r="K581" i="1"/>
  <c r="S581" i="1" s="1"/>
  <c r="P580" i="1"/>
  <c r="X580" i="1" s="1"/>
  <c r="O580" i="1"/>
  <c r="W580" i="1" s="1"/>
  <c r="N580" i="1"/>
  <c r="V580" i="1" s="1"/>
  <c r="M580" i="1"/>
  <c r="U580" i="1" s="1"/>
  <c r="L580" i="1"/>
  <c r="T580" i="1" s="1"/>
  <c r="K580" i="1"/>
  <c r="S580" i="1" s="1"/>
  <c r="P579" i="1"/>
  <c r="X579" i="1" s="1"/>
  <c r="O579" i="1"/>
  <c r="W579" i="1" s="1"/>
  <c r="N579" i="1"/>
  <c r="V579" i="1" s="1"/>
  <c r="M579" i="1"/>
  <c r="U579" i="1" s="1"/>
  <c r="L579" i="1"/>
  <c r="T579" i="1" s="1"/>
  <c r="K579" i="1"/>
  <c r="S579" i="1" s="1"/>
  <c r="P578" i="1"/>
  <c r="X578" i="1" s="1"/>
  <c r="O578" i="1"/>
  <c r="W578" i="1" s="1"/>
  <c r="N578" i="1"/>
  <c r="V578" i="1" s="1"/>
  <c r="M578" i="1"/>
  <c r="U578" i="1" s="1"/>
  <c r="L578" i="1"/>
  <c r="T578" i="1" s="1"/>
  <c r="K578" i="1"/>
  <c r="S578" i="1" s="1"/>
  <c r="P577" i="1"/>
  <c r="X577" i="1" s="1"/>
  <c r="O577" i="1"/>
  <c r="W577" i="1" s="1"/>
  <c r="N577" i="1"/>
  <c r="V577" i="1" s="1"/>
  <c r="M577" i="1"/>
  <c r="U577" i="1" s="1"/>
  <c r="L577" i="1"/>
  <c r="T577" i="1" s="1"/>
  <c r="K577" i="1"/>
  <c r="S577" i="1" s="1"/>
  <c r="P576" i="1"/>
  <c r="X576" i="1" s="1"/>
  <c r="O576" i="1"/>
  <c r="W576" i="1" s="1"/>
  <c r="N576" i="1"/>
  <c r="V576" i="1" s="1"/>
  <c r="M576" i="1"/>
  <c r="U576" i="1" s="1"/>
  <c r="L576" i="1"/>
  <c r="T576" i="1" s="1"/>
  <c r="K576" i="1"/>
  <c r="S576" i="1" s="1"/>
  <c r="P575" i="1"/>
  <c r="X575" i="1" s="1"/>
  <c r="O575" i="1"/>
  <c r="W575" i="1" s="1"/>
  <c r="N575" i="1"/>
  <c r="V575" i="1" s="1"/>
  <c r="M575" i="1"/>
  <c r="U575" i="1" s="1"/>
  <c r="L575" i="1"/>
  <c r="T575" i="1" s="1"/>
  <c r="K575" i="1"/>
  <c r="S575" i="1" s="1"/>
  <c r="P574" i="1"/>
  <c r="X574" i="1" s="1"/>
  <c r="O574" i="1"/>
  <c r="W574" i="1" s="1"/>
  <c r="N574" i="1"/>
  <c r="V574" i="1" s="1"/>
  <c r="M574" i="1"/>
  <c r="U574" i="1" s="1"/>
  <c r="L574" i="1"/>
  <c r="T574" i="1" s="1"/>
  <c r="K574" i="1"/>
  <c r="S574" i="1" s="1"/>
  <c r="P573" i="1"/>
  <c r="X573" i="1" s="1"/>
  <c r="O573" i="1"/>
  <c r="W573" i="1" s="1"/>
  <c r="N573" i="1"/>
  <c r="V573" i="1" s="1"/>
  <c r="M573" i="1"/>
  <c r="U573" i="1" s="1"/>
  <c r="L573" i="1"/>
  <c r="T573" i="1" s="1"/>
  <c r="K573" i="1"/>
  <c r="S573" i="1" s="1"/>
  <c r="P572" i="1"/>
  <c r="X572" i="1" s="1"/>
  <c r="O572" i="1"/>
  <c r="W572" i="1" s="1"/>
  <c r="N572" i="1"/>
  <c r="V572" i="1" s="1"/>
  <c r="M572" i="1"/>
  <c r="U572" i="1" s="1"/>
  <c r="L572" i="1"/>
  <c r="T572" i="1" s="1"/>
  <c r="K572" i="1"/>
  <c r="S572" i="1" s="1"/>
  <c r="P571" i="1"/>
  <c r="X571" i="1" s="1"/>
  <c r="O571" i="1"/>
  <c r="W571" i="1" s="1"/>
  <c r="N571" i="1"/>
  <c r="V571" i="1" s="1"/>
  <c r="M571" i="1"/>
  <c r="U571" i="1" s="1"/>
  <c r="L571" i="1"/>
  <c r="T571" i="1" s="1"/>
  <c r="K571" i="1"/>
  <c r="S571" i="1" s="1"/>
  <c r="P570" i="1"/>
  <c r="X570" i="1" s="1"/>
  <c r="O570" i="1"/>
  <c r="W570" i="1" s="1"/>
  <c r="N570" i="1"/>
  <c r="V570" i="1" s="1"/>
  <c r="M570" i="1"/>
  <c r="U570" i="1" s="1"/>
  <c r="L570" i="1"/>
  <c r="T570" i="1" s="1"/>
  <c r="K570" i="1"/>
  <c r="S570" i="1" s="1"/>
  <c r="P569" i="1"/>
  <c r="X569" i="1" s="1"/>
  <c r="O569" i="1"/>
  <c r="W569" i="1" s="1"/>
  <c r="N569" i="1"/>
  <c r="V569" i="1" s="1"/>
  <c r="M569" i="1"/>
  <c r="U569" i="1" s="1"/>
  <c r="L569" i="1"/>
  <c r="T569" i="1" s="1"/>
  <c r="K569" i="1"/>
  <c r="S569" i="1" s="1"/>
  <c r="P568" i="1"/>
  <c r="X568" i="1" s="1"/>
  <c r="O568" i="1"/>
  <c r="W568" i="1" s="1"/>
  <c r="N568" i="1"/>
  <c r="V568" i="1" s="1"/>
  <c r="M568" i="1"/>
  <c r="U568" i="1" s="1"/>
  <c r="L568" i="1"/>
  <c r="T568" i="1" s="1"/>
  <c r="K568" i="1"/>
  <c r="S568" i="1" s="1"/>
  <c r="P567" i="1"/>
  <c r="X567" i="1" s="1"/>
  <c r="O567" i="1"/>
  <c r="W567" i="1" s="1"/>
  <c r="N567" i="1"/>
  <c r="V567" i="1" s="1"/>
  <c r="M567" i="1"/>
  <c r="U567" i="1" s="1"/>
  <c r="L567" i="1"/>
  <c r="T567" i="1" s="1"/>
  <c r="K567" i="1"/>
  <c r="S567" i="1" s="1"/>
  <c r="P566" i="1"/>
  <c r="X566" i="1" s="1"/>
  <c r="O566" i="1"/>
  <c r="W566" i="1" s="1"/>
  <c r="N566" i="1"/>
  <c r="V566" i="1" s="1"/>
  <c r="M566" i="1"/>
  <c r="U566" i="1" s="1"/>
  <c r="L566" i="1"/>
  <c r="T566" i="1" s="1"/>
  <c r="K566" i="1"/>
  <c r="S566" i="1" s="1"/>
  <c r="P565" i="1"/>
  <c r="X565" i="1" s="1"/>
  <c r="O565" i="1"/>
  <c r="W565" i="1" s="1"/>
  <c r="N565" i="1"/>
  <c r="V565" i="1" s="1"/>
  <c r="M565" i="1"/>
  <c r="U565" i="1" s="1"/>
  <c r="L565" i="1"/>
  <c r="T565" i="1" s="1"/>
  <c r="K565" i="1"/>
  <c r="S565" i="1" s="1"/>
  <c r="P564" i="1"/>
  <c r="X564" i="1" s="1"/>
  <c r="O564" i="1"/>
  <c r="W564" i="1" s="1"/>
  <c r="N564" i="1"/>
  <c r="V564" i="1" s="1"/>
  <c r="M564" i="1"/>
  <c r="U564" i="1" s="1"/>
  <c r="L564" i="1"/>
  <c r="T564" i="1" s="1"/>
  <c r="K564" i="1"/>
  <c r="S564" i="1" s="1"/>
  <c r="P563" i="1"/>
  <c r="X563" i="1" s="1"/>
  <c r="O563" i="1"/>
  <c r="W563" i="1" s="1"/>
  <c r="N563" i="1"/>
  <c r="V563" i="1" s="1"/>
  <c r="M563" i="1"/>
  <c r="U563" i="1" s="1"/>
  <c r="L563" i="1"/>
  <c r="T563" i="1" s="1"/>
  <c r="K563" i="1"/>
  <c r="S563" i="1" s="1"/>
  <c r="P562" i="1"/>
  <c r="X562" i="1" s="1"/>
  <c r="O562" i="1"/>
  <c r="W562" i="1" s="1"/>
  <c r="N562" i="1"/>
  <c r="V562" i="1" s="1"/>
  <c r="M562" i="1"/>
  <c r="U562" i="1" s="1"/>
  <c r="L562" i="1"/>
  <c r="T562" i="1" s="1"/>
  <c r="K562" i="1"/>
  <c r="S562" i="1" s="1"/>
  <c r="P561" i="1"/>
  <c r="X561" i="1" s="1"/>
  <c r="O561" i="1"/>
  <c r="W561" i="1" s="1"/>
  <c r="N561" i="1"/>
  <c r="V561" i="1" s="1"/>
  <c r="M561" i="1"/>
  <c r="U561" i="1" s="1"/>
  <c r="L561" i="1"/>
  <c r="T561" i="1" s="1"/>
  <c r="K561" i="1"/>
  <c r="S561" i="1" s="1"/>
  <c r="P560" i="1"/>
  <c r="X560" i="1" s="1"/>
  <c r="O560" i="1"/>
  <c r="W560" i="1" s="1"/>
  <c r="N560" i="1"/>
  <c r="V560" i="1" s="1"/>
  <c r="M560" i="1"/>
  <c r="U560" i="1" s="1"/>
  <c r="L560" i="1"/>
  <c r="T560" i="1" s="1"/>
  <c r="K560" i="1"/>
  <c r="S560" i="1" s="1"/>
  <c r="P559" i="1"/>
  <c r="X559" i="1" s="1"/>
  <c r="O559" i="1"/>
  <c r="W559" i="1" s="1"/>
  <c r="N559" i="1"/>
  <c r="V559" i="1" s="1"/>
  <c r="M559" i="1"/>
  <c r="U559" i="1" s="1"/>
  <c r="L559" i="1"/>
  <c r="T559" i="1" s="1"/>
  <c r="K559" i="1"/>
  <c r="S559" i="1" s="1"/>
  <c r="P558" i="1"/>
  <c r="X558" i="1" s="1"/>
  <c r="O558" i="1"/>
  <c r="W558" i="1" s="1"/>
  <c r="N558" i="1"/>
  <c r="V558" i="1" s="1"/>
  <c r="M558" i="1"/>
  <c r="U558" i="1" s="1"/>
  <c r="L558" i="1"/>
  <c r="T558" i="1" s="1"/>
  <c r="K558" i="1"/>
  <c r="S558" i="1" s="1"/>
  <c r="P557" i="1"/>
  <c r="X557" i="1" s="1"/>
  <c r="O557" i="1"/>
  <c r="W557" i="1" s="1"/>
  <c r="N557" i="1"/>
  <c r="V557" i="1" s="1"/>
  <c r="M557" i="1"/>
  <c r="U557" i="1" s="1"/>
  <c r="L557" i="1"/>
  <c r="T557" i="1" s="1"/>
  <c r="K557" i="1"/>
  <c r="S557" i="1" s="1"/>
  <c r="P556" i="1"/>
  <c r="X556" i="1" s="1"/>
  <c r="O556" i="1"/>
  <c r="W556" i="1" s="1"/>
  <c r="N556" i="1"/>
  <c r="V556" i="1" s="1"/>
  <c r="M556" i="1"/>
  <c r="U556" i="1" s="1"/>
  <c r="L556" i="1"/>
  <c r="T556" i="1" s="1"/>
  <c r="K556" i="1"/>
  <c r="S556" i="1" s="1"/>
  <c r="P555" i="1"/>
  <c r="X555" i="1" s="1"/>
  <c r="O555" i="1"/>
  <c r="W555" i="1" s="1"/>
  <c r="N555" i="1"/>
  <c r="V555" i="1" s="1"/>
  <c r="M555" i="1"/>
  <c r="U555" i="1" s="1"/>
  <c r="L555" i="1"/>
  <c r="T555" i="1" s="1"/>
  <c r="K555" i="1"/>
  <c r="S555" i="1" s="1"/>
  <c r="P554" i="1"/>
  <c r="X554" i="1" s="1"/>
  <c r="O554" i="1"/>
  <c r="W554" i="1" s="1"/>
  <c r="N554" i="1"/>
  <c r="V554" i="1" s="1"/>
  <c r="M554" i="1"/>
  <c r="U554" i="1" s="1"/>
  <c r="L554" i="1"/>
  <c r="T554" i="1" s="1"/>
  <c r="K554" i="1"/>
  <c r="S554" i="1" s="1"/>
  <c r="P553" i="1"/>
  <c r="X553" i="1" s="1"/>
  <c r="O553" i="1"/>
  <c r="W553" i="1" s="1"/>
  <c r="N553" i="1"/>
  <c r="V553" i="1" s="1"/>
  <c r="M553" i="1"/>
  <c r="U553" i="1" s="1"/>
  <c r="L553" i="1"/>
  <c r="T553" i="1" s="1"/>
  <c r="K553" i="1"/>
  <c r="S553" i="1" s="1"/>
  <c r="P552" i="1"/>
  <c r="X552" i="1" s="1"/>
  <c r="O552" i="1"/>
  <c r="W552" i="1" s="1"/>
  <c r="N552" i="1"/>
  <c r="V552" i="1" s="1"/>
  <c r="M552" i="1"/>
  <c r="U552" i="1" s="1"/>
  <c r="L552" i="1"/>
  <c r="T552" i="1" s="1"/>
  <c r="K552" i="1"/>
  <c r="S552" i="1" s="1"/>
  <c r="P551" i="1"/>
  <c r="X551" i="1" s="1"/>
  <c r="O551" i="1"/>
  <c r="W551" i="1" s="1"/>
  <c r="N551" i="1"/>
  <c r="V551" i="1" s="1"/>
  <c r="M551" i="1"/>
  <c r="U551" i="1" s="1"/>
  <c r="L551" i="1"/>
  <c r="T551" i="1" s="1"/>
  <c r="K551" i="1"/>
  <c r="S551" i="1" s="1"/>
  <c r="P550" i="1"/>
  <c r="X550" i="1" s="1"/>
  <c r="O550" i="1"/>
  <c r="W550" i="1" s="1"/>
  <c r="N550" i="1"/>
  <c r="V550" i="1" s="1"/>
  <c r="M550" i="1"/>
  <c r="U550" i="1" s="1"/>
  <c r="L550" i="1"/>
  <c r="T550" i="1" s="1"/>
  <c r="K550" i="1"/>
  <c r="S550" i="1" s="1"/>
  <c r="P549" i="1"/>
  <c r="X549" i="1" s="1"/>
  <c r="O549" i="1"/>
  <c r="W549" i="1" s="1"/>
  <c r="N549" i="1"/>
  <c r="V549" i="1" s="1"/>
  <c r="M549" i="1"/>
  <c r="U549" i="1" s="1"/>
  <c r="L549" i="1"/>
  <c r="T549" i="1" s="1"/>
  <c r="K549" i="1"/>
  <c r="S549" i="1" s="1"/>
  <c r="P548" i="1"/>
  <c r="X548" i="1" s="1"/>
  <c r="O548" i="1"/>
  <c r="W548" i="1" s="1"/>
  <c r="N548" i="1"/>
  <c r="V548" i="1" s="1"/>
  <c r="M548" i="1"/>
  <c r="U548" i="1" s="1"/>
  <c r="L548" i="1"/>
  <c r="T548" i="1" s="1"/>
  <c r="K548" i="1"/>
  <c r="S548" i="1" s="1"/>
  <c r="P547" i="1"/>
  <c r="X547" i="1" s="1"/>
  <c r="O547" i="1"/>
  <c r="W547" i="1" s="1"/>
  <c r="N547" i="1"/>
  <c r="V547" i="1" s="1"/>
  <c r="M547" i="1"/>
  <c r="U547" i="1" s="1"/>
  <c r="L547" i="1"/>
  <c r="T547" i="1" s="1"/>
  <c r="K547" i="1"/>
  <c r="S547" i="1" s="1"/>
  <c r="P546" i="1"/>
  <c r="X546" i="1" s="1"/>
  <c r="O546" i="1"/>
  <c r="W546" i="1" s="1"/>
  <c r="N546" i="1"/>
  <c r="V546" i="1" s="1"/>
  <c r="M546" i="1"/>
  <c r="U546" i="1" s="1"/>
  <c r="L546" i="1"/>
  <c r="T546" i="1" s="1"/>
  <c r="K546" i="1"/>
  <c r="S546" i="1" s="1"/>
  <c r="P545" i="1"/>
  <c r="X545" i="1" s="1"/>
  <c r="O545" i="1"/>
  <c r="W545" i="1" s="1"/>
  <c r="N545" i="1"/>
  <c r="V545" i="1" s="1"/>
  <c r="M545" i="1"/>
  <c r="U545" i="1" s="1"/>
  <c r="L545" i="1"/>
  <c r="T545" i="1" s="1"/>
  <c r="K545" i="1"/>
  <c r="S545" i="1" s="1"/>
  <c r="P544" i="1"/>
  <c r="X544" i="1" s="1"/>
  <c r="O544" i="1"/>
  <c r="W544" i="1" s="1"/>
  <c r="N544" i="1"/>
  <c r="V544" i="1" s="1"/>
  <c r="M544" i="1"/>
  <c r="U544" i="1" s="1"/>
  <c r="L544" i="1"/>
  <c r="T544" i="1" s="1"/>
  <c r="K544" i="1"/>
  <c r="S544" i="1" s="1"/>
  <c r="P543" i="1"/>
  <c r="X543" i="1" s="1"/>
  <c r="O543" i="1"/>
  <c r="W543" i="1" s="1"/>
  <c r="N543" i="1"/>
  <c r="V543" i="1" s="1"/>
  <c r="M543" i="1"/>
  <c r="U543" i="1" s="1"/>
  <c r="L543" i="1"/>
  <c r="T543" i="1" s="1"/>
  <c r="K543" i="1"/>
  <c r="S543" i="1" s="1"/>
  <c r="P542" i="1"/>
  <c r="X542" i="1" s="1"/>
  <c r="O542" i="1"/>
  <c r="W542" i="1" s="1"/>
  <c r="N542" i="1"/>
  <c r="V542" i="1" s="1"/>
  <c r="M542" i="1"/>
  <c r="U542" i="1" s="1"/>
  <c r="L542" i="1"/>
  <c r="T542" i="1" s="1"/>
  <c r="K542" i="1"/>
  <c r="S542" i="1" s="1"/>
  <c r="P541" i="1"/>
  <c r="X541" i="1" s="1"/>
  <c r="O541" i="1"/>
  <c r="W541" i="1" s="1"/>
  <c r="N541" i="1"/>
  <c r="V541" i="1" s="1"/>
  <c r="M541" i="1"/>
  <c r="U541" i="1" s="1"/>
  <c r="L541" i="1"/>
  <c r="T541" i="1" s="1"/>
  <c r="K541" i="1"/>
  <c r="S541" i="1" s="1"/>
  <c r="P540" i="1"/>
  <c r="X540" i="1" s="1"/>
  <c r="O540" i="1"/>
  <c r="W540" i="1" s="1"/>
  <c r="N540" i="1"/>
  <c r="V540" i="1" s="1"/>
  <c r="M540" i="1"/>
  <c r="U540" i="1" s="1"/>
  <c r="L540" i="1"/>
  <c r="T540" i="1" s="1"/>
  <c r="K540" i="1"/>
  <c r="S540" i="1" s="1"/>
  <c r="P539" i="1"/>
  <c r="X539" i="1" s="1"/>
  <c r="O539" i="1"/>
  <c r="W539" i="1" s="1"/>
  <c r="N539" i="1"/>
  <c r="V539" i="1" s="1"/>
  <c r="M539" i="1"/>
  <c r="U539" i="1" s="1"/>
  <c r="L539" i="1"/>
  <c r="T539" i="1" s="1"/>
  <c r="K539" i="1"/>
  <c r="S539" i="1" s="1"/>
  <c r="P538" i="1"/>
  <c r="X538" i="1" s="1"/>
  <c r="O538" i="1"/>
  <c r="W538" i="1" s="1"/>
  <c r="N538" i="1"/>
  <c r="V538" i="1" s="1"/>
  <c r="M538" i="1"/>
  <c r="U538" i="1" s="1"/>
  <c r="L538" i="1"/>
  <c r="T538" i="1" s="1"/>
  <c r="K538" i="1"/>
  <c r="S538" i="1" s="1"/>
  <c r="P537" i="1"/>
  <c r="X537" i="1" s="1"/>
  <c r="O537" i="1"/>
  <c r="W537" i="1" s="1"/>
  <c r="N537" i="1"/>
  <c r="V537" i="1" s="1"/>
  <c r="M537" i="1"/>
  <c r="U537" i="1" s="1"/>
  <c r="L537" i="1"/>
  <c r="T537" i="1" s="1"/>
  <c r="K537" i="1"/>
  <c r="S537" i="1" s="1"/>
  <c r="P536" i="1"/>
  <c r="X536" i="1" s="1"/>
  <c r="O536" i="1"/>
  <c r="W536" i="1" s="1"/>
  <c r="N536" i="1"/>
  <c r="V536" i="1" s="1"/>
  <c r="M536" i="1"/>
  <c r="U536" i="1" s="1"/>
  <c r="L536" i="1"/>
  <c r="T536" i="1" s="1"/>
  <c r="K536" i="1"/>
  <c r="S536" i="1" s="1"/>
  <c r="P535" i="1"/>
  <c r="X535" i="1" s="1"/>
  <c r="O535" i="1"/>
  <c r="W535" i="1" s="1"/>
  <c r="N535" i="1"/>
  <c r="V535" i="1" s="1"/>
  <c r="M535" i="1"/>
  <c r="U535" i="1" s="1"/>
  <c r="L535" i="1"/>
  <c r="T535" i="1" s="1"/>
  <c r="K535" i="1"/>
  <c r="S535" i="1" s="1"/>
  <c r="P534" i="1"/>
  <c r="X534" i="1" s="1"/>
  <c r="O534" i="1"/>
  <c r="W534" i="1" s="1"/>
  <c r="N534" i="1"/>
  <c r="V534" i="1" s="1"/>
  <c r="M534" i="1"/>
  <c r="U534" i="1" s="1"/>
  <c r="L534" i="1"/>
  <c r="T534" i="1" s="1"/>
  <c r="K534" i="1"/>
  <c r="S534" i="1" s="1"/>
  <c r="P533" i="1"/>
  <c r="X533" i="1" s="1"/>
  <c r="O533" i="1"/>
  <c r="W533" i="1" s="1"/>
  <c r="N533" i="1"/>
  <c r="V533" i="1" s="1"/>
  <c r="M533" i="1"/>
  <c r="U533" i="1" s="1"/>
  <c r="L533" i="1"/>
  <c r="T533" i="1" s="1"/>
  <c r="K533" i="1"/>
  <c r="S533" i="1" s="1"/>
  <c r="P532" i="1"/>
  <c r="X532" i="1" s="1"/>
  <c r="O532" i="1"/>
  <c r="W532" i="1" s="1"/>
  <c r="N532" i="1"/>
  <c r="V532" i="1" s="1"/>
  <c r="M532" i="1"/>
  <c r="U532" i="1" s="1"/>
  <c r="L532" i="1"/>
  <c r="T532" i="1" s="1"/>
  <c r="K532" i="1"/>
  <c r="S532" i="1" s="1"/>
  <c r="P531" i="1"/>
  <c r="X531" i="1" s="1"/>
  <c r="O531" i="1"/>
  <c r="W531" i="1" s="1"/>
  <c r="N531" i="1"/>
  <c r="V531" i="1" s="1"/>
  <c r="M531" i="1"/>
  <c r="U531" i="1" s="1"/>
  <c r="L531" i="1"/>
  <c r="T531" i="1" s="1"/>
  <c r="K531" i="1"/>
  <c r="S531" i="1" s="1"/>
  <c r="P530" i="1"/>
  <c r="X530" i="1" s="1"/>
  <c r="O530" i="1"/>
  <c r="W530" i="1" s="1"/>
  <c r="N530" i="1"/>
  <c r="V530" i="1" s="1"/>
  <c r="M530" i="1"/>
  <c r="U530" i="1" s="1"/>
  <c r="L530" i="1"/>
  <c r="T530" i="1" s="1"/>
  <c r="K530" i="1"/>
  <c r="S530" i="1" s="1"/>
  <c r="P529" i="1"/>
  <c r="X529" i="1" s="1"/>
  <c r="O529" i="1"/>
  <c r="W529" i="1" s="1"/>
  <c r="N529" i="1"/>
  <c r="V529" i="1" s="1"/>
  <c r="M529" i="1"/>
  <c r="U529" i="1" s="1"/>
  <c r="L529" i="1"/>
  <c r="T529" i="1" s="1"/>
  <c r="K529" i="1"/>
  <c r="S529" i="1" s="1"/>
  <c r="P528" i="1"/>
  <c r="X528" i="1" s="1"/>
  <c r="O528" i="1"/>
  <c r="W528" i="1" s="1"/>
  <c r="N528" i="1"/>
  <c r="V528" i="1" s="1"/>
  <c r="M528" i="1"/>
  <c r="U528" i="1" s="1"/>
  <c r="L528" i="1"/>
  <c r="T528" i="1" s="1"/>
  <c r="K528" i="1"/>
  <c r="S528" i="1" s="1"/>
  <c r="P527" i="1"/>
  <c r="X527" i="1" s="1"/>
  <c r="O527" i="1"/>
  <c r="W527" i="1" s="1"/>
  <c r="N527" i="1"/>
  <c r="V527" i="1" s="1"/>
  <c r="M527" i="1"/>
  <c r="U527" i="1" s="1"/>
  <c r="L527" i="1"/>
  <c r="T527" i="1" s="1"/>
  <c r="K527" i="1"/>
  <c r="S527" i="1" s="1"/>
  <c r="P526" i="1"/>
  <c r="X526" i="1" s="1"/>
  <c r="O526" i="1"/>
  <c r="W526" i="1" s="1"/>
  <c r="N526" i="1"/>
  <c r="V526" i="1" s="1"/>
  <c r="M526" i="1"/>
  <c r="U526" i="1" s="1"/>
  <c r="L526" i="1"/>
  <c r="T526" i="1" s="1"/>
  <c r="K526" i="1"/>
  <c r="S526" i="1" s="1"/>
  <c r="P525" i="1"/>
  <c r="X525" i="1" s="1"/>
  <c r="O525" i="1"/>
  <c r="W525" i="1" s="1"/>
  <c r="N525" i="1"/>
  <c r="V525" i="1" s="1"/>
  <c r="M525" i="1"/>
  <c r="U525" i="1" s="1"/>
  <c r="L525" i="1"/>
  <c r="T525" i="1" s="1"/>
  <c r="K525" i="1"/>
  <c r="S525" i="1" s="1"/>
  <c r="P524" i="1"/>
  <c r="X524" i="1" s="1"/>
  <c r="O524" i="1"/>
  <c r="W524" i="1" s="1"/>
  <c r="N524" i="1"/>
  <c r="V524" i="1" s="1"/>
  <c r="M524" i="1"/>
  <c r="U524" i="1" s="1"/>
  <c r="L524" i="1"/>
  <c r="T524" i="1" s="1"/>
  <c r="K524" i="1"/>
  <c r="S524" i="1" s="1"/>
  <c r="P523" i="1"/>
  <c r="X523" i="1" s="1"/>
  <c r="O523" i="1"/>
  <c r="W523" i="1" s="1"/>
  <c r="N523" i="1"/>
  <c r="V523" i="1" s="1"/>
  <c r="M523" i="1"/>
  <c r="U523" i="1" s="1"/>
  <c r="L523" i="1"/>
  <c r="T523" i="1" s="1"/>
  <c r="K523" i="1"/>
  <c r="S523" i="1" s="1"/>
  <c r="P522" i="1"/>
  <c r="X522" i="1" s="1"/>
  <c r="O522" i="1"/>
  <c r="W522" i="1" s="1"/>
  <c r="N522" i="1"/>
  <c r="V522" i="1" s="1"/>
  <c r="M522" i="1"/>
  <c r="U522" i="1" s="1"/>
  <c r="L522" i="1"/>
  <c r="T522" i="1" s="1"/>
  <c r="K522" i="1"/>
  <c r="S522" i="1" s="1"/>
  <c r="P521" i="1"/>
  <c r="X521" i="1" s="1"/>
  <c r="O521" i="1"/>
  <c r="W521" i="1" s="1"/>
  <c r="N521" i="1"/>
  <c r="V521" i="1" s="1"/>
  <c r="M521" i="1"/>
  <c r="U521" i="1" s="1"/>
  <c r="L521" i="1"/>
  <c r="T521" i="1" s="1"/>
  <c r="K521" i="1"/>
  <c r="S521" i="1" s="1"/>
  <c r="P520" i="1"/>
  <c r="X520" i="1" s="1"/>
  <c r="O520" i="1"/>
  <c r="W520" i="1" s="1"/>
  <c r="N520" i="1"/>
  <c r="V520" i="1" s="1"/>
  <c r="M520" i="1"/>
  <c r="U520" i="1" s="1"/>
  <c r="L520" i="1"/>
  <c r="T520" i="1" s="1"/>
  <c r="K520" i="1"/>
  <c r="S520" i="1" s="1"/>
  <c r="P519" i="1"/>
  <c r="X519" i="1" s="1"/>
  <c r="O519" i="1"/>
  <c r="W519" i="1" s="1"/>
  <c r="N519" i="1"/>
  <c r="V519" i="1" s="1"/>
  <c r="M519" i="1"/>
  <c r="U519" i="1" s="1"/>
  <c r="L519" i="1"/>
  <c r="T519" i="1" s="1"/>
  <c r="K519" i="1"/>
  <c r="S519" i="1" s="1"/>
  <c r="P518" i="1"/>
  <c r="X518" i="1" s="1"/>
  <c r="O518" i="1"/>
  <c r="W518" i="1" s="1"/>
  <c r="N518" i="1"/>
  <c r="V518" i="1" s="1"/>
  <c r="M518" i="1"/>
  <c r="U518" i="1" s="1"/>
  <c r="L518" i="1"/>
  <c r="T518" i="1" s="1"/>
  <c r="K518" i="1"/>
  <c r="S518" i="1" s="1"/>
  <c r="P517" i="1"/>
  <c r="X517" i="1" s="1"/>
  <c r="O517" i="1"/>
  <c r="W517" i="1" s="1"/>
  <c r="N517" i="1"/>
  <c r="V517" i="1" s="1"/>
  <c r="M517" i="1"/>
  <c r="U517" i="1" s="1"/>
  <c r="L517" i="1"/>
  <c r="T517" i="1" s="1"/>
  <c r="K517" i="1"/>
  <c r="S517" i="1" s="1"/>
  <c r="P516" i="1"/>
  <c r="X516" i="1" s="1"/>
  <c r="O516" i="1"/>
  <c r="W516" i="1" s="1"/>
  <c r="N516" i="1"/>
  <c r="V516" i="1" s="1"/>
  <c r="M516" i="1"/>
  <c r="U516" i="1" s="1"/>
  <c r="L516" i="1"/>
  <c r="T516" i="1" s="1"/>
  <c r="K516" i="1"/>
  <c r="S516" i="1" s="1"/>
  <c r="P515" i="1"/>
  <c r="X515" i="1" s="1"/>
  <c r="O515" i="1"/>
  <c r="W515" i="1" s="1"/>
  <c r="N515" i="1"/>
  <c r="V515" i="1" s="1"/>
  <c r="M515" i="1"/>
  <c r="U515" i="1" s="1"/>
  <c r="L515" i="1"/>
  <c r="T515" i="1" s="1"/>
  <c r="K515" i="1"/>
  <c r="S515" i="1" s="1"/>
  <c r="P514" i="1"/>
  <c r="X514" i="1" s="1"/>
  <c r="O514" i="1"/>
  <c r="W514" i="1" s="1"/>
  <c r="N514" i="1"/>
  <c r="V514" i="1" s="1"/>
  <c r="M514" i="1"/>
  <c r="U514" i="1" s="1"/>
  <c r="L514" i="1"/>
  <c r="T514" i="1" s="1"/>
  <c r="K514" i="1"/>
  <c r="S514" i="1" s="1"/>
  <c r="P513" i="1"/>
  <c r="X513" i="1" s="1"/>
  <c r="O513" i="1"/>
  <c r="W513" i="1" s="1"/>
  <c r="N513" i="1"/>
  <c r="V513" i="1" s="1"/>
  <c r="M513" i="1"/>
  <c r="U513" i="1" s="1"/>
  <c r="L513" i="1"/>
  <c r="T513" i="1" s="1"/>
  <c r="K513" i="1"/>
  <c r="S513" i="1" s="1"/>
  <c r="P512" i="1"/>
  <c r="X512" i="1" s="1"/>
  <c r="O512" i="1"/>
  <c r="W512" i="1" s="1"/>
  <c r="N512" i="1"/>
  <c r="V512" i="1" s="1"/>
  <c r="M512" i="1"/>
  <c r="U512" i="1" s="1"/>
  <c r="L512" i="1"/>
  <c r="T512" i="1" s="1"/>
  <c r="K512" i="1"/>
  <c r="S512" i="1" s="1"/>
  <c r="P511" i="1"/>
  <c r="X511" i="1" s="1"/>
  <c r="O511" i="1"/>
  <c r="W511" i="1" s="1"/>
  <c r="N511" i="1"/>
  <c r="V511" i="1" s="1"/>
  <c r="M511" i="1"/>
  <c r="U511" i="1" s="1"/>
  <c r="L511" i="1"/>
  <c r="T511" i="1" s="1"/>
  <c r="K511" i="1"/>
  <c r="S511" i="1" s="1"/>
  <c r="P510" i="1"/>
  <c r="X510" i="1" s="1"/>
  <c r="O510" i="1"/>
  <c r="W510" i="1" s="1"/>
  <c r="N510" i="1"/>
  <c r="V510" i="1" s="1"/>
  <c r="M510" i="1"/>
  <c r="U510" i="1" s="1"/>
  <c r="L510" i="1"/>
  <c r="T510" i="1" s="1"/>
  <c r="K510" i="1"/>
  <c r="S510" i="1" s="1"/>
  <c r="P509" i="1"/>
  <c r="X509" i="1" s="1"/>
  <c r="O509" i="1"/>
  <c r="W509" i="1" s="1"/>
  <c r="N509" i="1"/>
  <c r="V509" i="1" s="1"/>
  <c r="M509" i="1"/>
  <c r="U509" i="1" s="1"/>
  <c r="L509" i="1"/>
  <c r="T509" i="1" s="1"/>
  <c r="K509" i="1"/>
  <c r="S509" i="1" s="1"/>
  <c r="P508" i="1"/>
  <c r="X508" i="1" s="1"/>
  <c r="O508" i="1"/>
  <c r="W508" i="1" s="1"/>
  <c r="N508" i="1"/>
  <c r="V508" i="1" s="1"/>
  <c r="M508" i="1"/>
  <c r="U508" i="1" s="1"/>
  <c r="L508" i="1"/>
  <c r="T508" i="1" s="1"/>
  <c r="K508" i="1"/>
  <c r="S508" i="1" s="1"/>
  <c r="P507" i="1"/>
  <c r="X507" i="1" s="1"/>
  <c r="O507" i="1"/>
  <c r="W507" i="1" s="1"/>
  <c r="N507" i="1"/>
  <c r="V507" i="1" s="1"/>
  <c r="M507" i="1"/>
  <c r="U507" i="1" s="1"/>
  <c r="L507" i="1"/>
  <c r="T507" i="1" s="1"/>
  <c r="K507" i="1"/>
  <c r="S507" i="1" s="1"/>
  <c r="P506" i="1"/>
  <c r="X506" i="1" s="1"/>
  <c r="O506" i="1"/>
  <c r="W506" i="1" s="1"/>
  <c r="N506" i="1"/>
  <c r="V506" i="1" s="1"/>
  <c r="M506" i="1"/>
  <c r="U506" i="1" s="1"/>
  <c r="L506" i="1"/>
  <c r="T506" i="1" s="1"/>
  <c r="K506" i="1"/>
  <c r="S506" i="1" s="1"/>
  <c r="P505" i="1"/>
  <c r="X505" i="1" s="1"/>
  <c r="O505" i="1"/>
  <c r="W505" i="1" s="1"/>
  <c r="N505" i="1"/>
  <c r="V505" i="1" s="1"/>
  <c r="M505" i="1"/>
  <c r="U505" i="1" s="1"/>
  <c r="L505" i="1"/>
  <c r="T505" i="1" s="1"/>
  <c r="K505" i="1"/>
  <c r="S505" i="1" s="1"/>
  <c r="P504" i="1"/>
  <c r="X504" i="1" s="1"/>
  <c r="O504" i="1"/>
  <c r="W504" i="1" s="1"/>
  <c r="N504" i="1"/>
  <c r="V504" i="1" s="1"/>
  <c r="M504" i="1"/>
  <c r="U504" i="1" s="1"/>
  <c r="L504" i="1"/>
  <c r="T504" i="1" s="1"/>
  <c r="K504" i="1"/>
  <c r="S504" i="1" s="1"/>
  <c r="P503" i="1"/>
  <c r="X503" i="1" s="1"/>
  <c r="O503" i="1"/>
  <c r="W503" i="1" s="1"/>
  <c r="N503" i="1"/>
  <c r="V503" i="1" s="1"/>
  <c r="M503" i="1"/>
  <c r="U503" i="1" s="1"/>
  <c r="L503" i="1"/>
  <c r="T503" i="1" s="1"/>
  <c r="K503" i="1"/>
  <c r="S503" i="1" s="1"/>
  <c r="P502" i="1"/>
  <c r="X502" i="1" s="1"/>
  <c r="O502" i="1"/>
  <c r="W502" i="1" s="1"/>
  <c r="N502" i="1"/>
  <c r="V502" i="1" s="1"/>
  <c r="M502" i="1"/>
  <c r="U502" i="1" s="1"/>
  <c r="L502" i="1"/>
  <c r="T502" i="1" s="1"/>
  <c r="K502" i="1"/>
  <c r="S502" i="1" s="1"/>
  <c r="P501" i="1"/>
  <c r="X501" i="1" s="1"/>
  <c r="O501" i="1"/>
  <c r="W501" i="1" s="1"/>
  <c r="N501" i="1"/>
  <c r="V501" i="1" s="1"/>
  <c r="M501" i="1"/>
  <c r="U501" i="1" s="1"/>
  <c r="L501" i="1"/>
  <c r="T501" i="1" s="1"/>
  <c r="K501" i="1"/>
  <c r="S501" i="1" s="1"/>
  <c r="P500" i="1"/>
  <c r="X500" i="1" s="1"/>
  <c r="O500" i="1"/>
  <c r="W500" i="1" s="1"/>
  <c r="N500" i="1"/>
  <c r="V500" i="1" s="1"/>
  <c r="M500" i="1"/>
  <c r="U500" i="1" s="1"/>
  <c r="L500" i="1"/>
  <c r="T500" i="1" s="1"/>
  <c r="K500" i="1"/>
  <c r="S500" i="1" s="1"/>
  <c r="P499" i="1"/>
  <c r="X499" i="1" s="1"/>
  <c r="O499" i="1"/>
  <c r="W499" i="1" s="1"/>
  <c r="N499" i="1"/>
  <c r="V499" i="1" s="1"/>
  <c r="M499" i="1"/>
  <c r="U499" i="1" s="1"/>
  <c r="L499" i="1"/>
  <c r="T499" i="1" s="1"/>
  <c r="K499" i="1"/>
  <c r="S499" i="1" s="1"/>
  <c r="P498" i="1"/>
  <c r="X498" i="1" s="1"/>
  <c r="O498" i="1"/>
  <c r="W498" i="1" s="1"/>
  <c r="N498" i="1"/>
  <c r="V498" i="1" s="1"/>
  <c r="M498" i="1"/>
  <c r="U498" i="1" s="1"/>
  <c r="L498" i="1"/>
  <c r="T498" i="1" s="1"/>
  <c r="K498" i="1"/>
  <c r="S498" i="1" s="1"/>
  <c r="P497" i="1"/>
  <c r="X497" i="1" s="1"/>
  <c r="O497" i="1"/>
  <c r="W497" i="1" s="1"/>
  <c r="N497" i="1"/>
  <c r="V497" i="1" s="1"/>
  <c r="M497" i="1"/>
  <c r="U497" i="1" s="1"/>
  <c r="L497" i="1"/>
  <c r="T497" i="1" s="1"/>
  <c r="K497" i="1"/>
  <c r="S497" i="1" s="1"/>
  <c r="P496" i="1"/>
  <c r="X496" i="1" s="1"/>
  <c r="O496" i="1"/>
  <c r="W496" i="1" s="1"/>
  <c r="N496" i="1"/>
  <c r="V496" i="1" s="1"/>
  <c r="M496" i="1"/>
  <c r="U496" i="1" s="1"/>
  <c r="L496" i="1"/>
  <c r="T496" i="1" s="1"/>
  <c r="K496" i="1"/>
  <c r="S496" i="1" s="1"/>
  <c r="P495" i="1"/>
  <c r="X495" i="1" s="1"/>
  <c r="O495" i="1"/>
  <c r="W495" i="1" s="1"/>
  <c r="N495" i="1"/>
  <c r="V495" i="1" s="1"/>
  <c r="M495" i="1"/>
  <c r="U495" i="1" s="1"/>
  <c r="L495" i="1"/>
  <c r="T495" i="1" s="1"/>
  <c r="K495" i="1"/>
  <c r="S495" i="1" s="1"/>
  <c r="P494" i="1"/>
  <c r="X494" i="1" s="1"/>
  <c r="O494" i="1"/>
  <c r="W494" i="1" s="1"/>
  <c r="N494" i="1"/>
  <c r="V494" i="1" s="1"/>
  <c r="M494" i="1"/>
  <c r="U494" i="1" s="1"/>
  <c r="L494" i="1"/>
  <c r="T494" i="1" s="1"/>
  <c r="K494" i="1"/>
  <c r="S494" i="1" s="1"/>
  <c r="P493" i="1"/>
  <c r="X493" i="1" s="1"/>
  <c r="O493" i="1"/>
  <c r="W493" i="1" s="1"/>
  <c r="N493" i="1"/>
  <c r="V493" i="1" s="1"/>
  <c r="M493" i="1"/>
  <c r="U493" i="1" s="1"/>
  <c r="L493" i="1"/>
  <c r="T493" i="1" s="1"/>
  <c r="K493" i="1"/>
  <c r="S493" i="1" s="1"/>
  <c r="P492" i="1"/>
  <c r="X492" i="1" s="1"/>
  <c r="O492" i="1"/>
  <c r="W492" i="1" s="1"/>
  <c r="N492" i="1"/>
  <c r="V492" i="1" s="1"/>
  <c r="M492" i="1"/>
  <c r="U492" i="1" s="1"/>
  <c r="L492" i="1"/>
  <c r="T492" i="1" s="1"/>
  <c r="K492" i="1"/>
  <c r="S492" i="1" s="1"/>
  <c r="P491" i="1"/>
  <c r="X491" i="1" s="1"/>
  <c r="O491" i="1"/>
  <c r="W491" i="1" s="1"/>
  <c r="N491" i="1"/>
  <c r="V491" i="1" s="1"/>
  <c r="M491" i="1"/>
  <c r="U491" i="1" s="1"/>
  <c r="L491" i="1"/>
  <c r="T491" i="1" s="1"/>
  <c r="K491" i="1"/>
  <c r="S491" i="1" s="1"/>
  <c r="P490" i="1"/>
  <c r="X490" i="1" s="1"/>
  <c r="O490" i="1"/>
  <c r="W490" i="1" s="1"/>
  <c r="N490" i="1"/>
  <c r="V490" i="1" s="1"/>
  <c r="M490" i="1"/>
  <c r="U490" i="1" s="1"/>
  <c r="L490" i="1"/>
  <c r="T490" i="1" s="1"/>
  <c r="K490" i="1"/>
  <c r="S490" i="1" s="1"/>
  <c r="P489" i="1"/>
  <c r="X489" i="1" s="1"/>
  <c r="O489" i="1"/>
  <c r="W489" i="1" s="1"/>
  <c r="N489" i="1"/>
  <c r="V489" i="1" s="1"/>
  <c r="M489" i="1"/>
  <c r="U489" i="1" s="1"/>
  <c r="L489" i="1"/>
  <c r="T489" i="1" s="1"/>
  <c r="K489" i="1"/>
  <c r="S489" i="1" s="1"/>
  <c r="P488" i="1"/>
  <c r="X488" i="1" s="1"/>
  <c r="O488" i="1"/>
  <c r="W488" i="1" s="1"/>
  <c r="N488" i="1"/>
  <c r="V488" i="1" s="1"/>
  <c r="M488" i="1"/>
  <c r="U488" i="1" s="1"/>
  <c r="L488" i="1"/>
  <c r="T488" i="1" s="1"/>
  <c r="K488" i="1"/>
  <c r="S488" i="1" s="1"/>
  <c r="P487" i="1"/>
  <c r="X487" i="1" s="1"/>
  <c r="O487" i="1"/>
  <c r="W487" i="1" s="1"/>
  <c r="N487" i="1"/>
  <c r="V487" i="1" s="1"/>
  <c r="M487" i="1"/>
  <c r="U487" i="1" s="1"/>
  <c r="L487" i="1"/>
  <c r="T487" i="1" s="1"/>
  <c r="K487" i="1"/>
  <c r="S487" i="1" s="1"/>
  <c r="P486" i="1"/>
  <c r="X486" i="1" s="1"/>
  <c r="O486" i="1"/>
  <c r="W486" i="1" s="1"/>
  <c r="N486" i="1"/>
  <c r="V486" i="1" s="1"/>
  <c r="M486" i="1"/>
  <c r="U486" i="1" s="1"/>
  <c r="L486" i="1"/>
  <c r="T486" i="1" s="1"/>
  <c r="K486" i="1"/>
  <c r="S486" i="1" s="1"/>
  <c r="P485" i="1"/>
  <c r="X485" i="1" s="1"/>
  <c r="O485" i="1"/>
  <c r="W485" i="1" s="1"/>
  <c r="N485" i="1"/>
  <c r="V485" i="1" s="1"/>
  <c r="M485" i="1"/>
  <c r="U485" i="1" s="1"/>
  <c r="L485" i="1"/>
  <c r="T485" i="1" s="1"/>
  <c r="K485" i="1"/>
  <c r="S485" i="1" s="1"/>
  <c r="P484" i="1"/>
  <c r="X484" i="1" s="1"/>
  <c r="O484" i="1"/>
  <c r="W484" i="1" s="1"/>
  <c r="N484" i="1"/>
  <c r="V484" i="1" s="1"/>
  <c r="M484" i="1"/>
  <c r="U484" i="1" s="1"/>
  <c r="L484" i="1"/>
  <c r="T484" i="1" s="1"/>
  <c r="K484" i="1"/>
  <c r="S484" i="1" s="1"/>
  <c r="P483" i="1"/>
  <c r="X483" i="1" s="1"/>
  <c r="O483" i="1"/>
  <c r="W483" i="1" s="1"/>
  <c r="N483" i="1"/>
  <c r="V483" i="1" s="1"/>
  <c r="M483" i="1"/>
  <c r="U483" i="1" s="1"/>
  <c r="L483" i="1"/>
  <c r="T483" i="1" s="1"/>
  <c r="K483" i="1"/>
  <c r="S483" i="1" s="1"/>
  <c r="P482" i="1"/>
  <c r="X482" i="1" s="1"/>
  <c r="O482" i="1"/>
  <c r="W482" i="1" s="1"/>
  <c r="N482" i="1"/>
  <c r="V482" i="1" s="1"/>
  <c r="M482" i="1"/>
  <c r="U482" i="1" s="1"/>
  <c r="L482" i="1"/>
  <c r="T482" i="1" s="1"/>
  <c r="K482" i="1"/>
  <c r="S482" i="1" s="1"/>
  <c r="P481" i="1"/>
  <c r="X481" i="1" s="1"/>
  <c r="O481" i="1"/>
  <c r="W481" i="1" s="1"/>
  <c r="N481" i="1"/>
  <c r="V481" i="1" s="1"/>
  <c r="M481" i="1"/>
  <c r="U481" i="1" s="1"/>
  <c r="L481" i="1"/>
  <c r="T481" i="1" s="1"/>
  <c r="K481" i="1"/>
  <c r="S481" i="1" s="1"/>
  <c r="P480" i="1"/>
  <c r="X480" i="1" s="1"/>
  <c r="O480" i="1"/>
  <c r="W480" i="1" s="1"/>
  <c r="N480" i="1"/>
  <c r="V480" i="1" s="1"/>
  <c r="M480" i="1"/>
  <c r="U480" i="1" s="1"/>
  <c r="L480" i="1"/>
  <c r="T480" i="1" s="1"/>
  <c r="K480" i="1"/>
  <c r="S480" i="1" s="1"/>
  <c r="P479" i="1"/>
  <c r="X479" i="1" s="1"/>
  <c r="O479" i="1"/>
  <c r="W479" i="1" s="1"/>
  <c r="N479" i="1"/>
  <c r="V479" i="1" s="1"/>
  <c r="M479" i="1"/>
  <c r="U479" i="1" s="1"/>
  <c r="L479" i="1"/>
  <c r="T479" i="1" s="1"/>
  <c r="K479" i="1"/>
  <c r="S479" i="1" s="1"/>
  <c r="P478" i="1"/>
  <c r="X478" i="1" s="1"/>
  <c r="O478" i="1"/>
  <c r="W478" i="1" s="1"/>
  <c r="N478" i="1"/>
  <c r="V478" i="1" s="1"/>
  <c r="M478" i="1"/>
  <c r="U478" i="1" s="1"/>
  <c r="L478" i="1"/>
  <c r="T478" i="1" s="1"/>
  <c r="K478" i="1"/>
  <c r="S478" i="1" s="1"/>
  <c r="P477" i="1"/>
  <c r="X477" i="1" s="1"/>
  <c r="O477" i="1"/>
  <c r="W477" i="1" s="1"/>
  <c r="N477" i="1"/>
  <c r="V477" i="1" s="1"/>
  <c r="M477" i="1"/>
  <c r="U477" i="1" s="1"/>
  <c r="L477" i="1"/>
  <c r="T477" i="1" s="1"/>
  <c r="K477" i="1"/>
  <c r="S477" i="1" s="1"/>
  <c r="P476" i="1"/>
  <c r="X476" i="1" s="1"/>
  <c r="O476" i="1"/>
  <c r="W476" i="1" s="1"/>
  <c r="N476" i="1"/>
  <c r="V476" i="1" s="1"/>
  <c r="M476" i="1"/>
  <c r="U476" i="1" s="1"/>
  <c r="L476" i="1"/>
  <c r="T476" i="1" s="1"/>
  <c r="K476" i="1"/>
  <c r="S476" i="1" s="1"/>
  <c r="P475" i="1"/>
  <c r="X475" i="1" s="1"/>
  <c r="O475" i="1"/>
  <c r="W475" i="1" s="1"/>
  <c r="N475" i="1"/>
  <c r="V475" i="1" s="1"/>
  <c r="M475" i="1"/>
  <c r="U475" i="1" s="1"/>
  <c r="L475" i="1"/>
  <c r="T475" i="1" s="1"/>
  <c r="K475" i="1"/>
  <c r="S475" i="1" s="1"/>
  <c r="P474" i="1"/>
  <c r="X474" i="1" s="1"/>
  <c r="O474" i="1"/>
  <c r="W474" i="1" s="1"/>
  <c r="N474" i="1"/>
  <c r="V474" i="1" s="1"/>
  <c r="M474" i="1"/>
  <c r="U474" i="1" s="1"/>
  <c r="L474" i="1"/>
  <c r="T474" i="1" s="1"/>
  <c r="K474" i="1"/>
  <c r="S474" i="1" s="1"/>
  <c r="P473" i="1"/>
  <c r="X473" i="1" s="1"/>
  <c r="O473" i="1"/>
  <c r="W473" i="1" s="1"/>
  <c r="N473" i="1"/>
  <c r="V473" i="1" s="1"/>
  <c r="M473" i="1"/>
  <c r="U473" i="1" s="1"/>
  <c r="L473" i="1"/>
  <c r="T473" i="1" s="1"/>
  <c r="K473" i="1"/>
  <c r="S473" i="1" s="1"/>
  <c r="P472" i="1"/>
  <c r="X472" i="1" s="1"/>
  <c r="O472" i="1"/>
  <c r="W472" i="1" s="1"/>
  <c r="N472" i="1"/>
  <c r="V472" i="1" s="1"/>
  <c r="M472" i="1"/>
  <c r="U472" i="1" s="1"/>
  <c r="L472" i="1"/>
  <c r="T472" i="1" s="1"/>
  <c r="K472" i="1"/>
  <c r="S472" i="1" s="1"/>
  <c r="P471" i="1"/>
  <c r="X471" i="1" s="1"/>
  <c r="O471" i="1"/>
  <c r="W471" i="1" s="1"/>
  <c r="N471" i="1"/>
  <c r="V471" i="1" s="1"/>
  <c r="M471" i="1"/>
  <c r="U471" i="1" s="1"/>
  <c r="L471" i="1"/>
  <c r="T471" i="1" s="1"/>
  <c r="K471" i="1"/>
  <c r="S471" i="1" s="1"/>
  <c r="P470" i="1"/>
  <c r="X470" i="1" s="1"/>
  <c r="O470" i="1"/>
  <c r="W470" i="1" s="1"/>
  <c r="N470" i="1"/>
  <c r="V470" i="1" s="1"/>
  <c r="M470" i="1"/>
  <c r="U470" i="1" s="1"/>
  <c r="L470" i="1"/>
  <c r="T470" i="1" s="1"/>
  <c r="K470" i="1"/>
  <c r="S470" i="1" s="1"/>
  <c r="P469" i="1"/>
  <c r="X469" i="1" s="1"/>
  <c r="O469" i="1"/>
  <c r="W469" i="1" s="1"/>
  <c r="N469" i="1"/>
  <c r="V469" i="1" s="1"/>
  <c r="M469" i="1"/>
  <c r="U469" i="1" s="1"/>
  <c r="L469" i="1"/>
  <c r="T469" i="1" s="1"/>
  <c r="K469" i="1"/>
  <c r="S469" i="1" s="1"/>
  <c r="P468" i="1"/>
  <c r="X468" i="1" s="1"/>
  <c r="O468" i="1"/>
  <c r="W468" i="1" s="1"/>
  <c r="N468" i="1"/>
  <c r="V468" i="1" s="1"/>
  <c r="M468" i="1"/>
  <c r="U468" i="1" s="1"/>
  <c r="L468" i="1"/>
  <c r="T468" i="1" s="1"/>
  <c r="K468" i="1"/>
  <c r="S468" i="1" s="1"/>
  <c r="P467" i="1"/>
  <c r="X467" i="1" s="1"/>
  <c r="O467" i="1"/>
  <c r="W467" i="1" s="1"/>
  <c r="N467" i="1"/>
  <c r="V467" i="1" s="1"/>
  <c r="M467" i="1"/>
  <c r="U467" i="1" s="1"/>
  <c r="L467" i="1"/>
  <c r="T467" i="1" s="1"/>
  <c r="K467" i="1"/>
  <c r="S467" i="1" s="1"/>
  <c r="P466" i="1"/>
  <c r="X466" i="1" s="1"/>
  <c r="O466" i="1"/>
  <c r="W466" i="1" s="1"/>
  <c r="N466" i="1"/>
  <c r="V466" i="1" s="1"/>
  <c r="M466" i="1"/>
  <c r="U466" i="1" s="1"/>
  <c r="L466" i="1"/>
  <c r="T466" i="1" s="1"/>
  <c r="K466" i="1"/>
  <c r="S466" i="1" s="1"/>
  <c r="P465" i="1"/>
  <c r="X465" i="1" s="1"/>
  <c r="O465" i="1"/>
  <c r="W465" i="1" s="1"/>
  <c r="N465" i="1"/>
  <c r="V465" i="1" s="1"/>
  <c r="M465" i="1"/>
  <c r="U465" i="1" s="1"/>
  <c r="L465" i="1"/>
  <c r="T465" i="1" s="1"/>
  <c r="K465" i="1"/>
  <c r="S465" i="1" s="1"/>
  <c r="P464" i="1"/>
  <c r="X464" i="1" s="1"/>
  <c r="O464" i="1"/>
  <c r="W464" i="1" s="1"/>
  <c r="N464" i="1"/>
  <c r="V464" i="1" s="1"/>
  <c r="M464" i="1"/>
  <c r="U464" i="1" s="1"/>
  <c r="L464" i="1"/>
  <c r="T464" i="1" s="1"/>
  <c r="K464" i="1"/>
  <c r="S464" i="1" s="1"/>
  <c r="P463" i="1"/>
  <c r="X463" i="1" s="1"/>
  <c r="O463" i="1"/>
  <c r="W463" i="1" s="1"/>
  <c r="N463" i="1"/>
  <c r="V463" i="1" s="1"/>
  <c r="M463" i="1"/>
  <c r="U463" i="1" s="1"/>
  <c r="L463" i="1"/>
  <c r="T463" i="1" s="1"/>
  <c r="K463" i="1"/>
  <c r="S463" i="1" s="1"/>
  <c r="P462" i="1"/>
  <c r="X462" i="1" s="1"/>
  <c r="O462" i="1"/>
  <c r="W462" i="1" s="1"/>
  <c r="N462" i="1"/>
  <c r="V462" i="1" s="1"/>
  <c r="M462" i="1"/>
  <c r="U462" i="1" s="1"/>
  <c r="L462" i="1"/>
  <c r="T462" i="1" s="1"/>
  <c r="K462" i="1"/>
  <c r="S462" i="1" s="1"/>
  <c r="P461" i="1"/>
  <c r="X461" i="1" s="1"/>
  <c r="O461" i="1"/>
  <c r="W461" i="1" s="1"/>
  <c r="N461" i="1"/>
  <c r="V461" i="1" s="1"/>
  <c r="M461" i="1"/>
  <c r="U461" i="1" s="1"/>
  <c r="L461" i="1"/>
  <c r="T461" i="1" s="1"/>
  <c r="K461" i="1"/>
  <c r="S461" i="1" s="1"/>
  <c r="P460" i="1"/>
  <c r="X460" i="1" s="1"/>
  <c r="O460" i="1"/>
  <c r="W460" i="1" s="1"/>
  <c r="N460" i="1"/>
  <c r="V460" i="1" s="1"/>
  <c r="M460" i="1"/>
  <c r="U460" i="1" s="1"/>
  <c r="L460" i="1"/>
  <c r="T460" i="1" s="1"/>
  <c r="K460" i="1"/>
  <c r="S460" i="1" s="1"/>
  <c r="P459" i="1"/>
  <c r="X459" i="1" s="1"/>
  <c r="O459" i="1"/>
  <c r="W459" i="1" s="1"/>
  <c r="N459" i="1"/>
  <c r="V459" i="1" s="1"/>
  <c r="M459" i="1"/>
  <c r="U459" i="1" s="1"/>
  <c r="L459" i="1"/>
  <c r="T459" i="1" s="1"/>
  <c r="K459" i="1"/>
  <c r="S459" i="1" s="1"/>
  <c r="P458" i="1"/>
  <c r="X458" i="1" s="1"/>
  <c r="O458" i="1"/>
  <c r="W458" i="1" s="1"/>
  <c r="N458" i="1"/>
  <c r="V458" i="1" s="1"/>
  <c r="M458" i="1"/>
  <c r="U458" i="1" s="1"/>
  <c r="L458" i="1"/>
  <c r="T458" i="1" s="1"/>
  <c r="K458" i="1"/>
  <c r="S458" i="1" s="1"/>
  <c r="P457" i="1"/>
  <c r="X457" i="1" s="1"/>
  <c r="O457" i="1"/>
  <c r="W457" i="1" s="1"/>
  <c r="N457" i="1"/>
  <c r="V457" i="1" s="1"/>
  <c r="M457" i="1"/>
  <c r="U457" i="1" s="1"/>
  <c r="L457" i="1"/>
  <c r="T457" i="1" s="1"/>
  <c r="K457" i="1"/>
  <c r="S457" i="1" s="1"/>
  <c r="P456" i="1"/>
  <c r="X456" i="1" s="1"/>
  <c r="O456" i="1"/>
  <c r="W456" i="1" s="1"/>
  <c r="N456" i="1"/>
  <c r="V456" i="1" s="1"/>
  <c r="M456" i="1"/>
  <c r="U456" i="1" s="1"/>
  <c r="L456" i="1"/>
  <c r="T456" i="1" s="1"/>
  <c r="K456" i="1"/>
  <c r="S456" i="1" s="1"/>
  <c r="P455" i="1"/>
  <c r="X455" i="1" s="1"/>
  <c r="O455" i="1"/>
  <c r="W455" i="1" s="1"/>
  <c r="N455" i="1"/>
  <c r="V455" i="1" s="1"/>
  <c r="M455" i="1"/>
  <c r="U455" i="1" s="1"/>
  <c r="L455" i="1"/>
  <c r="T455" i="1" s="1"/>
  <c r="K455" i="1"/>
  <c r="S455" i="1" s="1"/>
  <c r="P454" i="1"/>
  <c r="X454" i="1" s="1"/>
  <c r="O454" i="1"/>
  <c r="W454" i="1" s="1"/>
  <c r="N454" i="1"/>
  <c r="V454" i="1" s="1"/>
  <c r="M454" i="1"/>
  <c r="U454" i="1" s="1"/>
  <c r="L454" i="1"/>
  <c r="T454" i="1" s="1"/>
  <c r="K454" i="1"/>
  <c r="S454" i="1" s="1"/>
  <c r="P453" i="1"/>
  <c r="X453" i="1" s="1"/>
  <c r="O453" i="1"/>
  <c r="W453" i="1" s="1"/>
  <c r="N453" i="1"/>
  <c r="V453" i="1" s="1"/>
  <c r="M453" i="1"/>
  <c r="U453" i="1" s="1"/>
  <c r="L453" i="1"/>
  <c r="T453" i="1" s="1"/>
  <c r="K453" i="1"/>
  <c r="S453" i="1" s="1"/>
  <c r="P452" i="1"/>
  <c r="X452" i="1" s="1"/>
  <c r="O452" i="1"/>
  <c r="W452" i="1" s="1"/>
  <c r="N452" i="1"/>
  <c r="V452" i="1" s="1"/>
  <c r="M452" i="1"/>
  <c r="U452" i="1" s="1"/>
  <c r="L452" i="1"/>
  <c r="T452" i="1" s="1"/>
  <c r="K452" i="1"/>
  <c r="S452" i="1" s="1"/>
  <c r="P451" i="1"/>
  <c r="X451" i="1" s="1"/>
  <c r="O451" i="1"/>
  <c r="W451" i="1" s="1"/>
  <c r="N451" i="1"/>
  <c r="V451" i="1" s="1"/>
  <c r="M451" i="1"/>
  <c r="U451" i="1" s="1"/>
  <c r="L451" i="1"/>
  <c r="T451" i="1" s="1"/>
  <c r="K451" i="1"/>
  <c r="S451" i="1" s="1"/>
  <c r="P450" i="1"/>
  <c r="X450" i="1" s="1"/>
  <c r="O450" i="1"/>
  <c r="W450" i="1" s="1"/>
  <c r="N450" i="1"/>
  <c r="V450" i="1" s="1"/>
  <c r="M450" i="1"/>
  <c r="U450" i="1" s="1"/>
  <c r="L450" i="1"/>
  <c r="T450" i="1" s="1"/>
  <c r="K450" i="1"/>
  <c r="S450" i="1" s="1"/>
  <c r="P449" i="1"/>
  <c r="X449" i="1" s="1"/>
  <c r="O449" i="1"/>
  <c r="W449" i="1" s="1"/>
  <c r="N449" i="1"/>
  <c r="V449" i="1" s="1"/>
  <c r="M449" i="1"/>
  <c r="U449" i="1" s="1"/>
  <c r="L449" i="1"/>
  <c r="T449" i="1" s="1"/>
  <c r="K449" i="1"/>
  <c r="S449" i="1" s="1"/>
  <c r="P448" i="1"/>
  <c r="X448" i="1" s="1"/>
  <c r="O448" i="1"/>
  <c r="W448" i="1" s="1"/>
  <c r="N448" i="1"/>
  <c r="V448" i="1" s="1"/>
  <c r="M448" i="1"/>
  <c r="U448" i="1" s="1"/>
  <c r="L448" i="1"/>
  <c r="T448" i="1" s="1"/>
  <c r="K448" i="1"/>
  <c r="S448" i="1" s="1"/>
  <c r="P447" i="1"/>
  <c r="X447" i="1" s="1"/>
  <c r="O447" i="1"/>
  <c r="W447" i="1" s="1"/>
  <c r="N447" i="1"/>
  <c r="V447" i="1" s="1"/>
  <c r="M447" i="1"/>
  <c r="U447" i="1" s="1"/>
  <c r="L447" i="1"/>
  <c r="T447" i="1" s="1"/>
  <c r="K447" i="1"/>
  <c r="S447" i="1" s="1"/>
  <c r="P446" i="1"/>
  <c r="X446" i="1" s="1"/>
  <c r="O446" i="1"/>
  <c r="W446" i="1" s="1"/>
  <c r="N446" i="1"/>
  <c r="V446" i="1" s="1"/>
  <c r="M446" i="1"/>
  <c r="U446" i="1" s="1"/>
  <c r="L446" i="1"/>
  <c r="T446" i="1" s="1"/>
  <c r="K446" i="1"/>
  <c r="S446" i="1" s="1"/>
  <c r="P445" i="1"/>
  <c r="X445" i="1" s="1"/>
  <c r="O445" i="1"/>
  <c r="W445" i="1" s="1"/>
  <c r="N445" i="1"/>
  <c r="V445" i="1" s="1"/>
  <c r="M445" i="1"/>
  <c r="U445" i="1" s="1"/>
  <c r="L445" i="1"/>
  <c r="T445" i="1" s="1"/>
  <c r="K445" i="1"/>
  <c r="S445" i="1" s="1"/>
  <c r="P444" i="1"/>
  <c r="X444" i="1" s="1"/>
  <c r="O444" i="1"/>
  <c r="W444" i="1" s="1"/>
  <c r="N444" i="1"/>
  <c r="V444" i="1" s="1"/>
  <c r="M444" i="1"/>
  <c r="U444" i="1" s="1"/>
  <c r="L444" i="1"/>
  <c r="T444" i="1" s="1"/>
  <c r="K444" i="1"/>
  <c r="S444" i="1" s="1"/>
  <c r="P443" i="1"/>
  <c r="X443" i="1" s="1"/>
  <c r="O443" i="1"/>
  <c r="W443" i="1" s="1"/>
  <c r="N443" i="1"/>
  <c r="V443" i="1" s="1"/>
  <c r="M443" i="1"/>
  <c r="U443" i="1" s="1"/>
  <c r="L443" i="1"/>
  <c r="T443" i="1" s="1"/>
  <c r="K443" i="1"/>
  <c r="S443" i="1" s="1"/>
  <c r="P442" i="1"/>
  <c r="X442" i="1" s="1"/>
  <c r="O442" i="1"/>
  <c r="W442" i="1" s="1"/>
  <c r="N442" i="1"/>
  <c r="V442" i="1" s="1"/>
  <c r="M442" i="1"/>
  <c r="U442" i="1" s="1"/>
  <c r="L442" i="1"/>
  <c r="T442" i="1" s="1"/>
  <c r="K442" i="1"/>
  <c r="S442" i="1" s="1"/>
  <c r="P441" i="1"/>
  <c r="X441" i="1" s="1"/>
  <c r="O441" i="1"/>
  <c r="W441" i="1" s="1"/>
  <c r="N441" i="1"/>
  <c r="V441" i="1" s="1"/>
  <c r="M441" i="1"/>
  <c r="U441" i="1" s="1"/>
  <c r="L441" i="1"/>
  <c r="T441" i="1" s="1"/>
  <c r="K441" i="1"/>
  <c r="S441" i="1" s="1"/>
  <c r="P440" i="1"/>
  <c r="X440" i="1" s="1"/>
  <c r="O440" i="1"/>
  <c r="W440" i="1" s="1"/>
  <c r="N440" i="1"/>
  <c r="V440" i="1" s="1"/>
  <c r="M440" i="1"/>
  <c r="U440" i="1" s="1"/>
  <c r="L440" i="1"/>
  <c r="T440" i="1" s="1"/>
  <c r="K440" i="1"/>
  <c r="S440" i="1" s="1"/>
  <c r="P439" i="1"/>
  <c r="X439" i="1" s="1"/>
  <c r="O439" i="1"/>
  <c r="W439" i="1" s="1"/>
  <c r="N439" i="1"/>
  <c r="V439" i="1" s="1"/>
  <c r="M439" i="1"/>
  <c r="U439" i="1" s="1"/>
  <c r="L439" i="1"/>
  <c r="T439" i="1" s="1"/>
  <c r="K439" i="1"/>
  <c r="S439" i="1" s="1"/>
  <c r="P438" i="1"/>
  <c r="X438" i="1" s="1"/>
  <c r="O438" i="1"/>
  <c r="W438" i="1" s="1"/>
  <c r="N438" i="1"/>
  <c r="V438" i="1" s="1"/>
  <c r="M438" i="1"/>
  <c r="U438" i="1" s="1"/>
  <c r="L438" i="1"/>
  <c r="T438" i="1" s="1"/>
  <c r="K438" i="1"/>
  <c r="S438" i="1" s="1"/>
  <c r="P437" i="1"/>
  <c r="X437" i="1" s="1"/>
  <c r="O437" i="1"/>
  <c r="W437" i="1" s="1"/>
  <c r="N437" i="1"/>
  <c r="V437" i="1" s="1"/>
  <c r="M437" i="1"/>
  <c r="U437" i="1" s="1"/>
  <c r="L437" i="1"/>
  <c r="T437" i="1" s="1"/>
  <c r="K437" i="1"/>
  <c r="S437" i="1" s="1"/>
  <c r="P436" i="1"/>
  <c r="X436" i="1" s="1"/>
  <c r="O436" i="1"/>
  <c r="W436" i="1" s="1"/>
  <c r="N436" i="1"/>
  <c r="V436" i="1" s="1"/>
  <c r="M436" i="1"/>
  <c r="U436" i="1" s="1"/>
  <c r="L436" i="1"/>
  <c r="T436" i="1" s="1"/>
  <c r="K436" i="1"/>
  <c r="S436" i="1" s="1"/>
  <c r="P435" i="1"/>
  <c r="X435" i="1" s="1"/>
  <c r="O435" i="1"/>
  <c r="W435" i="1" s="1"/>
  <c r="N435" i="1"/>
  <c r="V435" i="1" s="1"/>
  <c r="M435" i="1"/>
  <c r="U435" i="1" s="1"/>
  <c r="L435" i="1"/>
  <c r="T435" i="1" s="1"/>
  <c r="K435" i="1"/>
  <c r="S435" i="1" s="1"/>
  <c r="P434" i="1"/>
  <c r="X434" i="1" s="1"/>
  <c r="O434" i="1"/>
  <c r="W434" i="1" s="1"/>
  <c r="N434" i="1"/>
  <c r="V434" i="1" s="1"/>
  <c r="M434" i="1"/>
  <c r="U434" i="1" s="1"/>
  <c r="L434" i="1"/>
  <c r="T434" i="1" s="1"/>
  <c r="K434" i="1"/>
  <c r="S434" i="1" s="1"/>
  <c r="P433" i="1"/>
  <c r="X433" i="1" s="1"/>
  <c r="O433" i="1"/>
  <c r="W433" i="1" s="1"/>
  <c r="N433" i="1"/>
  <c r="V433" i="1" s="1"/>
  <c r="M433" i="1"/>
  <c r="U433" i="1" s="1"/>
  <c r="L433" i="1"/>
  <c r="T433" i="1" s="1"/>
  <c r="K433" i="1"/>
  <c r="S433" i="1" s="1"/>
  <c r="P432" i="1"/>
  <c r="X432" i="1" s="1"/>
  <c r="O432" i="1"/>
  <c r="W432" i="1" s="1"/>
  <c r="N432" i="1"/>
  <c r="V432" i="1" s="1"/>
  <c r="M432" i="1"/>
  <c r="U432" i="1" s="1"/>
  <c r="L432" i="1"/>
  <c r="T432" i="1" s="1"/>
  <c r="K432" i="1"/>
  <c r="S432" i="1" s="1"/>
  <c r="P431" i="1"/>
  <c r="X431" i="1" s="1"/>
  <c r="O431" i="1"/>
  <c r="W431" i="1" s="1"/>
  <c r="N431" i="1"/>
  <c r="V431" i="1" s="1"/>
  <c r="M431" i="1"/>
  <c r="U431" i="1" s="1"/>
  <c r="L431" i="1"/>
  <c r="T431" i="1" s="1"/>
  <c r="K431" i="1"/>
  <c r="S431" i="1" s="1"/>
  <c r="P430" i="1"/>
  <c r="X430" i="1" s="1"/>
  <c r="O430" i="1"/>
  <c r="W430" i="1" s="1"/>
  <c r="N430" i="1"/>
  <c r="V430" i="1" s="1"/>
  <c r="M430" i="1"/>
  <c r="U430" i="1" s="1"/>
  <c r="L430" i="1"/>
  <c r="T430" i="1" s="1"/>
  <c r="K430" i="1"/>
  <c r="S430" i="1" s="1"/>
  <c r="P429" i="1"/>
  <c r="X429" i="1" s="1"/>
  <c r="O429" i="1"/>
  <c r="W429" i="1" s="1"/>
  <c r="N429" i="1"/>
  <c r="V429" i="1" s="1"/>
  <c r="M429" i="1"/>
  <c r="U429" i="1" s="1"/>
  <c r="L429" i="1"/>
  <c r="T429" i="1" s="1"/>
  <c r="K429" i="1"/>
  <c r="S429" i="1" s="1"/>
  <c r="P428" i="1"/>
  <c r="X428" i="1" s="1"/>
  <c r="O428" i="1"/>
  <c r="W428" i="1" s="1"/>
  <c r="N428" i="1"/>
  <c r="V428" i="1" s="1"/>
  <c r="M428" i="1"/>
  <c r="U428" i="1" s="1"/>
  <c r="L428" i="1"/>
  <c r="T428" i="1" s="1"/>
  <c r="K428" i="1"/>
  <c r="S428" i="1" s="1"/>
  <c r="P427" i="1"/>
  <c r="X427" i="1" s="1"/>
  <c r="O427" i="1"/>
  <c r="W427" i="1" s="1"/>
  <c r="N427" i="1"/>
  <c r="V427" i="1" s="1"/>
  <c r="M427" i="1"/>
  <c r="U427" i="1" s="1"/>
  <c r="L427" i="1"/>
  <c r="T427" i="1" s="1"/>
  <c r="K427" i="1"/>
  <c r="S427" i="1" s="1"/>
  <c r="P426" i="1"/>
  <c r="X426" i="1" s="1"/>
  <c r="O426" i="1"/>
  <c r="W426" i="1" s="1"/>
  <c r="N426" i="1"/>
  <c r="V426" i="1" s="1"/>
  <c r="M426" i="1"/>
  <c r="U426" i="1" s="1"/>
  <c r="L426" i="1"/>
  <c r="T426" i="1" s="1"/>
  <c r="K426" i="1"/>
  <c r="S426" i="1" s="1"/>
  <c r="P425" i="1"/>
  <c r="X425" i="1" s="1"/>
  <c r="O425" i="1"/>
  <c r="W425" i="1" s="1"/>
  <c r="N425" i="1"/>
  <c r="V425" i="1" s="1"/>
  <c r="M425" i="1"/>
  <c r="U425" i="1" s="1"/>
  <c r="L425" i="1"/>
  <c r="T425" i="1" s="1"/>
  <c r="K425" i="1"/>
  <c r="S425" i="1" s="1"/>
  <c r="P424" i="1"/>
  <c r="X424" i="1" s="1"/>
  <c r="O424" i="1"/>
  <c r="W424" i="1" s="1"/>
  <c r="N424" i="1"/>
  <c r="V424" i="1" s="1"/>
  <c r="M424" i="1"/>
  <c r="U424" i="1" s="1"/>
  <c r="L424" i="1"/>
  <c r="T424" i="1" s="1"/>
  <c r="K424" i="1"/>
  <c r="S424" i="1" s="1"/>
  <c r="P423" i="1"/>
  <c r="X423" i="1" s="1"/>
  <c r="O423" i="1"/>
  <c r="W423" i="1" s="1"/>
  <c r="N423" i="1"/>
  <c r="V423" i="1" s="1"/>
  <c r="M423" i="1"/>
  <c r="U423" i="1" s="1"/>
  <c r="L423" i="1"/>
  <c r="T423" i="1" s="1"/>
  <c r="K423" i="1"/>
  <c r="S423" i="1" s="1"/>
  <c r="P422" i="1"/>
  <c r="X422" i="1" s="1"/>
  <c r="O422" i="1"/>
  <c r="W422" i="1" s="1"/>
  <c r="N422" i="1"/>
  <c r="V422" i="1" s="1"/>
  <c r="M422" i="1"/>
  <c r="U422" i="1" s="1"/>
  <c r="L422" i="1"/>
  <c r="T422" i="1" s="1"/>
  <c r="K422" i="1"/>
  <c r="S422" i="1" s="1"/>
  <c r="P421" i="1"/>
  <c r="X421" i="1" s="1"/>
  <c r="O421" i="1"/>
  <c r="W421" i="1" s="1"/>
  <c r="N421" i="1"/>
  <c r="V421" i="1" s="1"/>
  <c r="M421" i="1"/>
  <c r="U421" i="1" s="1"/>
  <c r="L421" i="1"/>
  <c r="T421" i="1" s="1"/>
  <c r="K421" i="1"/>
  <c r="S421" i="1" s="1"/>
  <c r="P420" i="1"/>
  <c r="X420" i="1" s="1"/>
  <c r="O420" i="1"/>
  <c r="W420" i="1" s="1"/>
  <c r="N420" i="1"/>
  <c r="V420" i="1" s="1"/>
  <c r="M420" i="1"/>
  <c r="U420" i="1" s="1"/>
  <c r="L420" i="1"/>
  <c r="T420" i="1" s="1"/>
  <c r="K420" i="1"/>
  <c r="S420" i="1" s="1"/>
  <c r="P419" i="1"/>
  <c r="X419" i="1" s="1"/>
  <c r="O419" i="1"/>
  <c r="W419" i="1" s="1"/>
  <c r="N419" i="1"/>
  <c r="V419" i="1" s="1"/>
  <c r="M419" i="1"/>
  <c r="U419" i="1" s="1"/>
  <c r="L419" i="1"/>
  <c r="T419" i="1" s="1"/>
  <c r="K419" i="1"/>
  <c r="S419" i="1" s="1"/>
  <c r="P418" i="1"/>
  <c r="X418" i="1" s="1"/>
  <c r="O418" i="1"/>
  <c r="W418" i="1" s="1"/>
  <c r="N418" i="1"/>
  <c r="V418" i="1" s="1"/>
  <c r="M418" i="1"/>
  <c r="U418" i="1" s="1"/>
  <c r="L418" i="1"/>
  <c r="T418" i="1" s="1"/>
  <c r="K418" i="1"/>
  <c r="S418" i="1" s="1"/>
  <c r="P417" i="1"/>
  <c r="X417" i="1" s="1"/>
  <c r="O417" i="1"/>
  <c r="W417" i="1" s="1"/>
  <c r="N417" i="1"/>
  <c r="V417" i="1" s="1"/>
  <c r="M417" i="1"/>
  <c r="U417" i="1" s="1"/>
  <c r="L417" i="1"/>
  <c r="T417" i="1" s="1"/>
  <c r="K417" i="1"/>
  <c r="S417" i="1" s="1"/>
  <c r="P416" i="1"/>
  <c r="X416" i="1" s="1"/>
  <c r="O416" i="1"/>
  <c r="W416" i="1" s="1"/>
  <c r="N416" i="1"/>
  <c r="V416" i="1" s="1"/>
  <c r="M416" i="1"/>
  <c r="U416" i="1" s="1"/>
  <c r="L416" i="1"/>
  <c r="T416" i="1" s="1"/>
  <c r="K416" i="1"/>
  <c r="S416" i="1" s="1"/>
  <c r="P415" i="1"/>
  <c r="X415" i="1" s="1"/>
  <c r="O415" i="1"/>
  <c r="W415" i="1" s="1"/>
  <c r="N415" i="1"/>
  <c r="V415" i="1" s="1"/>
  <c r="M415" i="1"/>
  <c r="U415" i="1" s="1"/>
  <c r="L415" i="1"/>
  <c r="T415" i="1" s="1"/>
  <c r="K415" i="1"/>
  <c r="S415" i="1" s="1"/>
  <c r="P414" i="1"/>
  <c r="X414" i="1" s="1"/>
  <c r="O414" i="1"/>
  <c r="W414" i="1" s="1"/>
  <c r="N414" i="1"/>
  <c r="V414" i="1" s="1"/>
  <c r="M414" i="1"/>
  <c r="U414" i="1" s="1"/>
  <c r="L414" i="1"/>
  <c r="T414" i="1" s="1"/>
  <c r="K414" i="1"/>
  <c r="S414" i="1" s="1"/>
  <c r="P413" i="1"/>
  <c r="X413" i="1" s="1"/>
  <c r="O413" i="1"/>
  <c r="W413" i="1" s="1"/>
  <c r="N413" i="1"/>
  <c r="V413" i="1" s="1"/>
  <c r="M413" i="1"/>
  <c r="U413" i="1" s="1"/>
  <c r="L413" i="1"/>
  <c r="T413" i="1" s="1"/>
  <c r="K413" i="1"/>
  <c r="S413" i="1" s="1"/>
  <c r="P412" i="1"/>
  <c r="X412" i="1" s="1"/>
  <c r="O412" i="1"/>
  <c r="W412" i="1" s="1"/>
  <c r="N412" i="1"/>
  <c r="V412" i="1" s="1"/>
  <c r="M412" i="1"/>
  <c r="U412" i="1" s="1"/>
  <c r="L412" i="1"/>
  <c r="T412" i="1" s="1"/>
  <c r="K412" i="1"/>
  <c r="S412" i="1" s="1"/>
  <c r="P411" i="1"/>
  <c r="X411" i="1" s="1"/>
  <c r="O411" i="1"/>
  <c r="W411" i="1" s="1"/>
  <c r="N411" i="1"/>
  <c r="V411" i="1" s="1"/>
  <c r="M411" i="1"/>
  <c r="U411" i="1" s="1"/>
  <c r="L411" i="1"/>
  <c r="T411" i="1" s="1"/>
  <c r="K411" i="1"/>
  <c r="S411" i="1" s="1"/>
  <c r="P410" i="1"/>
  <c r="X410" i="1" s="1"/>
  <c r="O410" i="1"/>
  <c r="W410" i="1" s="1"/>
  <c r="N410" i="1"/>
  <c r="V410" i="1" s="1"/>
  <c r="M410" i="1"/>
  <c r="U410" i="1" s="1"/>
  <c r="L410" i="1"/>
  <c r="T410" i="1" s="1"/>
  <c r="K410" i="1"/>
  <c r="S410" i="1" s="1"/>
  <c r="P409" i="1"/>
  <c r="X409" i="1" s="1"/>
  <c r="O409" i="1"/>
  <c r="W409" i="1" s="1"/>
  <c r="N409" i="1"/>
  <c r="V409" i="1" s="1"/>
  <c r="M409" i="1"/>
  <c r="U409" i="1" s="1"/>
  <c r="L409" i="1"/>
  <c r="T409" i="1" s="1"/>
  <c r="K409" i="1"/>
  <c r="S409" i="1" s="1"/>
  <c r="P408" i="1"/>
  <c r="X408" i="1" s="1"/>
  <c r="O408" i="1"/>
  <c r="W408" i="1" s="1"/>
  <c r="N408" i="1"/>
  <c r="V408" i="1" s="1"/>
  <c r="M408" i="1"/>
  <c r="U408" i="1" s="1"/>
  <c r="L408" i="1"/>
  <c r="T408" i="1" s="1"/>
  <c r="K408" i="1"/>
  <c r="S408" i="1" s="1"/>
  <c r="P407" i="1"/>
  <c r="X407" i="1" s="1"/>
  <c r="O407" i="1"/>
  <c r="W407" i="1" s="1"/>
  <c r="N407" i="1"/>
  <c r="V407" i="1" s="1"/>
  <c r="M407" i="1"/>
  <c r="U407" i="1" s="1"/>
  <c r="L407" i="1"/>
  <c r="T407" i="1" s="1"/>
  <c r="K407" i="1"/>
  <c r="S407" i="1" s="1"/>
  <c r="P406" i="1"/>
  <c r="X406" i="1" s="1"/>
  <c r="O406" i="1"/>
  <c r="W406" i="1" s="1"/>
  <c r="N406" i="1"/>
  <c r="V406" i="1" s="1"/>
  <c r="M406" i="1"/>
  <c r="U406" i="1" s="1"/>
  <c r="L406" i="1"/>
  <c r="T406" i="1" s="1"/>
  <c r="K406" i="1"/>
  <c r="S406" i="1" s="1"/>
  <c r="P405" i="1"/>
  <c r="X405" i="1" s="1"/>
  <c r="O405" i="1"/>
  <c r="W405" i="1" s="1"/>
  <c r="N405" i="1"/>
  <c r="V405" i="1" s="1"/>
  <c r="M405" i="1"/>
  <c r="U405" i="1" s="1"/>
  <c r="L405" i="1"/>
  <c r="T405" i="1" s="1"/>
  <c r="K405" i="1"/>
  <c r="S405" i="1" s="1"/>
  <c r="P404" i="1"/>
  <c r="X404" i="1" s="1"/>
  <c r="O404" i="1"/>
  <c r="W404" i="1" s="1"/>
  <c r="N404" i="1"/>
  <c r="V404" i="1" s="1"/>
  <c r="M404" i="1"/>
  <c r="U404" i="1" s="1"/>
  <c r="L404" i="1"/>
  <c r="T404" i="1" s="1"/>
  <c r="K404" i="1"/>
  <c r="S404" i="1" s="1"/>
  <c r="P403" i="1"/>
  <c r="X403" i="1" s="1"/>
  <c r="O403" i="1"/>
  <c r="W403" i="1" s="1"/>
  <c r="N403" i="1"/>
  <c r="V403" i="1" s="1"/>
  <c r="M403" i="1"/>
  <c r="U403" i="1" s="1"/>
  <c r="L403" i="1"/>
  <c r="T403" i="1" s="1"/>
  <c r="K403" i="1"/>
  <c r="S403" i="1" s="1"/>
  <c r="P402" i="1"/>
  <c r="X402" i="1" s="1"/>
  <c r="O402" i="1"/>
  <c r="W402" i="1" s="1"/>
  <c r="N402" i="1"/>
  <c r="V402" i="1" s="1"/>
  <c r="M402" i="1"/>
  <c r="U402" i="1" s="1"/>
  <c r="L402" i="1"/>
  <c r="T402" i="1" s="1"/>
  <c r="K402" i="1"/>
  <c r="S402" i="1" s="1"/>
  <c r="P401" i="1"/>
  <c r="X401" i="1" s="1"/>
  <c r="O401" i="1"/>
  <c r="W401" i="1" s="1"/>
  <c r="N401" i="1"/>
  <c r="V401" i="1" s="1"/>
  <c r="M401" i="1"/>
  <c r="U401" i="1" s="1"/>
  <c r="L401" i="1"/>
  <c r="T401" i="1" s="1"/>
  <c r="K401" i="1"/>
  <c r="S401" i="1" s="1"/>
  <c r="P400" i="1"/>
  <c r="X400" i="1" s="1"/>
  <c r="O400" i="1"/>
  <c r="W400" i="1" s="1"/>
  <c r="N400" i="1"/>
  <c r="V400" i="1" s="1"/>
  <c r="M400" i="1"/>
  <c r="U400" i="1" s="1"/>
  <c r="L400" i="1"/>
  <c r="T400" i="1" s="1"/>
  <c r="K400" i="1"/>
  <c r="S400" i="1" s="1"/>
  <c r="P399" i="1"/>
  <c r="X399" i="1" s="1"/>
  <c r="O399" i="1"/>
  <c r="W399" i="1" s="1"/>
  <c r="N399" i="1"/>
  <c r="V399" i="1" s="1"/>
  <c r="M399" i="1"/>
  <c r="U399" i="1" s="1"/>
  <c r="L399" i="1"/>
  <c r="T399" i="1" s="1"/>
  <c r="K399" i="1"/>
  <c r="S399" i="1" s="1"/>
  <c r="P398" i="1"/>
  <c r="X398" i="1" s="1"/>
  <c r="O398" i="1"/>
  <c r="W398" i="1" s="1"/>
  <c r="N398" i="1"/>
  <c r="V398" i="1" s="1"/>
  <c r="M398" i="1"/>
  <c r="U398" i="1" s="1"/>
  <c r="L398" i="1"/>
  <c r="T398" i="1" s="1"/>
  <c r="K398" i="1"/>
  <c r="S398" i="1" s="1"/>
  <c r="P397" i="1"/>
  <c r="X397" i="1" s="1"/>
  <c r="O397" i="1"/>
  <c r="W397" i="1" s="1"/>
  <c r="N397" i="1"/>
  <c r="V397" i="1" s="1"/>
  <c r="M397" i="1"/>
  <c r="U397" i="1" s="1"/>
  <c r="L397" i="1"/>
  <c r="T397" i="1" s="1"/>
  <c r="K397" i="1"/>
  <c r="S397" i="1" s="1"/>
  <c r="P396" i="1"/>
  <c r="X396" i="1" s="1"/>
  <c r="O396" i="1"/>
  <c r="W396" i="1" s="1"/>
  <c r="N396" i="1"/>
  <c r="V396" i="1" s="1"/>
  <c r="M396" i="1"/>
  <c r="U396" i="1" s="1"/>
  <c r="L396" i="1"/>
  <c r="T396" i="1" s="1"/>
  <c r="K396" i="1"/>
  <c r="S396" i="1" s="1"/>
  <c r="P395" i="1"/>
  <c r="X395" i="1" s="1"/>
  <c r="O395" i="1"/>
  <c r="W395" i="1" s="1"/>
  <c r="N395" i="1"/>
  <c r="V395" i="1" s="1"/>
  <c r="M395" i="1"/>
  <c r="U395" i="1" s="1"/>
  <c r="L395" i="1"/>
  <c r="T395" i="1" s="1"/>
  <c r="K395" i="1"/>
  <c r="S395" i="1" s="1"/>
  <c r="P394" i="1"/>
  <c r="X394" i="1" s="1"/>
  <c r="O394" i="1"/>
  <c r="W394" i="1" s="1"/>
  <c r="N394" i="1"/>
  <c r="V394" i="1" s="1"/>
  <c r="M394" i="1"/>
  <c r="U394" i="1" s="1"/>
  <c r="L394" i="1"/>
  <c r="T394" i="1" s="1"/>
  <c r="K394" i="1"/>
  <c r="S394" i="1" s="1"/>
  <c r="P393" i="1"/>
  <c r="X393" i="1" s="1"/>
  <c r="O393" i="1"/>
  <c r="W393" i="1" s="1"/>
  <c r="N393" i="1"/>
  <c r="V393" i="1" s="1"/>
  <c r="M393" i="1"/>
  <c r="U393" i="1" s="1"/>
  <c r="L393" i="1"/>
  <c r="T393" i="1" s="1"/>
  <c r="K393" i="1"/>
  <c r="S393" i="1" s="1"/>
  <c r="P392" i="1"/>
  <c r="X392" i="1" s="1"/>
  <c r="O392" i="1"/>
  <c r="W392" i="1" s="1"/>
  <c r="N392" i="1"/>
  <c r="V392" i="1" s="1"/>
  <c r="M392" i="1"/>
  <c r="U392" i="1" s="1"/>
  <c r="L392" i="1"/>
  <c r="T392" i="1" s="1"/>
  <c r="K392" i="1"/>
  <c r="S392" i="1" s="1"/>
  <c r="P391" i="1"/>
  <c r="X391" i="1" s="1"/>
  <c r="O391" i="1"/>
  <c r="W391" i="1" s="1"/>
  <c r="N391" i="1"/>
  <c r="V391" i="1" s="1"/>
  <c r="M391" i="1"/>
  <c r="U391" i="1" s="1"/>
  <c r="L391" i="1"/>
  <c r="T391" i="1" s="1"/>
  <c r="K391" i="1"/>
  <c r="S391" i="1" s="1"/>
  <c r="P390" i="1"/>
  <c r="X390" i="1" s="1"/>
  <c r="O390" i="1"/>
  <c r="W390" i="1" s="1"/>
  <c r="N390" i="1"/>
  <c r="V390" i="1" s="1"/>
  <c r="M390" i="1"/>
  <c r="U390" i="1" s="1"/>
  <c r="L390" i="1"/>
  <c r="T390" i="1" s="1"/>
  <c r="K390" i="1"/>
  <c r="S390" i="1" s="1"/>
  <c r="P389" i="1"/>
  <c r="X389" i="1" s="1"/>
  <c r="O389" i="1"/>
  <c r="W389" i="1" s="1"/>
  <c r="N389" i="1"/>
  <c r="V389" i="1" s="1"/>
  <c r="M389" i="1"/>
  <c r="U389" i="1" s="1"/>
  <c r="L389" i="1"/>
  <c r="T389" i="1" s="1"/>
  <c r="K389" i="1"/>
  <c r="S389" i="1" s="1"/>
  <c r="P388" i="1"/>
  <c r="X388" i="1" s="1"/>
  <c r="O388" i="1"/>
  <c r="W388" i="1" s="1"/>
  <c r="N388" i="1"/>
  <c r="V388" i="1" s="1"/>
  <c r="M388" i="1"/>
  <c r="U388" i="1" s="1"/>
  <c r="L388" i="1"/>
  <c r="T388" i="1" s="1"/>
  <c r="K388" i="1"/>
  <c r="S388" i="1" s="1"/>
  <c r="P387" i="1"/>
  <c r="X387" i="1" s="1"/>
  <c r="O387" i="1"/>
  <c r="W387" i="1" s="1"/>
  <c r="N387" i="1"/>
  <c r="V387" i="1" s="1"/>
  <c r="M387" i="1"/>
  <c r="U387" i="1" s="1"/>
  <c r="L387" i="1"/>
  <c r="T387" i="1" s="1"/>
  <c r="K387" i="1"/>
  <c r="S387" i="1" s="1"/>
  <c r="P386" i="1"/>
  <c r="X386" i="1" s="1"/>
  <c r="O386" i="1"/>
  <c r="W386" i="1" s="1"/>
  <c r="N386" i="1"/>
  <c r="V386" i="1" s="1"/>
  <c r="M386" i="1"/>
  <c r="U386" i="1" s="1"/>
  <c r="L386" i="1"/>
  <c r="T386" i="1" s="1"/>
  <c r="K386" i="1"/>
  <c r="S386" i="1" s="1"/>
  <c r="P385" i="1"/>
  <c r="X385" i="1" s="1"/>
  <c r="O385" i="1"/>
  <c r="W385" i="1" s="1"/>
  <c r="N385" i="1"/>
  <c r="V385" i="1" s="1"/>
  <c r="M385" i="1"/>
  <c r="U385" i="1" s="1"/>
  <c r="L385" i="1"/>
  <c r="T385" i="1" s="1"/>
  <c r="K385" i="1"/>
  <c r="S385" i="1" s="1"/>
  <c r="P384" i="1"/>
  <c r="X384" i="1" s="1"/>
  <c r="O384" i="1"/>
  <c r="W384" i="1" s="1"/>
  <c r="N384" i="1"/>
  <c r="V384" i="1" s="1"/>
  <c r="M384" i="1"/>
  <c r="U384" i="1" s="1"/>
  <c r="L384" i="1"/>
  <c r="T384" i="1" s="1"/>
  <c r="K384" i="1"/>
  <c r="S384" i="1" s="1"/>
  <c r="P383" i="1"/>
  <c r="X383" i="1" s="1"/>
  <c r="O383" i="1"/>
  <c r="W383" i="1" s="1"/>
  <c r="N383" i="1"/>
  <c r="V383" i="1" s="1"/>
  <c r="M383" i="1"/>
  <c r="U383" i="1" s="1"/>
  <c r="L383" i="1"/>
  <c r="T383" i="1" s="1"/>
  <c r="K383" i="1"/>
  <c r="S383" i="1" s="1"/>
  <c r="P382" i="1"/>
  <c r="X382" i="1" s="1"/>
  <c r="O382" i="1"/>
  <c r="W382" i="1" s="1"/>
  <c r="N382" i="1"/>
  <c r="V382" i="1" s="1"/>
  <c r="M382" i="1"/>
  <c r="U382" i="1" s="1"/>
  <c r="L382" i="1"/>
  <c r="T382" i="1" s="1"/>
  <c r="K382" i="1"/>
  <c r="S382" i="1" s="1"/>
  <c r="P381" i="1"/>
  <c r="X381" i="1" s="1"/>
  <c r="O381" i="1"/>
  <c r="W381" i="1" s="1"/>
  <c r="N381" i="1"/>
  <c r="V381" i="1" s="1"/>
  <c r="M381" i="1"/>
  <c r="U381" i="1" s="1"/>
  <c r="L381" i="1"/>
  <c r="T381" i="1" s="1"/>
  <c r="K381" i="1"/>
  <c r="S381" i="1" s="1"/>
  <c r="P380" i="1"/>
  <c r="X380" i="1" s="1"/>
  <c r="O380" i="1"/>
  <c r="W380" i="1" s="1"/>
  <c r="N380" i="1"/>
  <c r="V380" i="1" s="1"/>
  <c r="M380" i="1"/>
  <c r="U380" i="1" s="1"/>
  <c r="L380" i="1"/>
  <c r="T380" i="1" s="1"/>
  <c r="K380" i="1"/>
  <c r="S380" i="1" s="1"/>
  <c r="P379" i="1"/>
  <c r="X379" i="1" s="1"/>
  <c r="O379" i="1"/>
  <c r="W379" i="1" s="1"/>
  <c r="N379" i="1"/>
  <c r="V379" i="1" s="1"/>
  <c r="M379" i="1"/>
  <c r="U379" i="1" s="1"/>
  <c r="L379" i="1"/>
  <c r="T379" i="1" s="1"/>
  <c r="K379" i="1"/>
  <c r="S379" i="1" s="1"/>
  <c r="P378" i="1"/>
  <c r="X378" i="1" s="1"/>
  <c r="O378" i="1"/>
  <c r="W378" i="1" s="1"/>
  <c r="N378" i="1"/>
  <c r="V378" i="1" s="1"/>
  <c r="M378" i="1"/>
  <c r="U378" i="1" s="1"/>
  <c r="L378" i="1"/>
  <c r="T378" i="1" s="1"/>
  <c r="K378" i="1"/>
  <c r="S378" i="1" s="1"/>
  <c r="P377" i="1"/>
  <c r="X377" i="1" s="1"/>
  <c r="O377" i="1"/>
  <c r="W377" i="1" s="1"/>
  <c r="N377" i="1"/>
  <c r="V377" i="1" s="1"/>
  <c r="M377" i="1"/>
  <c r="U377" i="1" s="1"/>
  <c r="L377" i="1"/>
  <c r="T377" i="1" s="1"/>
  <c r="K377" i="1"/>
  <c r="S377" i="1" s="1"/>
  <c r="P376" i="1"/>
  <c r="X376" i="1" s="1"/>
  <c r="O376" i="1"/>
  <c r="W376" i="1" s="1"/>
  <c r="N376" i="1"/>
  <c r="V376" i="1" s="1"/>
  <c r="M376" i="1"/>
  <c r="U376" i="1" s="1"/>
  <c r="L376" i="1"/>
  <c r="T376" i="1" s="1"/>
  <c r="K376" i="1"/>
  <c r="S376" i="1" s="1"/>
  <c r="P375" i="1"/>
  <c r="X375" i="1" s="1"/>
  <c r="O375" i="1"/>
  <c r="W375" i="1" s="1"/>
  <c r="N375" i="1"/>
  <c r="V375" i="1" s="1"/>
  <c r="M375" i="1"/>
  <c r="U375" i="1" s="1"/>
  <c r="L375" i="1"/>
  <c r="T375" i="1" s="1"/>
  <c r="K375" i="1"/>
  <c r="S375" i="1" s="1"/>
  <c r="P374" i="1"/>
  <c r="X374" i="1" s="1"/>
  <c r="O374" i="1"/>
  <c r="W374" i="1" s="1"/>
  <c r="N374" i="1"/>
  <c r="V374" i="1" s="1"/>
  <c r="M374" i="1"/>
  <c r="U374" i="1" s="1"/>
  <c r="L374" i="1"/>
  <c r="T374" i="1" s="1"/>
  <c r="K374" i="1"/>
  <c r="S374" i="1" s="1"/>
  <c r="P373" i="1"/>
  <c r="X373" i="1" s="1"/>
  <c r="O373" i="1"/>
  <c r="W373" i="1" s="1"/>
  <c r="N373" i="1"/>
  <c r="V373" i="1" s="1"/>
  <c r="M373" i="1"/>
  <c r="U373" i="1" s="1"/>
  <c r="L373" i="1"/>
  <c r="T373" i="1" s="1"/>
  <c r="K373" i="1"/>
  <c r="S373" i="1" s="1"/>
  <c r="P372" i="1"/>
  <c r="X372" i="1" s="1"/>
  <c r="O372" i="1"/>
  <c r="W372" i="1" s="1"/>
  <c r="N372" i="1"/>
  <c r="V372" i="1" s="1"/>
  <c r="M372" i="1"/>
  <c r="U372" i="1" s="1"/>
  <c r="L372" i="1"/>
  <c r="T372" i="1" s="1"/>
  <c r="K372" i="1"/>
  <c r="S372" i="1" s="1"/>
  <c r="P371" i="1"/>
  <c r="X371" i="1" s="1"/>
  <c r="O371" i="1"/>
  <c r="W371" i="1" s="1"/>
  <c r="N371" i="1"/>
  <c r="V371" i="1" s="1"/>
  <c r="M371" i="1"/>
  <c r="U371" i="1" s="1"/>
  <c r="L371" i="1"/>
  <c r="T371" i="1" s="1"/>
  <c r="K371" i="1"/>
  <c r="S371" i="1" s="1"/>
  <c r="P370" i="1"/>
  <c r="X370" i="1" s="1"/>
  <c r="O370" i="1"/>
  <c r="W370" i="1" s="1"/>
  <c r="N370" i="1"/>
  <c r="V370" i="1" s="1"/>
  <c r="M370" i="1"/>
  <c r="U370" i="1" s="1"/>
  <c r="L370" i="1"/>
  <c r="T370" i="1" s="1"/>
  <c r="K370" i="1"/>
  <c r="S370" i="1" s="1"/>
  <c r="P369" i="1"/>
  <c r="X369" i="1" s="1"/>
  <c r="O369" i="1"/>
  <c r="W369" i="1" s="1"/>
  <c r="N369" i="1"/>
  <c r="V369" i="1" s="1"/>
  <c r="M369" i="1"/>
  <c r="U369" i="1" s="1"/>
  <c r="L369" i="1"/>
  <c r="T369" i="1" s="1"/>
  <c r="K369" i="1"/>
  <c r="S369" i="1" s="1"/>
  <c r="P368" i="1"/>
  <c r="X368" i="1" s="1"/>
  <c r="O368" i="1"/>
  <c r="W368" i="1" s="1"/>
  <c r="N368" i="1"/>
  <c r="V368" i="1" s="1"/>
  <c r="M368" i="1"/>
  <c r="U368" i="1" s="1"/>
  <c r="L368" i="1"/>
  <c r="T368" i="1" s="1"/>
  <c r="K368" i="1"/>
  <c r="S368" i="1" s="1"/>
  <c r="P367" i="1"/>
  <c r="X367" i="1" s="1"/>
  <c r="O367" i="1"/>
  <c r="W367" i="1" s="1"/>
  <c r="N367" i="1"/>
  <c r="V367" i="1" s="1"/>
  <c r="M367" i="1"/>
  <c r="U367" i="1" s="1"/>
  <c r="L367" i="1"/>
  <c r="T367" i="1" s="1"/>
  <c r="K367" i="1"/>
  <c r="S367" i="1" s="1"/>
  <c r="P366" i="1"/>
  <c r="X366" i="1" s="1"/>
  <c r="O366" i="1"/>
  <c r="W366" i="1" s="1"/>
  <c r="N366" i="1"/>
  <c r="V366" i="1" s="1"/>
  <c r="M366" i="1"/>
  <c r="U366" i="1" s="1"/>
  <c r="L366" i="1"/>
  <c r="T366" i="1" s="1"/>
  <c r="K366" i="1"/>
  <c r="S366" i="1" s="1"/>
  <c r="P365" i="1"/>
  <c r="X365" i="1" s="1"/>
  <c r="O365" i="1"/>
  <c r="W365" i="1" s="1"/>
  <c r="N365" i="1"/>
  <c r="V365" i="1" s="1"/>
  <c r="M365" i="1"/>
  <c r="U365" i="1" s="1"/>
  <c r="L365" i="1"/>
  <c r="T365" i="1" s="1"/>
  <c r="K365" i="1"/>
  <c r="S365" i="1" s="1"/>
  <c r="P364" i="1"/>
  <c r="X364" i="1" s="1"/>
  <c r="O364" i="1"/>
  <c r="W364" i="1" s="1"/>
  <c r="N364" i="1"/>
  <c r="V364" i="1" s="1"/>
  <c r="M364" i="1"/>
  <c r="U364" i="1" s="1"/>
  <c r="L364" i="1"/>
  <c r="T364" i="1" s="1"/>
  <c r="K364" i="1"/>
  <c r="S364" i="1" s="1"/>
  <c r="P363" i="1"/>
  <c r="X363" i="1" s="1"/>
  <c r="O363" i="1"/>
  <c r="W363" i="1" s="1"/>
  <c r="N363" i="1"/>
  <c r="V363" i="1" s="1"/>
  <c r="M363" i="1"/>
  <c r="U363" i="1" s="1"/>
  <c r="L363" i="1"/>
  <c r="T363" i="1" s="1"/>
  <c r="K363" i="1"/>
  <c r="S363" i="1" s="1"/>
  <c r="P362" i="1"/>
  <c r="X362" i="1" s="1"/>
  <c r="O362" i="1"/>
  <c r="W362" i="1" s="1"/>
  <c r="N362" i="1"/>
  <c r="V362" i="1" s="1"/>
  <c r="M362" i="1"/>
  <c r="U362" i="1" s="1"/>
  <c r="L362" i="1"/>
  <c r="T362" i="1" s="1"/>
  <c r="K362" i="1"/>
  <c r="S362" i="1" s="1"/>
  <c r="P361" i="1"/>
  <c r="X361" i="1" s="1"/>
  <c r="O361" i="1"/>
  <c r="W361" i="1" s="1"/>
  <c r="N361" i="1"/>
  <c r="V361" i="1" s="1"/>
  <c r="M361" i="1"/>
  <c r="U361" i="1" s="1"/>
  <c r="L361" i="1"/>
  <c r="T361" i="1" s="1"/>
  <c r="K361" i="1"/>
  <c r="S361" i="1" s="1"/>
  <c r="P360" i="1"/>
  <c r="X360" i="1" s="1"/>
  <c r="O360" i="1"/>
  <c r="W360" i="1" s="1"/>
  <c r="N360" i="1"/>
  <c r="V360" i="1" s="1"/>
  <c r="M360" i="1"/>
  <c r="U360" i="1" s="1"/>
  <c r="L360" i="1"/>
  <c r="T360" i="1" s="1"/>
  <c r="K360" i="1"/>
  <c r="S360" i="1" s="1"/>
  <c r="P359" i="1"/>
  <c r="X359" i="1" s="1"/>
  <c r="O359" i="1"/>
  <c r="W359" i="1" s="1"/>
  <c r="N359" i="1"/>
  <c r="V359" i="1" s="1"/>
  <c r="M359" i="1"/>
  <c r="U359" i="1" s="1"/>
  <c r="L359" i="1"/>
  <c r="T359" i="1" s="1"/>
  <c r="K359" i="1"/>
  <c r="S359" i="1" s="1"/>
  <c r="P358" i="1"/>
  <c r="X358" i="1" s="1"/>
  <c r="O358" i="1"/>
  <c r="W358" i="1" s="1"/>
  <c r="N358" i="1"/>
  <c r="V358" i="1" s="1"/>
  <c r="M358" i="1"/>
  <c r="U358" i="1" s="1"/>
  <c r="L358" i="1"/>
  <c r="T358" i="1" s="1"/>
  <c r="K358" i="1"/>
  <c r="S358" i="1" s="1"/>
  <c r="P357" i="1"/>
  <c r="X357" i="1" s="1"/>
  <c r="O357" i="1"/>
  <c r="W357" i="1" s="1"/>
  <c r="N357" i="1"/>
  <c r="V357" i="1" s="1"/>
  <c r="M357" i="1"/>
  <c r="U357" i="1" s="1"/>
  <c r="L357" i="1"/>
  <c r="T357" i="1" s="1"/>
  <c r="K357" i="1"/>
  <c r="S357" i="1" s="1"/>
  <c r="P356" i="1"/>
  <c r="X356" i="1" s="1"/>
  <c r="O356" i="1"/>
  <c r="W356" i="1" s="1"/>
  <c r="N356" i="1"/>
  <c r="V356" i="1" s="1"/>
  <c r="M356" i="1"/>
  <c r="U356" i="1" s="1"/>
  <c r="L356" i="1"/>
  <c r="T356" i="1" s="1"/>
  <c r="K356" i="1"/>
  <c r="S356" i="1" s="1"/>
  <c r="P355" i="1"/>
  <c r="X355" i="1" s="1"/>
  <c r="O355" i="1"/>
  <c r="W355" i="1" s="1"/>
  <c r="N355" i="1"/>
  <c r="V355" i="1" s="1"/>
  <c r="M355" i="1"/>
  <c r="U355" i="1" s="1"/>
  <c r="L355" i="1"/>
  <c r="T355" i="1" s="1"/>
  <c r="K355" i="1"/>
  <c r="S355" i="1" s="1"/>
  <c r="P354" i="1"/>
  <c r="X354" i="1" s="1"/>
  <c r="O354" i="1"/>
  <c r="W354" i="1" s="1"/>
  <c r="N354" i="1"/>
  <c r="V354" i="1" s="1"/>
  <c r="M354" i="1"/>
  <c r="U354" i="1" s="1"/>
  <c r="L354" i="1"/>
  <c r="T354" i="1" s="1"/>
  <c r="K354" i="1"/>
  <c r="S354" i="1" s="1"/>
  <c r="P353" i="1"/>
  <c r="X353" i="1" s="1"/>
  <c r="O353" i="1"/>
  <c r="W353" i="1" s="1"/>
  <c r="N353" i="1"/>
  <c r="V353" i="1" s="1"/>
  <c r="M353" i="1"/>
  <c r="U353" i="1" s="1"/>
  <c r="L353" i="1"/>
  <c r="T353" i="1" s="1"/>
  <c r="K353" i="1"/>
  <c r="S353" i="1" s="1"/>
  <c r="P352" i="1"/>
  <c r="X352" i="1" s="1"/>
  <c r="O352" i="1"/>
  <c r="W352" i="1" s="1"/>
  <c r="N352" i="1"/>
  <c r="V352" i="1" s="1"/>
  <c r="M352" i="1"/>
  <c r="U352" i="1" s="1"/>
  <c r="L352" i="1"/>
  <c r="T352" i="1" s="1"/>
  <c r="K352" i="1"/>
  <c r="S352" i="1" s="1"/>
  <c r="P351" i="1"/>
  <c r="X351" i="1" s="1"/>
  <c r="O351" i="1"/>
  <c r="W351" i="1" s="1"/>
  <c r="N351" i="1"/>
  <c r="V351" i="1" s="1"/>
  <c r="M351" i="1"/>
  <c r="U351" i="1" s="1"/>
  <c r="L351" i="1"/>
  <c r="T351" i="1" s="1"/>
  <c r="K351" i="1"/>
  <c r="S351" i="1" s="1"/>
  <c r="P350" i="1"/>
  <c r="X350" i="1" s="1"/>
  <c r="O350" i="1"/>
  <c r="W350" i="1" s="1"/>
  <c r="N350" i="1"/>
  <c r="V350" i="1" s="1"/>
  <c r="M350" i="1"/>
  <c r="U350" i="1" s="1"/>
  <c r="L350" i="1"/>
  <c r="T350" i="1" s="1"/>
  <c r="K350" i="1"/>
  <c r="S350" i="1" s="1"/>
  <c r="P349" i="1"/>
  <c r="X349" i="1" s="1"/>
  <c r="O349" i="1"/>
  <c r="W349" i="1" s="1"/>
  <c r="N349" i="1"/>
  <c r="V349" i="1" s="1"/>
  <c r="M349" i="1"/>
  <c r="U349" i="1" s="1"/>
  <c r="L349" i="1"/>
  <c r="T349" i="1" s="1"/>
  <c r="K349" i="1"/>
  <c r="S349" i="1" s="1"/>
  <c r="P348" i="1"/>
  <c r="X348" i="1" s="1"/>
  <c r="O348" i="1"/>
  <c r="W348" i="1" s="1"/>
  <c r="N348" i="1"/>
  <c r="V348" i="1" s="1"/>
  <c r="M348" i="1"/>
  <c r="U348" i="1" s="1"/>
  <c r="L348" i="1"/>
  <c r="T348" i="1" s="1"/>
  <c r="K348" i="1"/>
  <c r="S348" i="1" s="1"/>
  <c r="P347" i="1"/>
  <c r="X347" i="1" s="1"/>
  <c r="O347" i="1"/>
  <c r="W347" i="1" s="1"/>
  <c r="N347" i="1"/>
  <c r="V347" i="1" s="1"/>
  <c r="M347" i="1"/>
  <c r="U347" i="1" s="1"/>
  <c r="L347" i="1"/>
  <c r="T347" i="1" s="1"/>
  <c r="K347" i="1"/>
  <c r="S347" i="1" s="1"/>
  <c r="P346" i="1"/>
  <c r="X346" i="1" s="1"/>
  <c r="O346" i="1"/>
  <c r="W346" i="1" s="1"/>
  <c r="N346" i="1"/>
  <c r="V346" i="1" s="1"/>
  <c r="M346" i="1"/>
  <c r="U346" i="1" s="1"/>
  <c r="L346" i="1"/>
  <c r="T346" i="1" s="1"/>
  <c r="K346" i="1"/>
  <c r="S346" i="1" s="1"/>
  <c r="P345" i="1"/>
  <c r="X345" i="1" s="1"/>
  <c r="O345" i="1"/>
  <c r="W345" i="1" s="1"/>
  <c r="N345" i="1"/>
  <c r="V345" i="1" s="1"/>
  <c r="M345" i="1"/>
  <c r="U345" i="1" s="1"/>
  <c r="L345" i="1"/>
  <c r="T345" i="1" s="1"/>
  <c r="K345" i="1"/>
  <c r="S345" i="1" s="1"/>
  <c r="P344" i="1"/>
  <c r="X344" i="1" s="1"/>
  <c r="O344" i="1"/>
  <c r="W344" i="1" s="1"/>
  <c r="N344" i="1"/>
  <c r="V344" i="1" s="1"/>
  <c r="M344" i="1"/>
  <c r="U344" i="1" s="1"/>
  <c r="L344" i="1"/>
  <c r="T344" i="1" s="1"/>
  <c r="K344" i="1"/>
  <c r="S344" i="1" s="1"/>
  <c r="P343" i="1"/>
  <c r="X343" i="1" s="1"/>
  <c r="O343" i="1"/>
  <c r="W343" i="1" s="1"/>
  <c r="N343" i="1"/>
  <c r="V343" i="1" s="1"/>
  <c r="M343" i="1"/>
  <c r="U343" i="1" s="1"/>
  <c r="L343" i="1"/>
  <c r="T343" i="1" s="1"/>
  <c r="K343" i="1"/>
  <c r="S343" i="1" s="1"/>
  <c r="P342" i="1"/>
  <c r="X342" i="1" s="1"/>
  <c r="O342" i="1"/>
  <c r="W342" i="1" s="1"/>
  <c r="N342" i="1"/>
  <c r="V342" i="1" s="1"/>
  <c r="M342" i="1"/>
  <c r="U342" i="1" s="1"/>
  <c r="L342" i="1"/>
  <c r="T342" i="1" s="1"/>
  <c r="K342" i="1"/>
  <c r="S342" i="1" s="1"/>
  <c r="P341" i="1"/>
  <c r="X341" i="1" s="1"/>
  <c r="O341" i="1"/>
  <c r="W341" i="1" s="1"/>
  <c r="N341" i="1"/>
  <c r="V341" i="1" s="1"/>
  <c r="M341" i="1"/>
  <c r="U341" i="1" s="1"/>
  <c r="L341" i="1"/>
  <c r="T341" i="1" s="1"/>
  <c r="K341" i="1"/>
  <c r="S341" i="1" s="1"/>
  <c r="P340" i="1"/>
  <c r="X340" i="1" s="1"/>
  <c r="O340" i="1"/>
  <c r="W340" i="1" s="1"/>
  <c r="N340" i="1"/>
  <c r="V340" i="1" s="1"/>
  <c r="M340" i="1"/>
  <c r="U340" i="1" s="1"/>
  <c r="L340" i="1"/>
  <c r="T340" i="1" s="1"/>
  <c r="K340" i="1"/>
  <c r="S340" i="1" s="1"/>
  <c r="P339" i="1"/>
  <c r="X339" i="1" s="1"/>
  <c r="O339" i="1"/>
  <c r="W339" i="1" s="1"/>
  <c r="N339" i="1"/>
  <c r="V339" i="1" s="1"/>
  <c r="M339" i="1"/>
  <c r="U339" i="1" s="1"/>
  <c r="L339" i="1"/>
  <c r="T339" i="1" s="1"/>
  <c r="K339" i="1"/>
  <c r="S339" i="1" s="1"/>
  <c r="P338" i="1"/>
  <c r="X338" i="1" s="1"/>
  <c r="O338" i="1"/>
  <c r="W338" i="1" s="1"/>
  <c r="N338" i="1"/>
  <c r="V338" i="1" s="1"/>
  <c r="M338" i="1"/>
  <c r="U338" i="1" s="1"/>
  <c r="L338" i="1"/>
  <c r="T338" i="1" s="1"/>
  <c r="K338" i="1"/>
  <c r="S338" i="1" s="1"/>
  <c r="P337" i="1"/>
  <c r="X337" i="1" s="1"/>
  <c r="O337" i="1"/>
  <c r="W337" i="1" s="1"/>
  <c r="N337" i="1"/>
  <c r="V337" i="1" s="1"/>
  <c r="M337" i="1"/>
  <c r="U337" i="1" s="1"/>
  <c r="L337" i="1"/>
  <c r="T337" i="1" s="1"/>
  <c r="K337" i="1"/>
  <c r="S337" i="1" s="1"/>
  <c r="P336" i="1"/>
  <c r="X336" i="1" s="1"/>
  <c r="O336" i="1"/>
  <c r="W336" i="1" s="1"/>
  <c r="N336" i="1"/>
  <c r="V336" i="1" s="1"/>
  <c r="M336" i="1"/>
  <c r="U336" i="1" s="1"/>
  <c r="L336" i="1"/>
  <c r="T336" i="1" s="1"/>
  <c r="K336" i="1"/>
  <c r="S336" i="1" s="1"/>
  <c r="P335" i="1"/>
  <c r="X335" i="1" s="1"/>
  <c r="O335" i="1"/>
  <c r="W335" i="1" s="1"/>
  <c r="N335" i="1"/>
  <c r="V335" i="1" s="1"/>
  <c r="M335" i="1"/>
  <c r="U335" i="1" s="1"/>
  <c r="L335" i="1"/>
  <c r="T335" i="1" s="1"/>
  <c r="K335" i="1"/>
  <c r="S335" i="1" s="1"/>
  <c r="P334" i="1"/>
  <c r="X334" i="1" s="1"/>
  <c r="O334" i="1"/>
  <c r="W334" i="1" s="1"/>
  <c r="N334" i="1"/>
  <c r="V334" i="1" s="1"/>
  <c r="M334" i="1"/>
  <c r="U334" i="1" s="1"/>
  <c r="L334" i="1"/>
  <c r="T334" i="1" s="1"/>
  <c r="K334" i="1"/>
  <c r="S334" i="1" s="1"/>
  <c r="P333" i="1"/>
  <c r="X333" i="1" s="1"/>
  <c r="O333" i="1"/>
  <c r="W333" i="1" s="1"/>
  <c r="N333" i="1"/>
  <c r="V333" i="1" s="1"/>
  <c r="M333" i="1"/>
  <c r="U333" i="1" s="1"/>
  <c r="L333" i="1"/>
  <c r="T333" i="1" s="1"/>
  <c r="K333" i="1"/>
  <c r="S333" i="1" s="1"/>
  <c r="P332" i="1"/>
  <c r="X332" i="1" s="1"/>
  <c r="O332" i="1"/>
  <c r="W332" i="1" s="1"/>
  <c r="N332" i="1"/>
  <c r="V332" i="1" s="1"/>
  <c r="M332" i="1"/>
  <c r="U332" i="1" s="1"/>
  <c r="L332" i="1"/>
  <c r="T332" i="1" s="1"/>
  <c r="K332" i="1"/>
  <c r="S332" i="1" s="1"/>
  <c r="P331" i="1"/>
  <c r="X331" i="1" s="1"/>
  <c r="O331" i="1"/>
  <c r="W331" i="1" s="1"/>
  <c r="N331" i="1"/>
  <c r="V331" i="1" s="1"/>
  <c r="M331" i="1"/>
  <c r="U331" i="1" s="1"/>
  <c r="L331" i="1"/>
  <c r="T331" i="1" s="1"/>
  <c r="K331" i="1"/>
  <c r="S331" i="1" s="1"/>
  <c r="P330" i="1"/>
  <c r="X330" i="1" s="1"/>
  <c r="O330" i="1"/>
  <c r="W330" i="1" s="1"/>
  <c r="N330" i="1"/>
  <c r="V330" i="1" s="1"/>
  <c r="M330" i="1"/>
  <c r="U330" i="1" s="1"/>
  <c r="L330" i="1"/>
  <c r="T330" i="1" s="1"/>
  <c r="K330" i="1"/>
  <c r="S330" i="1" s="1"/>
  <c r="P329" i="1"/>
  <c r="X329" i="1" s="1"/>
  <c r="O329" i="1"/>
  <c r="W329" i="1" s="1"/>
  <c r="N329" i="1"/>
  <c r="V329" i="1" s="1"/>
  <c r="M329" i="1"/>
  <c r="U329" i="1" s="1"/>
  <c r="L329" i="1"/>
  <c r="T329" i="1" s="1"/>
  <c r="K329" i="1"/>
  <c r="S329" i="1" s="1"/>
  <c r="P328" i="1"/>
  <c r="X328" i="1" s="1"/>
  <c r="O328" i="1"/>
  <c r="W328" i="1" s="1"/>
  <c r="N328" i="1"/>
  <c r="V328" i="1" s="1"/>
  <c r="M328" i="1"/>
  <c r="U328" i="1" s="1"/>
  <c r="L328" i="1"/>
  <c r="T328" i="1" s="1"/>
  <c r="K328" i="1"/>
  <c r="S328" i="1" s="1"/>
  <c r="P327" i="1"/>
  <c r="X327" i="1" s="1"/>
  <c r="O327" i="1"/>
  <c r="W327" i="1" s="1"/>
  <c r="N327" i="1"/>
  <c r="V327" i="1" s="1"/>
  <c r="M327" i="1"/>
  <c r="U327" i="1" s="1"/>
  <c r="L327" i="1"/>
  <c r="T327" i="1" s="1"/>
  <c r="K327" i="1"/>
  <c r="S327" i="1" s="1"/>
  <c r="P326" i="1"/>
  <c r="X326" i="1" s="1"/>
  <c r="O326" i="1"/>
  <c r="W326" i="1" s="1"/>
  <c r="N326" i="1"/>
  <c r="V326" i="1" s="1"/>
  <c r="M326" i="1"/>
  <c r="U326" i="1" s="1"/>
  <c r="L326" i="1"/>
  <c r="T326" i="1" s="1"/>
  <c r="K326" i="1"/>
  <c r="S326" i="1" s="1"/>
  <c r="P325" i="1"/>
  <c r="X325" i="1" s="1"/>
  <c r="O325" i="1"/>
  <c r="W325" i="1" s="1"/>
  <c r="N325" i="1"/>
  <c r="V325" i="1" s="1"/>
  <c r="M325" i="1"/>
  <c r="U325" i="1" s="1"/>
  <c r="L325" i="1"/>
  <c r="T325" i="1" s="1"/>
  <c r="K325" i="1"/>
  <c r="S325" i="1" s="1"/>
  <c r="P324" i="1"/>
  <c r="X324" i="1" s="1"/>
  <c r="O324" i="1"/>
  <c r="W324" i="1" s="1"/>
  <c r="N324" i="1"/>
  <c r="V324" i="1" s="1"/>
  <c r="M324" i="1"/>
  <c r="U324" i="1" s="1"/>
  <c r="L324" i="1"/>
  <c r="T324" i="1" s="1"/>
  <c r="K324" i="1"/>
  <c r="S324" i="1" s="1"/>
  <c r="P323" i="1"/>
  <c r="X323" i="1" s="1"/>
  <c r="O323" i="1"/>
  <c r="W323" i="1" s="1"/>
  <c r="N323" i="1"/>
  <c r="V323" i="1" s="1"/>
  <c r="M323" i="1"/>
  <c r="U323" i="1" s="1"/>
  <c r="L323" i="1"/>
  <c r="T323" i="1" s="1"/>
  <c r="K323" i="1"/>
  <c r="S323" i="1" s="1"/>
  <c r="P322" i="1"/>
  <c r="X322" i="1" s="1"/>
  <c r="O322" i="1"/>
  <c r="W322" i="1" s="1"/>
  <c r="N322" i="1"/>
  <c r="V322" i="1" s="1"/>
  <c r="M322" i="1"/>
  <c r="U322" i="1" s="1"/>
  <c r="L322" i="1"/>
  <c r="T322" i="1" s="1"/>
  <c r="K322" i="1"/>
  <c r="S322" i="1" s="1"/>
  <c r="P321" i="1"/>
  <c r="X321" i="1" s="1"/>
  <c r="O321" i="1"/>
  <c r="W321" i="1" s="1"/>
  <c r="N321" i="1"/>
  <c r="V321" i="1" s="1"/>
  <c r="M321" i="1"/>
  <c r="U321" i="1" s="1"/>
  <c r="L321" i="1"/>
  <c r="T321" i="1" s="1"/>
  <c r="K321" i="1"/>
  <c r="S321" i="1" s="1"/>
  <c r="P320" i="1"/>
  <c r="X320" i="1" s="1"/>
  <c r="O320" i="1"/>
  <c r="W320" i="1" s="1"/>
  <c r="N320" i="1"/>
  <c r="V320" i="1" s="1"/>
  <c r="M320" i="1"/>
  <c r="U320" i="1" s="1"/>
  <c r="L320" i="1"/>
  <c r="T320" i="1" s="1"/>
  <c r="K320" i="1"/>
  <c r="S320" i="1" s="1"/>
  <c r="P319" i="1"/>
  <c r="X319" i="1" s="1"/>
  <c r="O319" i="1"/>
  <c r="W319" i="1" s="1"/>
  <c r="N319" i="1"/>
  <c r="V319" i="1" s="1"/>
  <c r="M319" i="1"/>
  <c r="U319" i="1" s="1"/>
  <c r="L319" i="1"/>
  <c r="T319" i="1" s="1"/>
  <c r="K319" i="1"/>
  <c r="S319" i="1" s="1"/>
  <c r="P318" i="1"/>
  <c r="X318" i="1" s="1"/>
  <c r="O318" i="1"/>
  <c r="W318" i="1" s="1"/>
  <c r="N318" i="1"/>
  <c r="V318" i="1" s="1"/>
  <c r="M318" i="1"/>
  <c r="U318" i="1" s="1"/>
  <c r="L318" i="1"/>
  <c r="T318" i="1" s="1"/>
  <c r="K318" i="1"/>
  <c r="S318" i="1" s="1"/>
  <c r="P317" i="1"/>
  <c r="X317" i="1" s="1"/>
  <c r="O317" i="1"/>
  <c r="W317" i="1" s="1"/>
  <c r="N317" i="1"/>
  <c r="V317" i="1" s="1"/>
  <c r="M317" i="1"/>
  <c r="U317" i="1" s="1"/>
  <c r="L317" i="1"/>
  <c r="T317" i="1" s="1"/>
  <c r="K317" i="1"/>
  <c r="S317" i="1" s="1"/>
  <c r="P316" i="1"/>
  <c r="X316" i="1" s="1"/>
  <c r="O316" i="1"/>
  <c r="W316" i="1" s="1"/>
  <c r="N316" i="1"/>
  <c r="V316" i="1" s="1"/>
  <c r="M316" i="1"/>
  <c r="U316" i="1" s="1"/>
  <c r="L316" i="1"/>
  <c r="T316" i="1" s="1"/>
  <c r="K316" i="1"/>
  <c r="S316" i="1" s="1"/>
  <c r="P315" i="1"/>
  <c r="X315" i="1" s="1"/>
  <c r="O315" i="1"/>
  <c r="W315" i="1" s="1"/>
  <c r="N315" i="1"/>
  <c r="V315" i="1" s="1"/>
  <c r="M315" i="1"/>
  <c r="U315" i="1" s="1"/>
  <c r="L315" i="1"/>
  <c r="T315" i="1" s="1"/>
  <c r="K315" i="1"/>
  <c r="S315" i="1" s="1"/>
  <c r="P314" i="1"/>
  <c r="X314" i="1" s="1"/>
  <c r="O314" i="1"/>
  <c r="W314" i="1" s="1"/>
  <c r="N314" i="1"/>
  <c r="V314" i="1" s="1"/>
  <c r="M314" i="1"/>
  <c r="U314" i="1" s="1"/>
  <c r="L314" i="1"/>
  <c r="T314" i="1" s="1"/>
  <c r="K314" i="1"/>
  <c r="S314" i="1" s="1"/>
  <c r="P313" i="1"/>
  <c r="X313" i="1" s="1"/>
  <c r="O313" i="1"/>
  <c r="W313" i="1" s="1"/>
  <c r="N313" i="1"/>
  <c r="V313" i="1" s="1"/>
  <c r="M313" i="1"/>
  <c r="U313" i="1" s="1"/>
  <c r="L313" i="1"/>
  <c r="T313" i="1" s="1"/>
  <c r="K313" i="1"/>
  <c r="S313" i="1" s="1"/>
  <c r="P312" i="1"/>
  <c r="X312" i="1" s="1"/>
  <c r="O312" i="1"/>
  <c r="W312" i="1" s="1"/>
  <c r="N312" i="1"/>
  <c r="V312" i="1" s="1"/>
  <c r="M312" i="1"/>
  <c r="U312" i="1" s="1"/>
  <c r="L312" i="1"/>
  <c r="T312" i="1" s="1"/>
  <c r="K312" i="1"/>
  <c r="S312" i="1" s="1"/>
  <c r="P311" i="1"/>
  <c r="X311" i="1" s="1"/>
  <c r="O311" i="1"/>
  <c r="W311" i="1" s="1"/>
  <c r="N311" i="1"/>
  <c r="V311" i="1" s="1"/>
  <c r="M311" i="1"/>
  <c r="U311" i="1" s="1"/>
  <c r="L311" i="1"/>
  <c r="T311" i="1" s="1"/>
  <c r="K311" i="1"/>
  <c r="S311" i="1" s="1"/>
  <c r="P310" i="1"/>
  <c r="X310" i="1" s="1"/>
  <c r="O310" i="1"/>
  <c r="W310" i="1" s="1"/>
  <c r="N310" i="1"/>
  <c r="V310" i="1" s="1"/>
  <c r="M310" i="1"/>
  <c r="U310" i="1" s="1"/>
  <c r="L310" i="1"/>
  <c r="T310" i="1" s="1"/>
  <c r="K310" i="1"/>
  <c r="S310" i="1" s="1"/>
  <c r="P309" i="1"/>
  <c r="X309" i="1" s="1"/>
  <c r="O309" i="1"/>
  <c r="W309" i="1" s="1"/>
  <c r="N309" i="1"/>
  <c r="V309" i="1" s="1"/>
  <c r="M309" i="1"/>
  <c r="U309" i="1" s="1"/>
  <c r="L309" i="1"/>
  <c r="T309" i="1" s="1"/>
  <c r="K309" i="1"/>
  <c r="S309" i="1" s="1"/>
  <c r="P308" i="1"/>
  <c r="X308" i="1" s="1"/>
  <c r="O308" i="1"/>
  <c r="W308" i="1" s="1"/>
  <c r="N308" i="1"/>
  <c r="V308" i="1" s="1"/>
  <c r="M308" i="1"/>
  <c r="U308" i="1" s="1"/>
  <c r="L308" i="1"/>
  <c r="T308" i="1" s="1"/>
  <c r="K308" i="1"/>
  <c r="S308" i="1" s="1"/>
  <c r="P307" i="1"/>
  <c r="X307" i="1" s="1"/>
  <c r="O307" i="1"/>
  <c r="W307" i="1" s="1"/>
  <c r="N307" i="1"/>
  <c r="V307" i="1" s="1"/>
  <c r="M307" i="1"/>
  <c r="U307" i="1" s="1"/>
  <c r="L307" i="1"/>
  <c r="T307" i="1" s="1"/>
  <c r="K307" i="1"/>
  <c r="S307" i="1" s="1"/>
  <c r="P306" i="1"/>
  <c r="X306" i="1" s="1"/>
  <c r="O306" i="1"/>
  <c r="W306" i="1" s="1"/>
  <c r="N306" i="1"/>
  <c r="V306" i="1" s="1"/>
  <c r="M306" i="1"/>
  <c r="U306" i="1" s="1"/>
  <c r="L306" i="1"/>
  <c r="T306" i="1" s="1"/>
  <c r="K306" i="1"/>
  <c r="S306" i="1" s="1"/>
  <c r="P305" i="1"/>
  <c r="X305" i="1" s="1"/>
  <c r="O305" i="1"/>
  <c r="W305" i="1" s="1"/>
  <c r="N305" i="1"/>
  <c r="V305" i="1" s="1"/>
  <c r="M305" i="1"/>
  <c r="U305" i="1" s="1"/>
  <c r="L305" i="1"/>
  <c r="T305" i="1" s="1"/>
  <c r="K305" i="1"/>
  <c r="S305" i="1" s="1"/>
  <c r="P304" i="1"/>
  <c r="X304" i="1" s="1"/>
  <c r="O304" i="1"/>
  <c r="W304" i="1" s="1"/>
  <c r="N304" i="1"/>
  <c r="V304" i="1" s="1"/>
  <c r="M304" i="1"/>
  <c r="U304" i="1" s="1"/>
  <c r="L304" i="1"/>
  <c r="T304" i="1" s="1"/>
  <c r="K304" i="1"/>
  <c r="S304" i="1" s="1"/>
  <c r="P303" i="1"/>
  <c r="X303" i="1" s="1"/>
  <c r="O303" i="1"/>
  <c r="W303" i="1" s="1"/>
  <c r="N303" i="1"/>
  <c r="V303" i="1" s="1"/>
  <c r="M303" i="1"/>
  <c r="U303" i="1" s="1"/>
  <c r="L303" i="1"/>
  <c r="T303" i="1" s="1"/>
  <c r="K303" i="1"/>
  <c r="S303" i="1" s="1"/>
  <c r="P302" i="1"/>
  <c r="X302" i="1" s="1"/>
  <c r="O302" i="1"/>
  <c r="W302" i="1" s="1"/>
  <c r="N302" i="1"/>
  <c r="V302" i="1" s="1"/>
  <c r="M302" i="1"/>
  <c r="U302" i="1" s="1"/>
  <c r="L302" i="1"/>
  <c r="T302" i="1" s="1"/>
  <c r="K302" i="1"/>
  <c r="S302" i="1" s="1"/>
  <c r="P301" i="1"/>
  <c r="X301" i="1" s="1"/>
  <c r="O301" i="1"/>
  <c r="W301" i="1" s="1"/>
  <c r="N301" i="1"/>
  <c r="V301" i="1" s="1"/>
  <c r="M301" i="1"/>
  <c r="U301" i="1" s="1"/>
  <c r="L301" i="1"/>
  <c r="T301" i="1" s="1"/>
  <c r="K301" i="1"/>
  <c r="S301" i="1" s="1"/>
  <c r="P300" i="1"/>
  <c r="X300" i="1" s="1"/>
  <c r="O300" i="1"/>
  <c r="W300" i="1" s="1"/>
  <c r="N300" i="1"/>
  <c r="V300" i="1" s="1"/>
  <c r="M300" i="1"/>
  <c r="U300" i="1" s="1"/>
  <c r="L300" i="1"/>
  <c r="T300" i="1" s="1"/>
  <c r="K300" i="1"/>
  <c r="S300" i="1" s="1"/>
  <c r="P299" i="1"/>
  <c r="X299" i="1" s="1"/>
  <c r="O299" i="1"/>
  <c r="W299" i="1" s="1"/>
  <c r="N299" i="1"/>
  <c r="V299" i="1" s="1"/>
  <c r="M299" i="1"/>
  <c r="U299" i="1" s="1"/>
  <c r="L299" i="1"/>
  <c r="T299" i="1" s="1"/>
  <c r="K299" i="1"/>
  <c r="S299" i="1" s="1"/>
  <c r="P298" i="1"/>
  <c r="X298" i="1" s="1"/>
  <c r="O298" i="1"/>
  <c r="W298" i="1" s="1"/>
  <c r="N298" i="1"/>
  <c r="V298" i="1" s="1"/>
  <c r="M298" i="1"/>
  <c r="U298" i="1" s="1"/>
  <c r="L298" i="1"/>
  <c r="T298" i="1" s="1"/>
  <c r="K298" i="1"/>
  <c r="S298" i="1" s="1"/>
  <c r="P297" i="1"/>
  <c r="X297" i="1" s="1"/>
  <c r="O297" i="1"/>
  <c r="W297" i="1" s="1"/>
  <c r="N297" i="1"/>
  <c r="V297" i="1" s="1"/>
  <c r="M297" i="1"/>
  <c r="U297" i="1" s="1"/>
  <c r="L297" i="1"/>
  <c r="T297" i="1" s="1"/>
  <c r="K297" i="1"/>
  <c r="S297" i="1" s="1"/>
  <c r="P296" i="1"/>
  <c r="X296" i="1" s="1"/>
  <c r="O296" i="1"/>
  <c r="W296" i="1" s="1"/>
  <c r="N296" i="1"/>
  <c r="V296" i="1" s="1"/>
  <c r="M296" i="1"/>
  <c r="U296" i="1" s="1"/>
  <c r="L296" i="1"/>
  <c r="T296" i="1" s="1"/>
  <c r="K296" i="1"/>
  <c r="S296" i="1" s="1"/>
  <c r="P295" i="1"/>
  <c r="X295" i="1" s="1"/>
  <c r="O295" i="1"/>
  <c r="W295" i="1" s="1"/>
  <c r="N295" i="1"/>
  <c r="V295" i="1" s="1"/>
  <c r="M295" i="1"/>
  <c r="U295" i="1" s="1"/>
  <c r="L295" i="1"/>
  <c r="T295" i="1" s="1"/>
  <c r="K295" i="1"/>
  <c r="S295" i="1" s="1"/>
  <c r="P294" i="1"/>
  <c r="X294" i="1" s="1"/>
  <c r="O294" i="1"/>
  <c r="W294" i="1" s="1"/>
  <c r="N294" i="1"/>
  <c r="V294" i="1" s="1"/>
  <c r="M294" i="1"/>
  <c r="U294" i="1" s="1"/>
  <c r="L294" i="1"/>
  <c r="T294" i="1" s="1"/>
  <c r="K294" i="1"/>
  <c r="S294" i="1" s="1"/>
  <c r="P293" i="1"/>
  <c r="X293" i="1" s="1"/>
  <c r="O293" i="1"/>
  <c r="W293" i="1" s="1"/>
  <c r="N293" i="1"/>
  <c r="V293" i="1" s="1"/>
  <c r="M293" i="1"/>
  <c r="U293" i="1" s="1"/>
  <c r="L293" i="1"/>
  <c r="T293" i="1" s="1"/>
  <c r="K293" i="1"/>
  <c r="S293" i="1" s="1"/>
  <c r="P292" i="1"/>
  <c r="X292" i="1" s="1"/>
  <c r="O292" i="1"/>
  <c r="W292" i="1" s="1"/>
  <c r="N292" i="1"/>
  <c r="V292" i="1" s="1"/>
  <c r="M292" i="1"/>
  <c r="U292" i="1" s="1"/>
  <c r="L292" i="1"/>
  <c r="T292" i="1" s="1"/>
  <c r="K292" i="1"/>
  <c r="S292" i="1" s="1"/>
  <c r="P291" i="1"/>
  <c r="X291" i="1" s="1"/>
  <c r="O291" i="1"/>
  <c r="W291" i="1" s="1"/>
  <c r="N291" i="1"/>
  <c r="V291" i="1" s="1"/>
  <c r="M291" i="1"/>
  <c r="U291" i="1" s="1"/>
  <c r="L291" i="1"/>
  <c r="T291" i="1" s="1"/>
  <c r="K291" i="1"/>
  <c r="S291" i="1" s="1"/>
  <c r="P290" i="1"/>
  <c r="X290" i="1" s="1"/>
  <c r="O290" i="1"/>
  <c r="W290" i="1" s="1"/>
  <c r="N290" i="1"/>
  <c r="V290" i="1" s="1"/>
  <c r="M290" i="1"/>
  <c r="U290" i="1" s="1"/>
  <c r="L290" i="1"/>
  <c r="T290" i="1" s="1"/>
  <c r="K290" i="1"/>
  <c r="S290" i="1" s="1"/>
  <c r="P289" i="1"/>
  <c r="X289" i="1" s="1"/>
  <c r="O289" i="1"/>
  <c r="W289" i="1" s="1"/>
  <c r="N289" i="1"/>
  <c r="V289" i="1" s="1"/>
  <c r="M289" i="1"/>
  <c r="U289" i="1" s="1"/>
  <c r="L289" i="1"/>
  <c r="T289" i="1" s="1"/>
  <c r="K289" i="1"/>
  <c r="S289" i="1" s="1"/>
  <c r="P288" i="1"/>
  <c r="X288" i="1" s="1"/>
  <c r="O288" i="1"/>
  <c r="W288" i="1" s="1"/>
  <c r="N288" i="1"/>
  <c r="V288" i="1" s="1"/>
  <c r="M288" i="1"/>
  <c r="U288" i="1" s="1"/>
  <c r="L288" i="1"/>
  <c r="T288" i="1" s="1"/>
  <c r="K288" i="1"/>
  <c r="S288" i="1" s="1"/>
  <c r="P287" i="1"/>
  <c r="X287" i="1" s="1"/>
  <c r="O287" i="1"/>
  <c r="W287" i="1" s="1"/>
  <c r="N287" i="1"/>
  <c r="V287" i="1" s="1"/>
  <c r="M287" i="1"/>
  <c r="U287" i="1" s="1"/>
  <c r="L287" i="1"/>
  <c r="T287" i="1" s="1"/>
  <c r="K287" i="1"/>
  <c r="S287" i="1" s="1"/>
  <c r="P286" i="1"/>
  <c r="X286" i="1" s="1"/>
  <c r="O286" i="1"/>
  <c r="W286" i="1" s="1"/>
  <c r="N286" i="1"/>
  <c r="V286" i="1" s="1"/>
  <c r="M286" i="1"/>
  <c r="U286" i="1" s="1"/>
  <c r="L286" i="1"/>
  <c r="T286" i="1" s="1"/>
  <c r="K286" i="1"/>
  <c r="S286" i="1" s="1"/>
  <c r="P285" i="1"/>
  <c r="X285" i="1" s="1"/>
  <c r="O285" i="1"/>
  <c r="W285" i="1" s="1"/>
  <c r="N285" i="1"/>
  <c r="V285" i="1" s="1"/>
  <c r="M285" i="1"/>
  <c r="U285" i="1" s="1"/>
  <c r="L285" i="1"/>
  <c r="T285" i="1" s="1"/>
  <c r="K285" i="1"/>
  <c r="S285" i="1" s="1"/>
  <c r="P284" i="1"/>
  <c r="X284" i="1" s="1"/>
  <c r="O284" i="1"/>
  <c r="W284" i="1" s="1"/>
  <c r="N284" i="1"/>
  <c r="V284" i="1" s="1"/>
  <c r="M284" i="1"/>
  <c r="U284" i="1" s="1"/>
  <c r="L284" i="1"/>
  <c r="T284" i="1" s="1"/>
  <c r="K284" i="1"/>
  <c r="S284" i="1" s="1"/>
  <c r="P283" i="1"/>
  <c r="X283" i="1" s="1"/>
  <c r="O283" i="1"/>
  <c r="W283" i="1" s="1"/>
  <c r="N283" i="1"/>
  <c r="V283" i="1" s="1"/>
  <c r="M283" i="1"/>
  <c r="U283" i="1" s="1"/>
  <c r="L283" i="1"/>
  <c r="T283" i="1" s="1"/>
  <c r="K283" i="1"/>
  <c r="S283" i="1" s="1"/>
  <c r="P282" i="1"/>
  <c r="X282" i="1" s="1"/>
  <c r="O282" i="1"/>
  <c r="W282" i="1" s="1"/>
  <c r="N282" i="1"/>
  <c r="V282" i="1" s="1"/>
  <c r="M282" i="1"/>
  <c r="U282" i="1" s="1"/>
  <c r="L282" i="1"/>
  <c r="T282" i="1" s="1"/>
  <c r="K282" i="1"/>
  <c r="S282" i="1" s="1"/>
  <c r="P281" i="1"/>
  <c r="X281" i="1" s="1"/>
  <c r="O281" i="1"/>
  <c r="W281" i="1" s="1"/>
  <c r="N281" i="1"/>
  <c r="V281" i="1" s="1"/>
  <c r="M281" i="1"/>
  <c r="U281" i="1" s="1"/>
  <c r="L281" i="1"/>
  <c r="T281" i="1" s="1"/>
  <c r="K281" i="1"/>
  <c r="S281" i="1" s="1"/>
  <c r="P280" i="1"/>
  <c r="X280" i="1" s="1"/>
  <c r="O280" i="1"/>
  <c r="W280" i="1" s="1"/>
  <c r="N280" i="1"/>
  <c r="V280" i="1" s="1"/>
  <c r="M280" i="1"/>
  <c r="U280" i="1" s="1"/>
  <c r="L280" i="1"/>
  <c r="T280" i="1" s="1"/>
  <c r="K280" i="1"/>
  <c r="S280" i="1" s="1"/>
  <c r="P279" i="1"/>
  <c r="X279" i="1" s="1"/>
  <c r="O279" i="1"/>
  <c r="W279" i="1" s="1"/>
  <c r="N279" i="1"/>
  <c r="V279" i="1" s="1"/>
  <c r="M279" i="1"/>
  <c r="U279" i="1" s="1"/>
  <c r="L279" i="1"/>
  <c r="T279" i="1" s="1"/>
  <c r="K279" i="1"/>
  <c r="S279" i="1" s="1"/>
  <c r="P278" i="1"/>
  <c r="X278" i="1" s="1"/>
  <c r="O278" i="1"/>
  <c r="W278" i="1" s="1"/>
  <c r="N278" i="1"/>
  <c r="V278" i="1" s="1"/>
  <c r="M278" i="1"/>
  <c r="U278" i="1" s="1"/>
  <c r="L278" i="1"/>
  <c r="T278" i="1" s="1"/>
  <c r="K278" i="1"/>
  <c r="S278" i="1" s="1"/>
  <c r="P277" i="1"/>
  <c r="X277" i="1" s="1"/>
  <c r="O277" i="1"/>
  <c r="W277" i="1" s="1"/>
  <c r="N277" i="1"/>
  <c r="V277" i="1" s="1"/>
  <c r="M277" i="1"/>
  <c r="U277" i="1" s="1"/>
  <c r="L277" i="1"/>
  <c r="T277" i="1" s="1"/>
  <c r="K277" i="1"/>
  <c r="S277" i="1" s="1"/>
  <c r="P276" i="1"/>
  <c r="X276" i="1" s="1"/>
  <c r="O276" i="1"/>
  <c r="W276" i="1" s="1"/>
  <c r="N276" i="1"/>
  <c r="V276" i="1" s="1"/>
  <c r="M276" i="1"/>
  <c r="U276" i="1" s="1"/>
  <c r="L276" i="1"/>
  <c r="T276" i="1" s="1"/>
  <c r="K276" i="1"/>
  <c r="S276" i="1" s="1"/>
  <c r="P275" i="1"/>
  <c r="X275" i="1" s="1"/>
  <c r="O275" i="1"/>
  <c r="W275" i="1" s="1"/>
  <c r="N275" i="1"/>
  <c r="V275" i="1" s="1"/>
  <c r="M275" i="1"/>
  <c r="U275" i="1" s="1"/>
  <c r="L275" i="1"/>
  <c r="T275" i="1" s="1"/>
  <c r="K275" i="1"/>
  <c r="S275" i="1" s="1"/>
  <c r="P274" i="1"/>
  <c r="X274" i="1" s="1"/>
  <c r="O274" i="1"/>
  <c r="W274" i="1" s="1"/>
  <c r="N274" i="1"/>
  <c r="V274" i="1" s="1"/>
  <c r="M274" i="1"/>
  <c r="U274" i="1" s="1"/>
  <c r="L274" i="1"/>
  <c r="T274" i="1" s="1"/>
  <c r="K274" i="1"/>
  <c r="S274" i="1" s="1"/>
  <c r="P273" i="1"/>
  <c r="X273" i="1" s="1"/>
  <c r="O273" i="1"/>
  <c r="W273" i="1" s="1"/>
  <c r="N273" i="1"/>
  <c r="V273" i="1" s="1"/>
  <c r="M273" i="1"/>
  <c r="U273" i="1" s="1"/>
  <c r="L273" i="1"/>
  <c r="T273" i="1" s="1"/>
  <c r="K273" i="1"/>
  <c r="S273" i="1" s="1"/>
  <c r="P272" i="1"/>
  <c r="X272" i="1" s="1"/>
  <c r="O272" i="1"/>
  <c r="W272" i="1" s="1"/>
  <c r="N272" i="1"/>
  <c r="V272" i="1" s="1"/>
  <c r="M272" i="1"/>
  <c r="U272" i="1" s="1"/>
  <c r="L272" i="1"/>
  <c r="T272" i="1" s="1"/>
  <c r="K272" i="1"/>
  <c r="S272" i="1" s="1"/>
  <c r="P271" i="1"/>
  <c r="X271" i="1" s="1"/>
  <c r="O271" i="1"/>
  <c r="W271" i="1" s="1"/>
  <c r="N271" i="1"/>
  <c r="V271" i="1" s="1"/>
  <c r="M271" i="1"/>
  <c r="U271" i="1" s="1"/>
  <c r="L271" i="1"/>
  <c r="T271" i="1" s="1"/>
  <c r="K271" i="1"/>
  <c r="S271" i="1" s="1"/>
  <c r="P270" i="1"/>
  <c r="X270" i="1" s="1"/>
  <c r="O270" i="1"/>
  <c r="W270" i="1" s="1"/>
  <c r="N270" i="1"/>
  <c r="V270" i="1" s="1"/>
  <c r="M270" i="1"/>
  <c r="U270" i="1" s="1"/>
  <c r="L270" i="1"/>
  <c r="T270" i="1" s="1"/>
  <c r="K270" i="1"/>
  <c r="S270" i="1" s="1"/>
  <c r="P269" i="1"/>
  <c r="X269" i="1" s="1"/>
  <c r="O269" i="1"/>
  <c r="W269" i="1" s="1"/>
  <c r="N269" i="1"/>
  <c r="V269" i="1" s="1"/>
  <c r="M269" i="1"/>
  <c r="U269" i="1" s="1"/>
  <c r="L269" i="1"/>
  <c r="T269" i="1" s="1"/>
  <c r="K269" i="1"/>
  <c r="S269" i="1" s="1"/>
  <c r="P268" i="1"/>
  <c r="X268" i="1" s="1"/>
  <c r="O268" i="1"/>
  <c r="W268" i="1" s="1"/>
  <c r="N268" i="1"/>
  <c r="V268" i="1" s="1"/>
  <c r="M268" i="1"/>
  <c r="U268" i="1" s="1"/>
  <c r="L268" i="1"/>
  <c r="T268" i="1" s="1"/>
  <c r="K268" i="1"/>
  <c r="S268" i="1" s="1"/>
  <c r="P267" i="1"/>
  <c r="X267" i="1" s="1"/>
  <c r="O267" i="1"/>
  <c r="W267" i="1" s="1"/>
  <c r="N267" i="1"/>
  <c r="V267" i="1" s="1"/>
  <c r="M267" i="1"/>
  <c r="U267" i="1" s="1"/>
  <c r="L267" i="1"/>
  <c r="T267" i="1" s="1"/>
  <c r="K267" i="1"/>
  <c r="S267" i="1" s="1"/>
  <c r="P266" i="1"/>
  <c r="X266" i="1" s="1"/>
  <c r="O266" i="1"/>
  <c r="W266" i="1" s="1"/>
  <c r="N266" i="1"/>
  <c r="V266" i="1" s="1"/>
  <c r="M266" i="1"/>
  <c r="U266" i="1" s="1"/>
  <c r="L266" i="1"/>
  <c r="T266" i="1" s="1"/>
  <c r="K266" i="1"/>
  <c r="S266" i="1" s="1"/>
  <c r="P265" i="1"/>
  <c r="X265" i="1" s="1"/>
  <c r="O265" i="1"/>
  <c r="W265" i="1" s="1"/>
  <c r="N265" i="1"/>
  <c r="V265" i="1" s="1"/>
  <c r="M265" i="1"/>
  <c r="U265" i="1" s="1"/>
  <c r="L265" i="1"/>
  <c r="T265" i="1" s="1"/>
  <c r="K265" i="1"/>
  <c r="S265" i="1" s="1"/>
  <c r="P264" i="1"/>
  <c r="X264" i="1" s="1"/>
  <c r="O264" i="1"/>
  <c r="W264" i="1" s="1"/>
  <c r="N264" i="1"/>
  <c r="V264" i="1" s="1"/>
  <c r="M264" i="1"/>
  <c r="U264" i="1" s="1"/>
  <c r="L264" i="1"/>
  <c r="T264" i="1" s="1"/>
  <c r="K264" i="1"/>
  <c r="S264" i="1" s="1"/>
  <c r="P263" i="1"/>
  <c r="X263" i="1" s="1"/>
  <c r="O263" i="1"/>
  <c r="W263" i="1" s="1"/>
  <c r="N263" i="1"/>
  <c r="V263" i="1" s="1"/>
  <c r="M263" i="1"/>
  <c r="U263" i="1" s="1"/>
  <c r="L263" i="1"/>
  <c r="T263" i="1" s="1"/>
  <c r="K263" i="1"/>
  <c r="S263" i="1" s="1"/>
  <c r="P262" i="1"/>
  <c r="X262" i="1" s="1"/>
  <c r="O262" i="1"/>
  <c r="W262" i="1" s="1"/>
  <c r="N262" i="1"/>
  <c r="V262" i="1" s="1"/>
  <c r="M262" i="1"/>
  <c r="U262" i="1" s="1"/>
  <c r="L262" i="1"/>
  <c r="T262" i="1" s="1"/>
  <c r="K262" i="1"/>
  <c r="S262" i="1" s="1"/>
  <c r="P261" i="1"/>
  <c r="X261" i="1" s="1"/>
  <c r="O261" i="1"/>
  <c r="W261" i="1" s="1"/>
  <c r="N261" i="1"/>
  <c r="V261" i="1" s="1"/>
  <c r="M261" i="1"/>
  <c r="U261" i="1" s="1"/>
  <c r="L261" i="1"/>
  <c r="T261" i="1" s="1"/>
  <c r="K261" i="1"/>
  <c r="S261" i="1" s="1"/>
  <c r="P260" i="1"/>
  <c r="X260" i="1" s="1"/>
  <c r="O260" i="1"/>
  <c r="W260" i="1" s="1"/>
  <c r="N260" i="1"/>
  <c r="V260" i="1" s="1"/>
  <c r="M260" i="1"/>
  <c r="U260" i="1" s="1"/>
  <c r="L260" i="1"/>
  <c r="T260" i="1" s="1"/>
  <c r="K260" i="1"/>
  <c r="S260" i="1" s="1"/>
  <c r="P259" i="1"/>
  <c r="X259" i="1" s="1"/>
  <c r="O259" i="1"/>
  <c r="W259" i="1" s="1"/>
  <c r="N259" i="1"/>
  <c r="V259" i="1" s="1"/>
  <c r="M259" i="1"/>
  <c r="U259" i="1" s="1"/>
  <c r="L259" i="1"/>
  <c r="T259" i="1" s="1"/>
  <c r="K259" i="1"/>
  <c r="S259" i="1" s="1"/>
  <c r="P258" i="1"/>
  <c r="X258" i="1" s="1"/>
  <c r="O258" i="1"/>
  <c r="W258" i="1" s="1"/>
  <c r="N258" i="1"/>
  <c r="V258" i="1" s="1"/>
  <c r="M258" i="1"/>
  <c r="U258" i="1" s="1"/>
  <c r="L258" i="1"/>
  <c r="T258" i="1" s="1"/>
  <c r="K258" i="1"/>
  <c r="S258" i="1" s="1"/>
  <c r="P257" i="1"/>
  <c r="X257" i="1" s="1"/>
  <c r="O257" i="1"/>
  <c r="W257" i="1" s="1"/>
  <c r="N257" i="1"/>
  <c r="V257" i="1" s="1"/>
  <c r="M257" i="1"/>
  <c r="U257" i="1" s="1"/>
  <c r="L257" i="1"/>
  <c r="T257" i="1" s="1"/>
  <c r="K257" i="1"/>
  <c r="S257" i="1" s="1"/>
  <c r="P256" i="1"/>
  <c r="X256" i="1" s="1"/>
  <c r="O256" i="1"/>
  <c r="W256" i="1" s="1"/>
  <c r="N256" i="1"/>
  <c r="V256" i="1" s="1"/>
  <c r="M256" i="1"/>
  <c r="U256" i="1" s="1"/>
  <c r="L256" i="1"/>
  <c r="T256" i="1" s="1"/>
  <c r="K256" i="1"/>
  <c r="S256" i="1" s="1"/>
  <c r="P255" i="1"/>
  <c r="X255" i="1" s="1"/>
  <c r="O255" i="1"/>
  <c r="W255" i="1" s="1"/>
  <c r="N255" i="1"/>
  <c r="V255" i="1" s="1"/>
  <c r="M255" i="1"/>
  <c r="U255" i="1" s="1"/>
  <c r="L255" i="1"/>
  <c r="T255" i="1" s="1"/>
  <c r="K255" i="1"/>
  <c r="S255" i="1" s="1"/>
  <c r="P254" i="1"/>
  <c r="X254" i="1" s="1"/>
  <c r="O254" i="1"/>
  <c r="W254" i="1" s="1"/>
  <c r="N254" i="1"/>
  <c r="V254" i="1" s="1"/>
  <c r="M254" i="1"/>
  <c r="U254" i="1" s="1"/>
  <c r="L254" i="1"/>
  <c r="T254" i="1" s="1"/>
  <c r="K254" i="1"/>
  <c r="S254" i="1" s="1"/>
  <c r="P253" i="1"/>
  <c r="X253" i="1" s="1"/>
  <c r="O253" i="1"/>
  <c r="W253" i="1" s="1"/>
  <c r="N253" i="1"/>
  <c r="V253" i="1" s="1"/>
  <c r="M253" i="1"/>
  <c r="U253" i="1" s="1"/>
  <c r="L253" i="1"/>
  <c r="T253" i="1" s="1"/>
  <c r="K253" i="1"/>
  <c r="S253" i="1" s="1"/>
  <c r="P252" i="1"/>
  <c r="X252" i="1" s="1"/>
  <c r="O252" i="1"/>
  <c r="W252" i="1" s="1"/>
  <c r="N252" i="1"/>
  <c r="V252" i="1" s="1"/>
  <c r="M252" i="1"/>
  <c r="U252" i="1" s="1"/>
  <c r="L252" i="1"/>
  <c r="T252" i="1" s="1"/>
  <c r="K252" i="1"/>
  <c r="S252" i="1" s="1"/>
  <c r="P251" i="1"/>
  <c r="X251" i="1" s="1"/>
  <c r="O251" i="1"/>
  <c r="W251" i="1" s="1"/>
  <c r="N251" i="1"/>
  <c r="V251" i="1" s="1"/>
  <c r="M251" i="1"/>
  <c r="U251" i="1" s="1"/>
  <c r="L251" i="1"/>
  <c r="T251" i="1" s="1"/>
  <c r="K251" i="1"/>
  <c r="S251" i="1" s="1"/>
  <c r="P250" i="1"/>
  <c r="X250" i="1" s="1"/>
  <c r="O250" i="1"/>
  <c r="W250" i="1" s="1"/>
  <c r="N250" i="1"/>
  <c r="V250" i="1" s="1"/>
  <c r="M250" i="1"/>
  <c r="U250" i="1" s="1"/>
  <c r="L250" i="1"/>
  <c r="T250" i="1" s="1"/>
  <c r="K250" i="1"/>
  <c r="S250" i="1" s="1"/>
  <c r="P249" i="1"/>
  <c r="X249" i="1" s="1"/>
  <c r="O249" i="1"/>
  <c r="W249" i="1" s="1"/>
  <c r="N249" i="1"/>
  <c r="V249" i="1" s="1"/>
  <c r="M249" i="1"/>
  <c r="U249" i="1" s="1"/>
  <c r="L249" i="1"/>
  <c r="T249" i="1" s="1"/>
  <c r="K249" i="1"/>
  <c r="S249" i="1" s="1"/>
  <c r="P248" i="1"/>
  <c r="X248" i="1" s="1"/>
  <c r="O248" i="1"/>
  <c r="W248" i="1" s="1"/>
  <c r="N248" i="1"/>
  <c r="V248" i="1" s="1"/>
  <c r="M248" i="1"/>
  <c r="U248" i="1" s="1"/>
  <c r="L248" i="1"/>
  <c r="T248" i="1" s="1"/>
  <c r="K248" i="1"/>
  <c r="S248" i="1" s="1"/>
  <c r="P247" i="1"/>
  <c r="X247" i="1" s="1"/>
  <c r="O247" i="1"/>
  <c r="W247" i="1" s="1"/>
  <c r="N247" i="1"/>
  <c r="V247" i="1" s="1"/>
  <c r="M247" i="1"/>
  <c r="U247" i="1" s="1"/>
  <c r="L247" i="1"/>
  <c r="T247" i="1" s="1"/>
  <c r="K247" i="1"/>
  <c r="S247" i="1" s="1"/>
  <c r="P246" i="1"/>
  <c r="X246" i="1" s="1"/>
  <c r="O246" i="1"/>
  <c r="W246" i="1" s="1"/>
  <c r="N246" i="1"/>
  <c r="V246" i="1" s="1"/>
  <c r="M246" i="1"/>
  <c r="U246" i="1" s="1"/>
  <c r="L246" i="1"/>
  <c r="T246" i="1" s="1"/>
  <c r="K246" i="1"/>
  <c r="S246" i="1" s="1"/>
  <c r="P245" i="1"/>
  <c r="X245" i="1" s="1"/>
  <c r="O245" i="1"/>
  <c r="W245" i="1" s="1"/>
  <c r="N245" i="1"/>
  <c r="V245" i="1" s="1"/>
  <c r="M245" i="1"/>
  <c r="U245" i="1" s="1"/>
  <c r="L245" i="1"/>
  <c r="T245" i="1" s="1"/>
  <c r="K245" i="1"/>
  <c r="S245" i="1" s="1"/>
  <c r="P244" i="1"/>
  <c r="X244" i="1" s="1"/>
  <c r="O244" i="1"/>
  <c r="W244" i="1" s="1"/>
  <c r="N244" i="1"/>
  <c r="V244" i="1" s="1"/>
  <c r="M244" i="1"/>
  <c r="U244" i="1" s="1"/>
  <c r="L244" i="1"/>
  <c r="T244" i="1" s="1"/>
  <c r="K244" i="1"/>
  <c r="S244" i="1" s="1"/>
  <c r="P243" i="1"/>
  <c r="X243" i="1" s="1"/>
  <c r="O243" i="1"/>
  <c r="W243" i="1" s="1"/>
  <c r="N243" i="1"/>
  <c r="V243" i="1" s="1"/>
  <c r="M243" i="1"/>
  <c r="U243" i="1" s="1"/>
  <c r="L243" i="1"/>
  <c r="T243" i="1" s="1"/>
  <c r="K243" i="1"/>
  <c r="S243" i="1" s="1"/>
  <c r="P242" i="1"/>
  <c r="X242" i="1" s="1"/>
  <c r="O242" i="1"/>
  <c r="W242" i="1" s="1"/>
  <c r="N242" i="1"/>
  <c r="V242" i="1" s="1"/>
  <c r="M242" i="1"/>
  <c r="U242" i="1" s="1"/>
  <c r="L242" i="1"/>
  <c r="T242" i="1" s="1"/>
  <c r="K242" i="1"/>
  <c r="S242" i="1" s="1"/>
  <c r="P241" i="1"/>
  <c r="X241" i="1" s="1"/>
  <c r="O241" i="1"/>
  <c r="W241" i="1" s="1"/>
  <c r="N241" i="1"/>
  <c r="V241" i="1" s="1"/>
  <c r="M241" i="1"/>
  <c r="U241" i="1" s="1"/>
  <c r="L241" i="1"/>
  <c r="T241" i="1" s="1"/>
  <c r="K241" i="1"/>
  <c r="S241" i="1" s="1"/>
  <c r="P240" i="1"/>
  <c r="X240" i="1" s="1"/>
  <c r="O240" i="1"/>
  <c r="W240" i="1" s="1"/>
  <c r="N240" i="1"/>
  <c r="V240" i="1" s="1"/>
  <c r="M240" i="1"/>
  <c r="U240" i="1" s="1"/>
  <c r="L240" i="1"/>
  <c r="T240" i="1" s="1"/>
  <c r="K240" i="1"/>
  <c r="S240" i="1" s="1"/>
  <c r="P239" i="1"/>
  <c r="X239" i="1" s="1"/>
  <c r="O239" i="1"/>
  <c r="W239" i="1" s="1"/>
  <c r="N239" i="1"/>
  <c r="V239" i="1" s="1"/>
  <c r="M239" i="1"/>
  <c r="U239" i="1" s="1"/>
  <c r="L239" i="1"/>
  <c r="T239" i="1" s="1"/>
  <c r="K239" i="1"/>
  <c r="S239" i="1" s="1"/>
  <c r="P238" i="1"/>
  <c r="X238" i="1" s="1"/>
  <c r="O238" i="1"/>
  <c r="W238" i="1" s="1"/>
  <c r="N238" i="1"/>
  <c r="V238" i="1" s="1"/>
  <c r="M238" i="1"/>
  <c r="U238" i="1" s="1"/>
  <c r="L238" i="1"/>
  <c r="T238" i="1" s="1"/>
  <c r="K238" i="1"/>
  <c r="S238" i="1" s="1"/>
  <c r="P237" i="1"/>
  <c r="X237" i="1" s="1"/>
  <c r="O237" i="1"/>
  <c r="W237" i="1" s="1"/>
  <c r="N237" i="1"/>
  <c r="V237" i="1" s="1"/>
  <c r="M237" i="1"/>
  <c r="U237" i="1" s="1"/>
  <c r="L237" i="1"/>
  <c r="T237" i="1" s="1"/>
  <c r="K237" i="1"/>
  <c r="S237" i="1" s="1"/>
  <c r="P236" i="1"/>
  <c r="X236" i="1" s="1"/>
  <c r="O236" i="1"/>
  <c r="W236" i="1" s="1"/>
  <c r="N236" i="1"/>
  <c r="V236" i="1" s="1"/>
  <c r="M236" i="1"/>
  <c r="U236" i="1" s="1"/>
  <c r="L236" i="1"/>
  <c r="T236" i="1" s="1"/>
  <c r="K236" i="1"/>
  <c r="S236" i="1" s="1"/>
  <c r="P235" i="1"/>
  <c r="X235" i="1" s="1"/>
  <c r="O235" i="1"/>
  <c r="W235" i="1" s="1"/>
  <c r="N235" i="1"/>
  <c r="V235" i="1" s="1"/>
  <c r="M235" i="1"/>
  <c r="U235" i="1" s="1"/>
  <c r="L235" i="1"/>
  <c r="T235" i="1" s="1"/>
  <c r="K235" i="1"/>
  <c r="S235" i="1" s="1"/>
  <c r="P234" i="1"/>
  <c r="X234" i="1" s="1"/>
  <c r="O234" i="1"/>
  <c r="W234" i="1" s="1"/>
  <c r="N234" i="1"/>
  <c r="V234" i="1" s="1"/>
  <c r="M234" i="1"/>
  <c r="U234" i="1" s="1"/>
  <c r="L234" i="1"/>
  <c r="T234" i="1" s="1"/>
  <c r="K234" i="1"/>
  <c r="S234" i="1" s="1"/>
  <c r="P233" i="1"/>
  <c r="X233" i="1" s="1"/>
  <c r="O233" i="1"/>
  <c r="W233" i="1" s="1"/>
  <c r="N233" i="1"/>
  <c r="V233" i="1" s="1"/>
  <c r="M233" i="1"/>
  <c r="U233" i="1" s="1"/>
  <c r="L233" i="1"/>
  <c r="T233" i="1" s="1"/>
  <c r="K233" i="1"/>
  <c r="S233" i="1" s="1"/>
  <c r="P232" i="1"/>
  <c r="X232" i="1" s="1"/>
  <c r="O232" i="1"/>
  <c r="W232" i="1" s="1"/>
  <c r="N232" i="1"/>
  <c r="V232" i="1" s="1"/>
  <c r="M232" i="1"/>
  <c r="U232" i="1" s="1"/>
  <c r="L232" i="1"/>
  <c r="T232" i="1" s="1"/>
  <c r="K232" i="1"/>
  <c r="S232" i="1" s="1"/>
  <c r="P231" i="1"/>
  <c r="X231" i="1" s="1"/>
  <c r="O231" i="1"/>
  <c r="W231" i="1" s="1"/>
  <c r="N231" i="1"/>
  <c r="V231" i="1" s="1"/>
  <c r="M231" i="1"/>
  <c r="U231" i="1" s="1"/>
  <c r="L231" i="1"/>
  <c r="T231" i="1" s="1"/>
  <c r="K231" i="1"/>
  <c r="S231" i="1" s="1"/>
  <c r="P230" i="1"/>
  <c r="X230" i="1" s="1"/>
  <c r="O230" i="1"/>
  <c r="W230" i="1" s="1"/>
  <c r="N230" i="1"/>
  <c r="V230" i="1" s="1"/>
  <c r="M230" i="1"/>
  <c r="U230" i="1" s="1"/>
  <c r="L230" i="1"/>
  <c r="T230" i="1" s="1"/>
  <c r="K230" i="1"/>
  <c r="S230" i="1" s="1"/>
  <c r="P229" i="1"/>
  <c r="X229" i="1" s="1"/>
  <c r="O229" i="1"/>
  <c r="W229" i="1" s="1"/>
  <c r="N229" i="1"/>
  <c r="V229" i="1" s="1"/>
  <c r="M229" i="1"/>
  <c r="U229" i="1" s="1"/>
  <c r="L229" i="1"/>
  <c r="T229" i="1" s="1"/>
  <c r="K229" i="1"/>
  <c r="S229" i="1" s="1"/>
  <c r="P228" i="1"/>
  <c r="X228" i="1" s="1"/>
  <c r="O228" i="1"/>
  <c r="W228" i="1" s="1"/>
  <c r="N228" i="1"/>
  <c r="V228" i="1" s="1"/>
  <c r="M228" i="1"/>
  <c r="U228" i="1" s="1"/>
  <c r="L228" i="1"/>
  <c r="T228" i="1" s="1"/>
  <c r="K228" i="1"/>
  <c r="S228" i="1" s="1"/>
  <c r="P227" i="1"/>
  <c r="X227" i="1" s="1"/>
  <c r="O227" i="1"/>
  <c r="W227" i="1" s="1"/>
  <c r="N227" i="1"/>
  <c r="V227" i="1" s="1"/>
  <c r="M227" i="1"/>
  <c r="U227" i="1" s="1"/>
  <c r="L227" i="1"/>
  <c r="T227" i="1" s="1"/>
  <c r="K227" i="1"/>
  <c r="S227" i="1" s="1"/>
  <c r="P226" i="1"/>
  <c r="X226" i="1" s="1"/>
  <c r="O226" i="1"/>
  <c r="W226" i="1" s="1"/>
  <c r="N226" i="1"/>
  <c r="V226" i="1" s="1"/>
  <c r="M226" i="1"/>
  <c r="U226" i="1" s="1"/>
  <c r="L226" i="1"/>
  <c r="T226" i="1" s="1"/>
  <c r="K226" i="1"/>
  <c r="S226" i="1" s="1"/>
  <c r="P225" i="1"/>
  <c r="X225" i="1" s="1"/>
  <c r="O225" i="1"/>
  <c r="W225" i="1" s="1"/>
  <c r="N225" i="1"/>
  <c r="V225" i="1" s="1"/>
  <c r="M225" i="1"/>
  <c r="U225" i="1" s="1"/>
  <c r="L225" i="1"/>
  <c r="T225" i="1" s="1"/>
  <c r="K225" i="1"/>
  <c r="S225" i="1" s="1"/>
  <c r="P224" i="1"/>
  <c r="X224" i="1" s="1"/>
  <c r="O224" i="1"/>
  <c r="W224" i="1" s="1"/>
  <c r="N224" i="1"/>
  <c r="V224" i="1" s="1"/>
  <c r="M224" i="1"/>
  <c r="U224" i="1" s="1"/>
  <c r="L224" i="1"/>
  <c r="T224" i="1" s="1"/>
  <c r="K224" i="1"/>
  <c r="S224" i="1" s="1"/>
  <c r="P223" i="1"/>
  <c r="X223" i="1" s="1"/>
  <c r="O223" i="1"/>
  <c r="W223" i="1" s="1"/>
  <c r="N223" i="1"/>
  <c r="V223" i="1" s="1"/>
  <c r="M223" i="1"/>
  <c r="U223" i="1" s="1"/>
  <c r="L223" i="1"/>
  <c r="T223" i="1" s="1"/>
  <c r="K223" i="1"/>
  <c r="S223" i="1" s="1"/>
  <c r="P222" i="1"/>
  <c r="X222" i="1" s="1"/>
  <c r="O222" i="1"/>
  <c r="W222" i="1" s="1"/>
  <c r="N222" i="1"/>
  <c r="V222" i="1" s="1"/>
  <c r="M222" i="1"/>
  <c r="U222" i="1" s="1"/>
  <c r="L222" i="1"/>
  <c r="T222" i="1" s="1"/>
  <c r="K222" i="1"/>
  <c r="S222" i="1" s="1"/>
  <c r="P221" i="1"/>
  <c r="X221" i="1" s="1"/>
  <c r="O221" i="1"/>
  <c r="W221" i="1" s="1"/>
  <c r="N221" i="1"/>
  <c r="V221" i="1" s="1"/>
  <c r="M221" i="1"/>
  <c r="U221" i="1" s="1"/>
  <c r="L221" i="1"/>
  <c r="T221" i="1" s="1"/>
  <c r="K221" i="1"/>
  <c r="S221" i="1" s="1"/>
  <c r="P220" i="1"/>
  <c r="X220" i="1" s="1"/>
  <c r="O220" i="1"/>
  <c r="W220" i="1" s="1"/>
  <c r="N220" i="1"/>
  <c r="V220" i="1" s="1"/>
  <c r="M220" i="1"/>
  <c r="U220" i="1" s="1"/>
  <c r="L220" i="1"/>
  <c r="T220" i="1" s="1"/>
  <c r="K220" i="1"/>
  <c r="S220" i="1" s="1"/>
  <c r="P219" i="1"/>
  <c r="X219" i="1" s="1"/>
  <c r="O219" i="1"/>
  <c r="W219" i="1" s="1"/>
  <c r="N219" i="1"/>
  <c r="V219" i="1" s="1"/>
  <c r="M219" i="1"/>
  <c r="U219" i="1" s="1"/>
  <c r="L219" i="1"/>
  <c r="T219" i="1" s="1"/>
  <c r="K219" i="1"/>
  <c r="S219" i="1" s="1"/>
  <c r="P218" i="1"/>
  <c r="X218" i="1" s="1"/>
  <c r="O218" i="1"/>
  <c r="W218" i="1" s="1"/>
  <c r="N218" i="1"/>
  <c r="V218" i="1" s="1"/>
  <c r="M218" i="1"/>
  <c r="U218" i="1" s="1"/>
  <c r="L218" i="1"/>
  <c r="T218" i="1" s="1"/>
  <c r="K218" i="1"/>
  <c r="S218" i="1" s="1"/>
  <c r="P217" i="1"/>
  <c r="X217" i="1" s="1"/>
  <c r="O217" i="1"/>
  <c r="W217" i="1" s="1"/>
  <c r="N217" i="1"/>
  <c r="V217" i="1" s="1"/>
  <c r="M217" i="1"/>
  <c r="U217" i="1" s="1"/>
  <c r="L217" i="1"/>
  <c r="T217" i="1" s="1"/>
  <c r="K217" i="1"/>
  <c r="S217" i="1" s="1"/>
  <c r="P216" i="1"/>
  <c r="X216" i="1" s="1"/>
  <c r="O216" i="1"/>
  <c r="W216" i="1" s="1"/>
  <c r="N216" i="1"/>
  <c r="V216" i="1" s="1"/>
  <c r="M216" i="1"/>
  <c r="U216" i="1" s="1"/>
  <c r="L216" i="1"/>
  <c r="T216" i="1" s="1"/>
  <c r="K216" i="1"/>
  <c r="S216" i="1" s="1"/>
  <c r="P215" i="1"/>
  <c r="X215" i="1" s="1"/>
  <c r="O215" i="1"/>
  <c r="W215" i="1" s="1"/>
  <c r="N215" i="1"/>
  <c r="V215" i="1" s="1"/>
  <c r="M215" i="1"/>
  <c r="U215" i="1" s="1"/>
  <c r="L215" i="1"/>
  <c r="T215" i="1" s="1"/>
  <c r="K215" i="1"/>
  <c r="S215" i="1" s="1"/>
  <c r="P214" i="1"/>
  <c r="X214" i="1" s="1"/>
  <c r="O214" i="1"/>
  <c r="W214" i="1" s="1"/>
  <c r="N214" i="1"/>
  <c r="V214" i="1" s="1"/>
  <c r="M214" i="1"/>
  <c r="U214" i="1" s="1"/>
  <c r="L214" i="1"/>
  <c r="T214" i="1" s="1"/>
  <c r="K214" i="1"/>
  <c r="S214" i="1" s="1"/>
  <c r="P213" i="1"/>
  <c r="X213" i="1" s="1"/>
  <c r="O213" i="1"/>
  <c r="W213" i="1" s="1"/>
  <c r="N213" i="1"/>
  <c r="V213" i="1" s="1"/>
  <c r="M213" i="1"/>
  <c r="U213" i="1" s="1"/>
  <c r="L213" i="1"/>
  <c r="T213" i="1" s="1"/>
  <c r="K213" i="1"/>
  <c r="S213" i="1" s="1"/>
  <c r="P212" i="1"/>
  <c r="X212" i="1" s="1"/>
  <c r="O212" i="1"/>
  <c r="W212" i="1" s="1"/>
  <c r="N212" i="1"/>
  <c r="V212" i="1" s="1"/>
  <c r="M212" i="1"/>
  <c r="U212" i="1" s="1"/>
  <c r="L212" i="1"/>
  <c r="T212" i="1" s="1"/>
  <c r="K212" i="1"/>
  <c r="S212" i="1" s="1"/>
  <c r="P211" i="1"/>
  <c r="X211" i="1" s="1"/>
  <c r="O211" i="1"/>
  <c r="W211" i="1" s="1"/>
  <c r="N211" i="1"/>
  <c r="V211" i="1" s="1"/>
  <c r="M211" i="1"/>
  <c r="U211" i="1" s="1"/>
  <c r="L211" i="1"/>
  <c r="T211" i="1" s="1"/>
  <c r="K211" i="1"/>
  <c r="S211" i="1" s="1"/>
  <c r="P210" i="1"/>
  <c r="X210" i="1" s="1"/>
  <c r="O210" i="1"/>
  <c r="W210" i="1" s="1"/>
  <c r="N210" i="1"/>
  <c r="V210" i="1" s="1"/>
  <c r="M210" i="1"/>
  <c r="U210" i="1" s="1"/>
  <c r="L210" i="1"/>
  <c r="T210" i="1" s="1"/>
  <c r="K210" i="1"/>
  <c r="S210" i="1" s="1"/>
  <c r="P209" i="1"/>
  <c r="X209" i="1" s="1"/>
  <c r="O209" i="1"/>
  <c r="W209" i="1" s="1"/>
  <c r="N209" i="1"/>
  <c r="V209" i="1" s="1"/>
  <c r="M209" i="1"/>
  <c r="U209" i="1" s="1"/>
  <c r="L209" i="1"/>
  <c r="T209" i="1" s="1"/>
  <c r="K209" i="1"/>
  <c r="S209" i="1" s="1"/>
  <c r="P208" i="1"/>
  <c r="X208" i="1" s="1"/>
  <c r="O208" i="1"/>
  <c r="W208" i="1" s="1"/>
  <c r="N208" i="1"/>
  <c r="V208" i="1" s="1"/>
  <c r="M208" i="1"/>
  <c r="U208" i="1" s="1"/>
  <c r="L208" i="1"/>
  <c r="T208" i="1" s="1"/>
  <c r="K208" i="1"/>
  <c r="S208" i="1" s="1"/>
  <c r="P207" i="1"/>
  <c r="X207" i="1" s="1"/>
  <c r="O207" i="1"/>
  <c r="W207" i="1" s="1"/>
  <c r="N207" i="1"/>
  <c r="V207" i="1" s="1"/>
  <c r="M207" i="1"/>
  <c r="U207" i="1" s="1"/>
  <c r="L207" i="1"/>
  <c r="T207" i="1" s="1"/>
  <c r="K207" i="1"/>
  <c r="S207" i="1" s="1"/>
  <c r="P206" i="1"/>
  <c r="X206" i="1" s="1"/>
  <c r="O206" i="1"/>
  <c r="W206" i="1" s="1"/>
  <c r="N206" i="1"/>
  <c r="V206" i="1" s="1"/>
  <c r="M206" i="1"/>
  <c r="U206" i="1" s="1"/>
  <c r="L206" i="1"/>
  <c r="T206" i="1" s="1"/>
  <c r="K206" i="1"/>
  <c r="S206" i="1" s="1"/>
  <c r="P205" i="1"/>
  <c r="X205" i="1" s="1"/>
  <c r="O205" i="1"/>
  <c r="W205" i="1" s="1"/>
  <c r="N205" i="1"/>
  <c r="V205" i="1" s="1"/>
  <c r="M205" i="1"/>
  <c r="U205" i="1" s="1"/>
  <c r="L205" i="1"/>
  <c r="T205" i="1" s="1"/>
  <c r="K205" i="1"/>
  <c r="S205" i="1" s="1"/>
  <c r="P204" i="1"/>
  <c r="X204" i="1" s="1"/>
  <c r="O204" i="1"/>
  <c r="W204" i="1" s="1"/>
  <c r="N204" i="1"/>
  <c r="V204" i="1" s="1"/>
  <c r="M204" i="1"/>
  <c r="U204" i="1" s="1"/>
  <c r="L204" i="1"/>
  <c r="T204" i="1" s="1"/>
  <c r="K204" i="1"/>
  <c r="S204" i="1" s="1"/>
  <c r="P203" i="1"/>
  <c r="X203" i="1" s="1"/>
  <c r="O203" i="1"/>
  <c r="W203" i="1" s="1"/>
  <c r="N203" i="1"/>
  <c r="V203" i="1" s="1"/>
  <c r="M203" i="1"/>
  <c r="U203" i="1" s="1"/>
  <c r="L203" i="1"/>
  <c r="T203" i="1" s="1"/>
  <c r="K203" i="1"/>
  <c r="S203" i="1" s="1"/>
  <c r="P202" i="1"/>
  <c r="X202" i="1" s="1"/>
  <c r="O202" i="1"/>
  <c r="W202" i="1" s="1"/>
  <c r="N202" i="1"/>
  <c r="V202" i="1" s="1"/>
  <c r="M202" i="1"/>
  <c r="U202" i="1" s="1"/>
  <c r="L202" i="1"/>
  <c r="T202" i="1" s="1"/>
  <c r="K202" i="1"/>
  <c r="S202" i="1" s="1"/>
  <c r="P201" i="1"/>
  <c r="X201" i="1" s="1"/>
  <c r="O201" i="1"/>
  <c r="W201" i="1" s="1"/>
  <c r="N201" i="1"/>
  <c r="V201" i="1" s="1"/>
  <c r="M201" i="1"/>
  <c r="U201" i="1" s="1"/>
  <c r="L201" i="1"/>
  <c r="T201" i="1" s="1"/>
  <c r="K201" i="1"/>
  <c r="S201" i="1" s="1"/>
  <c r="P200" i="1"/>
  <c r="X200" i="1" s="1"/>
  <c r="O200" i="1"/>
  <c r="W200" i="1" s="1"/>
  <c r="N200" i="1"/>
  <c r="V200" i="1" s="1"/>
  <c r="M200" i="1"/>
  <c r="U200" i="1" s="1"/>
  <c r="L200" i="1"/>
  <c r="T200" i="1" s="1"/>
  <c r="K200" i="1"/>
  <c r="S200" i="1" s="1"/>
  <c r="P199" i="1"/>
  <c r="X199" i="1" s="1"/>
  <c r="O199" i="1"/>
  <c r="W199" i="1" s="1"/>
  <c r="N199" i="1"/>
  <c r="V199" i="1" s="1"/>
  <c r="M199" i="1"/>
  <c r="U199" i="1" s="1"/>
  <c r="L199" i="1"/>
  <c r="T199" i="1" s="1"/>
  <c r="K199" i="1"/>
  <c r="S199" i="1" s="1"/>
  <c r="P198" i="1"/>
  <c r="X198" i="1" s="1"/>
  <c r="O198" i="1"/>
  <c r="W198" i="1" s="1"/>
  <c r="N198" i="1"/>
  <c r="V198" i="1" s="1"/>
  <c r="M198" i="1"/>
  <c r="U198" i="1" s="1"/>
  <c r="L198" i="1"/>
  <c r="T198" i="1" s="1"/>
  <c r="K198" i="1"/>
  <c r="S198" i="1" s="1"/>
  <c r="P197" i="1"/>
  <c r="X197" i="1" s="1"/>
  <c r="O197" i="1"/>
  <c r="W197" i="1" s="1"/>
  <c r="N197" i="1"/>
  <c r="V197" i="1" s="1"/>
  <c r="M197" i="1"/>
  <c r="U197" i="1" s="1"/>
  <c r="L197" i="1"/>
  <c r="T197" i="1" s="1"/>
  <c r="K197" i="1"/>
  <c r="S197" i="1" s="1"/>
  <c r="P196" i="1"/>
  <c r="X196" i="1" s="1"/>
  <c r="O196" i="1"/>
  <c r="W196" i="1" s="1"/>
  <c r="N196" i="1"/>
  <c r="V196" i="1" s="1"/>
  <c r="M196" i="1"/>
  <c r="U196" i="1" s="1"/>
  <c r="L196" i="1"/>
  <c r="T196" i="1" s="1"/>
  <c r="K196" i="1"/>
  <c r="S196" i="1" s="1"/>
  <c r="P195" i="1"/>
  <c r="X195" i="1" s="1"/>
  <c r="O195" i="1"/>
  <c r="W195" i="1" s="1"/>
  <c r="N195" i="1"/>
  <c r="V195" i="1" s="1"/>
  <c r="M195" i="1"/>
  <c r="U195" i="1" s="1"/>
  <c r="L195" i="1"/>
  <c r="T195" i="1" s="1"/>
  <c r="K195" i="1"/>
  <c r="S195" i="1" s="1"/>
  <c r="P194" i="1"/>
  <c r="X194" i="1" s="1"/>
  <c r="O194" i="1"/>
  <c r="W194" i="1" s="1"/>
  <c r="N194" i="1"/>
  <c r="V194" i="1" s="1"/>
  <c r="M194" i="1"/>
  <c r="U194" i="1" s="1"/>
  <c r="L194" i="1"/>
  <c r="T194" i="1" s="1"/>
  <c r="K194" i="1"/>
  <c r="S194" i="1" s="1"/>
  <c r="P193" i="1"/>
  <c r="X193" i="1" s="1"/>
  <c r="O193" i="1"/>
  <c r="W193" i="1" s="1"/>
  <c r="N193" i="1"/>
  <c r="V193" i="1" s="1"/>
  <c r="M193" i="1"/>
  <c r="U193" i="1" s="1"/>
  <c r="L193" i="1"/>
  <c r="T193" i="1" s="1"/>
  <c r="K193" i="1"/>
  <c r="S193" i="1" s="1"/>
  <c r="P192" i="1"/>
  <c r="X192" i="1" s="1"/>
  <c r="O192" i="1"/>
  <c r="W192" i="1" s="1"/>
  <c r="N192" i="1"/>
  <c r="V192" i="1" s="1"/>
  <c r="M192" i="1"/>
  <c r="U192" i="1" s="1"/>
  <c r="L192" i="1"/>
  <c r="T192" i="1" s="1"/>
  <c r="K192" i="1"/>
  <c r="S192" i="1" s="1"/>
  <c r="P191" i="1"/>
  <c r="X191" i="1" s="1"/>
  <c r="O191" i="1"/>
  <c r="W191" i="1" s="1"/>
  <c r="N191" i="1"/>
  <c r="V191" i="1" s="1"/>
  <c r="M191" i="1"/>
  <c r="U191" i="1" s="1"/>
  <c r="L191" i="1"/>
  <c r="T191" i="1" s="1"/>
  <c r="K191" i="1"/>
  <c r="S191" i="1" s="1"/>
  <c r="P190" i="1"/>
  <c r="X190" i="1" s="1"/>
  <c r="O190" i="1"/>
  <c r="W190" i="1" s="1"/>
  <c r="N190" i="1"/>
  <c r="V190" i="1" s="1"/>
  <c r="M190" i="1"/>
  <c r="U190" i="1" s="1"/>
  <c r="L190" i="1"/>
  <c r="T190" i="1" s="1"/>
  <c r="K190" i="1"/>
  <c r="S190" i="1" s="1"/>
  <c r="P189" i="1"/>
  <c r="X189" i="1" s="1"/>
  <c r="O189" i="1"/>
  <c r="W189" i="1" s="1"/>
  <c r="N189" i="1"/>
  <c r="V189" i="1" s="1"/>
  <c r="M189" i="1"/>
  <c r="U189" i="1" s="1"/>
  <c r="L189" i="1"/>
  <c r="T189" i="1" s="1"/>
  <c r="K189" i="1"/>
  <c r="S189" i="1" s="1"/>
  <c r="P188" i="1"/>
  <c r="X188" i="1" s="1"/>
  <c r="O188" i="1"/>
  <c r="W188" i="1" s="1"/>
  <c r="N188" i="1"/>
  <c r="V188" i="1" s="1"/>
  <c r="M188" i="1"/>
  <c r="U188" i="1" s="1"/>
  <c r="L188" i="1"/>
  <c r="T188" i="1" s="1"/>
  <c r="K188" i="1"/>
  <c r="S188" i="1" s="1"/>
  <c r="P187" i="1"/>
  <c r="X187" i="1" s="1"/>
  <c r="O187" i="1"/>
  <c r="W187" i="1" s="1"/>
  <c r="N187" i="1"/>
  <c r="V187" i="1" s="1"/>
  <c r="M187" i="1"/>
  <c r="U187" i="1" s="1"/>
  <c r="L187" i="1"/>
  <c r="T187" i="1" s="1"/>
  <c r="K187" i="1"/>
  <c r="S187" i="1" s="1"/>
  <c r="P186" i="1"/>
  <c r="X186" i="1" s="1"/>
  <c r="O186" i="1"/>
  <c r="W186" i="1" s="1"/>
  <c r="N186" i="1"/>
  <c r="V186" i="1" s="1"/>
  <c r="M186" i="1"/>
  <c r="U186" i="1" s="1"/>
  <c r="L186" i="1"/>
  <c r="T186" i="1" s="1"/>
  <c r="K186" i="1"/>
  <c r="S186" i="1" s="1"/>
  <c r="P185" i="1"/>
  <c r="X185" i="1" s="1"/>
  <c r="O185" i="1"/>
  <c r="W185" i="1" s="1"/>
  <c r="N185" i="1"/>
  <c r="V185" i="1" s="1"/>
  <c r="M185" i="1"/>
  <c r="U185" i="1" s="1"/>
  <c r="L185" i="1"/>
  <c r="T185" i="1" s="1"/>
  <c r="K185" i="1"/>
  <c r="S185" i="1" s="1"/>
  <c r="P184" i="1"/>
  <c r="X184" i="1" s="1"/>
  <c r="O184" i="1"/>
  <c r="W184" i="1" s="1"/>
  <c r="N184" i="1"/>
  <c r="V184" i="1" s="1"/>
  <c r="M184" i="1"/>
  <c r="U184" i="1" s="1"/>
  <c r="L184" i="1"/>
  <c r="T184" i="1" s="1"/>
  <c r="K184" i="1"/>
  <c r="S184" i="1" s="1"/>
  <c r="P183" i="1"/>
  <c r="X183" i="1" s="1"/>
  <c r="O183" i="1"/>
  <c r="W183" i="1" s="1"/>
  <c r="N183" i="1"/>
  <c r="V183" i="1" s="1"/>
  <c r="M183" i="1"/>
  <c r="U183" i="1" s="1"/>
  <c r="L183" i="1"/>
  <c r="T183" i="1" s="1"/>
  <c r="K183" i="1"/>
  <c r="S183" i="1" s="1"/>
  <c r="P182" i="1"/>
  <c r="X182" i="1" s="1"/>
  <c r="O182" i="1"/>
  <c r="W182" i="1" s="1"/>
  <c r="N182" i="1"/>
  <c r="V182" i="1" s="1"/>
  <c r="M182" i="1"/>
  <c r="U182" i="1" s="1"/>
  <c r="L182" i="1"/>
  <c r="T182" i="1" s="1"/>
  <c r="K182" i="1"/>
  <c r="S182" i="1" s="1"/>
  <c r="P181" i="1"/>
  <c r="X181" i="1" s="1"/>
  <c r="O181" i="1"/>
  <c r="W181" i="1" s="1"/>
  <c r="N181" i="1"/>
  <c r="V181" i="1" s="1"/>
  <c r="M181" i="1"/>
  <c r="U181" i="1" s="1"/>
  <c r="L181" i="1"/>
  <c r="T181" i="1" s="1"/>
  <c r="K181" i="1"/>
  <c r="S181" i="1" s="1"/>
  <c r="P180" i="1"/>
  <c r="X180" i="1" s="1"/>
  <c r="O180" i="1"/>
  <c r="W180" i="1" s="1"/>
  <c r="N180" i="1"/>
  <c r="V180" i="1" s="1"/>
  <c r="M180" i="1"/>
  <c r="U180" i="1" s="1"/>
  <c r="L180" i="1"/>
  <c r="T180" i="1" s="1"/>
  <c r="K180" i="1"/>
  <c r="S180" i="1" s="1"/>
  <c r="P179" i="1"/>
  <c r="X179" i="1" s="1"/>
  <c r="O179" i="1"/>
  <c r="W179" i="1" s="1"/>
  <c r="N179" i="1"/>
  <c r="V179" i="1" s="1"/>
  <c r="M179" i="1"/>
  <c r="U179" i="1" s="1"/>
  <c r="L179" i="1"/>
  <c r="T179" i="1" s="1"/>
  <c r="K179" i="1"/>
  <c r="S179" i="1" s="1"/>
  <c r="P178" i="1"/>
  <c r="X178" i="1" s="1"/>
  <c r="O178" i="1"/>
  <c r="W178" i="1" s="1"/>
  <c r="N178" i="1"/>
  <c r="V178" i="1" s="1"/>
  <c r="M178" i="1"/>
  <c r="U178" i="1" s="1"/>
  <c r="L178" i="1"/>
  <c r="T178" i="1" s="1"/>
  <c r="K178" i="1"/>
  <c r="S178" i="1" s="1"/>
  <c r="P177" i="1"/>
  <c r="X177" i="1" s="1"/>
  <c r="O177" i="1"/>
  <c r="W177" i="1" s="1"/>
  <c r="N177" i="1"/>
  <c r="V177" i="1" s="1"/>
  <c r="M177" i="1"/>
  <c r="U177" i="1" s="1"/>
  <c r="L177" i="1"/>
  <c r="T177" i="1" s="1"/>
  <c r="K177" i="1"/>
  <c r="S177" i="1" s="1"/>
  <c r="P176" i="1"/>
  <c r="X176" i="1" s="1"/>
  <c r="O176" i="1"/>
  <c r="W176" i="1" s="1"/>
  <c r="N176" i="1"/>
  <c r="V176" i="1" s="1"/>
  <c r="M176" i="1"/>
  <c r="U176" i="1" s="1"/>
  <c r="L176" i="1"/>
  <c r="T176" i="1" s="1"/>
  <c r="K176" i="1"/>
  <c r="S176" i="1" s="1"/>
  <c r="P175" i="1"/>
  <c r="X175" i="1" s="1"/>
  <c r="O175" i="1"/>
  <c r="W175" i="1" s="1"/>
  <c r="N175" i="1"/>
  <c r="V175" i="1" s="1"/>
  <c r="M175" i="1"/>
  <c r="U175" i="1" s="1"/>
  <c r="L175" i="1"/>
  <c r="T175" i="1" s="1"/>
  <c r="K175" i="1"/>
  <c r="S175" i="1" s="1"/>
  <c r="P174" i="1"/>
  <c r="X174" i="1" s="1"/>
  <c r="O174" i="1"/>
  <c r="W174" i="1" s="1"/>
  <c r="N174" i="1"/>
  <c r="V174" i="1" s="1"/>
  <c r="M174" i="1"/>
  <c r="U174" i="1" s="1"/>
  <c r="L174" i="1"/>
  <c r="T174" i="1" s="1"/>
  <c r="K174" i="1"/>
  <c r="S174" i="1" s="1"/>
  <c r="P173" i="1"/>
  <c r="X173" i="1" s="1"/>
  <c r="O173" i="1"/>
  <c r="W173" i="1" s="1"/>
  <c r="N173" i="1"/>
  <c r="V173" i="1" s="1"/>
  <c r="M173" i="1"/>
  <c r="U173" i="1" s="1"/>
  <c r="L173" i="1"/>
  <c r="T173" i="1" s="1"/>
  <c r="K173" i="1"/>
  <c r="S173" i="1" s="1"/>
  <c r="P172" i="1"/>
  <c r="X172" i="1" s="1"/>
  <c r="O172" i="1"/>
  <c r="W172" i="1" s="1"/>
  <c r="N172" i="1"/>
  <c r="V172" i="1" s="1"/>
  <c r="M172" i="1"/>
  <c r="U172" i="1" s="1"/>
  <c r="L172" i="1"/>
  <c r="T172" i="1" s="1"/>
  <c r="K172" i="1"/>
  <c r="S172" i="1" s="1"/>
  <c r="P171" i="1"/>
  <c r="X171" i="1" s="1"/>
  <c r="O171" i="1"/>
  <c r="W171" i="1" s="1"/>
  <c r="N171" i="1"/>
  <c r="V171" i="1" s="1"/>
  <c r="M171" i="1"/>
  <c r="U171" i="1" s="1"/>
  <c r="L171" i="1"/>
  <c r="T171" i="1" s="1"/>
  <c r="K171" i="1"/>
  <c r="S171" i="1" s="1"/>
  <c r="P170" i="1"/>
  <c r="X170" i="1" s="1"/>
  <c r="O170" i="1"/>
  <c r="W170" i="1" s="1"/>
  <c r="N170" i="1"/>
  <c r="V170" i="1" s="1"/>
  <c r="M170" i="1"/>
  <c r="U170" i="1" s="1"/>
  <c r="L170" i="1"/>
  <c r="T170" i="1" s="1"/>
  <c r="K170" i="1"/>
  <c r="S170" i="1" s="1"/>
  <c r="P169" i="1"/>
  <c r="X169" i="1" s="1"/>
  <c r="O169" i="1"/>
  <c r="W169" i="1" s="1"/>
  <c r="N169" i="1"/>
  <c r="V169" i="1" s="1"/>
  <c r="M169" i="1"/>
  <c r="U169" i="1" s="1"/>
  <c r="L169" i="1"/>
  <c r="T169" i="1" s="1"/>
  <c r="K169" i="1"/>
  <c r="S169" i="1" s="1"/>
  <c r="P168" i="1"/>
  <c r="X168" i="1" s="1"/>
  <c r="O168" i="1"/>
  <c r="W168" i="1" s="1"/>
  <c r="N168" i="1"/>
  <c r="V168" i="1" s="1"/>
  <c r="M168" i="1"/>
  <c r="U168" i="1" s="1"/>
  <c r="L168" i="1"/>
  <c r="T168" i="1" s="1"/>
  <c r="K168" i="1"/>
  <c r="S168" i="1" s="1"/>
  <c r="P167" i="1"/>
  <c r="X167" i="1" s="1"/>
  <c r="O167" i="1"/>
  <c r="W167" i="1" s="1"/>
  <c r="N167" i="1"/>
  <c r="V167" i="1" s="1"/>
  <c r="M167" i="1"/>
  <c r="U167" i="1" s="1"/>
  <c r="L167" i="1"/>
  <c r="T167" i="1" s="1"/>
  <c r="K167" i="1"/>
  <c r="S167" i="1" s="1"/>
  <c r="P166" i="1"/>
  <c r="X166" i="1" s="1"/>
  <c r="O166" i="1"/>
  <c r="W166" i="1" s="1"/>
  <c r="N166" i="1"/>
  <c r="V166" i="1" s="1"/>
  <c r="M166" i="1"/>
  <c r="U166" i="1" s="1"/>
  <c r="L166" i="1"/>
  <c r="T166" i="1" s="1"/>
  <c r="K166" i="1"/>
  <c r="S166" i="1" s="1"/>
  <c r="P165" i="1"/>
  <c r="X165" i="1" s="1"/>
  <c r="O165" i="1"/>
  <c r="W165" i="1" s="1"/>
  <c r="N165" i="1"/>
  <c r="V165" i="1" s="1"/>
  <c r="M165" i="1"/>
  <c r="U165" i="1" s="1"/>
  <c r="L165" i="1"/>
  <c r="T165" i="1" s="1"/>
  <c r="K165" i="1"/>
  <c r="S165" i="1" s="1"/>
  <c r="P164" i="1"/>
  <c r="X164" i="1" s="1"/>
  <c r="O164" i="1"/>
  <c r="W164" i="1" s="1"/>
  <c r="N164" i="1"/>
  <c r="V164" i="1" s="1"/>
  <c r="M164" i="1"/>
  <c r="U164" i="1" s="1"/>
  <c r="L164" i="1"/>
  <c r="T164" i="1" s="1"/>
  <c r="K164" i="1"/>
  <c r="S164" i="1" s="1"/>
  <c r="P163" i="1"/>
  <c r="X163" i="1" s="1"/>
  <c r="O163" i="1"/>
  <c r="W163" i="1" s="1"/>
  <c r="N163" i="1"/>
  <c r="V163" i="1" s="1"/>
  <c r="M163" i="1"/>
  <c r="U163" i="1" s="1"/>
  <c r="L163" i="1"/>
  <c r="T163" i="1" s="1"/>
  <c r="K163" i="1"/>
  <c r="S163" i="1" s="1"/>
  <c r="P162" i="1"/>
  <c r="X162" i="1" s="1"/>
  <c r="O162" i="1"/>
  <c r="W162" i="1" s="1"/>
  <c r="N162" i="1"/>
  <c r="V162" i="1" s="1"/>
  <c r="M162" i="1"/>
  <c r="U162" i="1" s="1"/>
  <c r="L162" i="1"/>
  <c r="T162" i="1" s="1"/>
  <c r="K162" i="1"/>
  <c r="S162" i="1" s="1"/>
  <c r="P161" i="1"/>
  <c r="X161" i="1" s="1"/>
  <c r="O161" i="1"/>
  <c r="W161" i="1" s="1"/>
  <c r="N161" i="1"/>
  <c r="V161" i="1" s="1"/>
  <c r="M161" i="1"/>
  <c r="U161" i="1" s="1"/>
  <c r="L161" i="1"/>
  <c r="T161" i="1" s="1"/>
  <c r="K161" i="1"/>
  <c r="S161" i="1" s="1"/>
  <c r="P160" i="1"/>
  <c r="X160" i="1" s="1"/>
  <c r="O160" i="1"/>
  <c r="W160" i="1" s="1"/>
  <c r="N160" i="1"/>
  <c r="V160" i="1" s="1"/>
  <c r="M160" i="1"/>
  <c r="U160" i="1" s="1"/>
  <c r="L160" i="1"/>
  <c r="T160" i="1" s="1"/>
  <c r="K160" i="1"/>
  <c r="S160" i="1" s="1"/>
  <c r="P159" i="1"/>
  <c r="X159" i="1" s="1"/>
  <c r="O159" i="1"/>
  <c r="W159" i="1" s="1"/>
  <c r="N159" i="1"/>
  <c r="V159" i="1" s="1"/>
  <c r="M159" i="1"/>
  <c r="U159" i="1" s="1"/>
  <c r="L159" i="1"/>
  <c r="T159" i="1" s="1"/>
  <c r="K159" i="1"/>
  <c r="S159" i="1" s="1"/>
  <c r="P158" i="1"/>
  <c r="X158" i="1" s="1"/>
  <c r="O158" i="1"/>
  <c r="W158" i="1" s="1"/>
  <c r="N158" i="1"/>
  <c r="V158" i="1" s="1"/>
  <c r="M158" i="1"/>
  <c r="U158" i="1" s="1"/>
  <c r="L158" i="1"/>
  <c r="T158" i="1" s="1"/>
  <c r="K158" i="1"/>
  <c r="S158" i="1" s="1"/>
  <c r="P157" i="1"/>
  <c r="X157" i="1" s="1"/>
  <c r="O157" i="1"/>
  <c r="W157" i="1" s="1"/>
  <c r="N157" i="1"/>
  <c r="V157" i="1" s="1"/>
  <c r="M157" i="1"/>
  <c r="U157" i="1" s="1"/>
  <c r="L157" i="1"/>
  <c r="T157" i="1" s="1"/>
  <c r="K157" i="1"/>
  <c r="S157" i="1" s="1"/>
  <c r="P156" i="1"/>
  <c r="X156" i="1" s="1"/>
  <c r="O156" i="1"/>
  <c r="W156" i="1" s="1"/>
  <c r="N156" i="1"/>
  <c r="V156" i="1" s="1"/>
  <c r="M156" i="1"/>
  <c r="U156" i="1" s="1"/>
  <c r="L156" i="1"/>
  <c r="T156" i="1" s="1"/>
  <c r="K156" i="1"/>
  <c r="S156" i="1" s="1"/>
  <c r="P155" i="1"/>
  <c r="X155" i="1" s="1"/>
  <c r="O155" i="1"/>
  <c r="W155" i="1" s="1"/>
  <c r="N155" i="1"/>
  <c r="V155" i="1" s="1"/>
  <c r="M155" i="1"/>
  <c r="U155" i="1" s="1"/>
  <c r="L155" i="1"/>
  <c r="T155" i="1" s="1"/>
  <c r="K155" i="1"/>
  <c r="S155" i="1" s="1"/>
  <c r="P154" i="1"/>
  <c r="X154" i="1" s="1"/>
  <c r="O154" i="1"/>
  <c r="W154" i="1" s="1"/>
  <c r="N154" i="1"/>
  <c r="V154" i="1" s="1"/>
  <c r="M154" i="1"/>
  <c r="U154" i="1" s="1"/>
  <c r="L154" i="1"/>
  <c r="T154" i="1" s="1"/>
  <c r="K154" i="1"/>
  <c r="S154" i="1" s="1"/>
  <c r="P153" i="1"/>
  <c r="X153" i="1" s="1"/>
  <c r="O153" i="1"/>
  <c r="W153" i="1" s="1"/>
  <c r="N153" i="1"/>
  <c r="V153" i="1" s="1"/>
  <c r="M153" i="1"/>
  <c r="U153" i="1" s="1"/>
  <c r="L153" i="1"/>
  <c r="T153" i="1" s="1"/>
  <c r="K153" i="1"/>
  <c r="S153" i="1" s="1"/>
  <c r="P152" i="1"/>
  <c r="X152" i="1" s="1"/>
  <c r="O152" i="1"/>
  <c r="W152" i="1" s="1"/>
  <c r="N152" i="1"/>
  <c r="V152" i="1" s="1"/>
  <c r="M152" i="1"/>
  <c r="U152" i="1" s="1"/>
  <c r="L152" i="1"/>
  <c r="T152" i="1" s="1"/>
  <c r="K152" i="1"/>
  <c r="S152" i="1" s="1"/>
  <c r="P151" i="1"/>
  <c r="X151" i="1" s="1"/>
  <c r="O151" i="1"/>
  <c r="W151" i="1" s="1"/>
  <c r="N151" i="1"/>
  <c r="V151" i="1" s="1"/>
  <c r="M151" i="1"/>
  <c r="U151" i="1" s="1"/>
  <c r="L151" i="1"/>
  <c r="T151" i="1" s="1"/>
  <c r="K151" i="1"/>
  <c r="S151" i="1" s="1"/>
  <c r="P150" i="1"/>
  <c r="X150" i="1" s="1"/>
  <c r="O150" i="1"/>
  <c r="W150" i="1" s="1"/>
  <c r="N150" i="1"/>
  <c r="V150" i="1" s="1"/>
  <c r="M150" i="1"/>
  <c r="U150" i="1" s="1"/>
  <c r="L150" i="1"/>
  <c r="T150" i="1" s="1"/>
  <c r="K150" i="1"/>
  <c r="S150" i="1" s="1"/>
  <c r="P149" i="1"/>
  <c r="X149" i="1" s="1"/>
  <c r="O149" i="1"/>
  <c r="W149" i="1" s="1"/>
  <c r="N149" i="1"/>
  <c r="V149" i="1" s="1"/>
  <c r="M149" i="1"/>
  <c r="U149" i="1" s="1"/>
  <c r="L149" i="1"/>
  <c r="T149" i="1" s="1"/>
  <c r="K149" i="1"/>
  <c r="S149" i="1" s="1"/>
  <c r="P148" i="1"/>
  <c r="X148" i="1" s="1"/>
  <c r="O148" i="1"/>
  <c r="W148" i="1" s="1"/>
  <c r="N148" i="1"/>
  <c r="V148" i="1" s="1"/>
  <c r="M148" i="1"/>
  <c r="U148" i="1" s="1"/>
  <c r="L148" i="1"/>
  <c r="T148" i="1" s="1"/>
  <c r="K148" i="1"/>
  <c r="S148" i="1" s="1"/>
  <c r="P147" i="1"/>
  <c r="X147" i="1" s="1"/>
  <c r="O147" i="1"/>
  <c r="W147" i="1" s="1"/>
  <c r="N147" i="1"/>
  <c r="V147" i="1" s="1"/>
  <c r="M147" i="1"/>
  <c r="U147" i="1" s="1"/>
  <c r="L147" i="1"/>
  <c r="T147" i="1" s="1"/>
  <c r="K147" i="1"/>
  <c r="S147" i="1" s="1"/>
  <c r="P146" i="1"/>
  <c r="X146" i="1" s="1"/>
  <c r="O146" i="1"/>
  <c r="W146" i="1" s="1"/>
  <c r="N146" i="1"/>
  <c r="V146" i="1" s="1"/>
  <c r="M146" i="1"/>
  <c r="U146" i="1" s="1"/>
  <c r="L146" i="1"/>
  <c r="T146" i="1" s="1"/>
  <c r="K146" i="1"/>
  <c r="S146" i="1" s="1"/>
  <c r="P145" i="1"/>
  <c r="X145" i="1" s="1"/>
  <c r="O145" i="1"/>
  <c r="W145" i="1" s="1"/>
  <c r="N145" i="1"/>
  <c r="V145" i="1" s="1"/>
  <c r="M145" i="1"/>
  <c r="U145" i="1" s="1"/>
  <c r="L145" i="1"/>
  <c r="T145" i="1" s="1"/>
  <c r="K145" i="1"/>
  <c r="S145" i="1" s="1"/>
  <c r="P144" i="1"/>
  <c r="X144" i="1" s="1"/>
  <c r="O144" i="1"/>
  <c r="W144" i="1" s="1"/>
  <c r="N144" i="1"/>
  <c r="V144" i="1" s="1"/>
  <c r="M144" i="1"/>
  <c r="U144" i="1" s="1"/>
  <c r="L144" i="1"/>
  <c r="T144" i="1" s="1"/>
  <c r="K144" i="1"/>
  <c r="S144" i="1" s="1"/>
  <c r="P143" i="1"/>
  <c r="X143" i="1" s="1"/>
  <c r="O143" i="1"/>
  <c r="W143" i="1" s="1"/>
  <c r="N143" i="1"/>
  <c r="V143" i="1" s="1"/>
  <c r="M143" i="1"/>
  <c r="U143" i="1" s="1"/>
  <c r="L143" i="1"/>
  <c r="T143" i="1" s="1"/>
  <c r="K143" i="1"/>
  <c r="S143" i="1" s="1"/>
  <c r="P142" i="1"/>
  <c r="X142" i="1" s="1"/>
  <c r="O142" i="1"/>
  <c r="W142" i="1" s="1"/>
  <c r="N142" i="1"/>
  <c r="V142" i="1" s="1"/>
  <c r="M142" i="1"/>
  <c r="U142" i="1" s="1"/>
  <c r="L142" i="1"/>
  <c r="T142" i="1" s="1"/>
  <c r="K142" i="1"/>
  <c r="S142" i="1" s="1"/>
  <c r="P141" i="1"/>
  <c r="X141" i="1" s="1"/>
  <c r="O141" i="1"/>
  <c r="W141" i="1" s="1"/>
  <c r="N141" i="1"/>
  <c r="V141" i="1" s="1"/>
  <c r="M141" i="1"/>
  <c r="U141" i="1" s="1"/>
  <c r="L141" i="1"/>
  <c r="T141" i="1" s="1"/>
  <c r="K141" i="1"/>
  <c r="S141" i="1" s="1"/>
  <c r="P140" i="1"/>
  <c r="X140" i="1" s="1"/>
  <c r="O140" i="1"/>
  <c r="W140" i="1" s="1"/>
  <c r="N140" i="1"/>
  <c r="V140" i="1" s="1"/>
  <c r="M140" i="1"/>
  <c r="U140" i="1" s="1"/>
  <c r="L140" i="1"/>
  <c r="T140" i="1" s="1"/>
  <c r="K140" i="1"/>
  <c r="S140" i="1" s="1"/>
  <c r="P139" i="1"/>
  <c r="X139" i="1" s="1"/>
  <c r="O139" i="1"/>
  <c r="W139" i="1" s="1"/>
  <c r="N139" i="1"/>
  <c r="V139" i="1" s="1"/>
  <c r="M139" i="1"/>
  <c r="U139" i="1" s="1"/>
  <c r="L139" i="1"/>
  <c r="T139" i="1" s="1"/>
  <c r="K139" i="1"/>
  <c r="S139" i="1" s="1"/>
  <c r="P138" i="1"/>
  <c r="X138" i="1" s="1"/>
  <c r="O138" i="1"/>
  <c r="W138" i="1" s="1"/>
  <c r="N138" i="1"/>
  <c r="V138" i="1" s="1"/>
  <c r="M138" i="1"/>
  <c r="U138" i="1" s="1"/>
  <c r="L138" i="1"/>
  <c r="T138" i="1" s="1"/>
  <c r="K138" i="1"/>
  <c r="S138" i="1" s="1"/>
  <c r="P137" i="1"/>
  <c r="X137" i="1" s="1"/>
  <c r="O137" i="1"/>
  <c r="W137" i="1" s="1"/>
  <c r="N137" i="1"/>
  <c r="V137" i="1" s="1"/>
  <c r="M137" i="1"/>
  <c r="U137" i="1" s="1"/>
  <c r="L137" i="1"/>
  <c r="T137" i="1" s="1"/>
  <c r="K137" i="1"/>
  <c r="S137" i="1" s="1"/>
  <c r="P136" i="1"/>
  <c r="X136" i="1" s="1"/>
  <c r="O136" i="1"/>
  <c r="W136" i="1" s="1"/>
  <c r="N136" i="1"/>
  <c r="V136" i="1" s="1"/>
  <c r="M136" i="1"/>
  <c r="U136" i="1" s="1"/>
  <c r="L136" i="1"/>
  <c r="T136" i="1" s="1"/>
  <c r="K136" i="1"/>
  <c r="S136" i="1" s="1"/>
  <c r="P135" i="1"/>
  <c r="X135" i="1" s="1"/>
  <c r="O135" i="1"/>
  <c r="W135" i="1" s="1"/>
  <c r="N135" i="1"/>
  <c r="V135" i="1" s="1"/>
  <c r="M135" i="1"/>
  <c r="U135" i="1" s="1"/>
  <c r="L135" i="1"/>
  <c r="T135" i="1" s="1"/>
  <c r="K135" i="1"/>
  <c r="S135" i="1" s="1"/>
  <c r="P134" i="1"/>
  <c r="X134" i="1" s="1"/>
  <c r="O134" i="1"/>
  <c r="W134" i="1" s="1"/>
  <c r="N134" i="1"/>
  <c r="V134" i="1" s="1"/>
  <c r="M134" i="1"/>
  <c r="U134" i="1" s="1"/>
  <c r="L134" i="1"/>
  <c r="T134" i="1" s="1"/>
  <c r="K134" i="1"/>
  <c r="S134" i="1" s="1"/>
  <c r="P133" i="1"/>
  <c r="X133" i="1" s="1"/>
  <c r="O133" i="1"/>
  <c r="W133" i="1" s="1"/>
  <c r="N133" i="1"/>
  <c r="V133" i="1" s="1"/>
  <c r="M133" i="1"/>
  <c r="U133" i="1" s="1"/>
  <c r="L133" i="1"/>
  <c r="T133" i="1" s="1"/>
  <c r="K133" i="1"/>
  <c r="S133" i="1" s="1"/>
  <c r="P132" i="1"/>
  <c r="X132" i="1" s="1"/>
  <c r="O132" i="1"/>
  <c r="W132" i="1" s="1"/>
  <c r="N132" i="1"/>
  <c r="V132" i="1" s="1"/>
  <c r="M132" i="1"/>
  <c r="U132" i="1" s="1"/>
  <c r="L132" i="1"/>
  <c r="T132" i="1" s="1"/>
  <c r="K132" i="1"/>
  <c r="S132" i="1" s="1"/>
  <c r="P131" i="1"/>
  <c r="X131" i="1" s="1"/>
  <c r="O131" i="1"/>
  <c r="W131" i="1" s="1"/>
  <c r="N131" i="1"/>
  <c r="V131" i="1" s="1"/>
  <c r="M131" i="1"/>
  <c r="U131" i="1" s="1"/>
  <c r="L131" i="1"/>
  <c r="T131" i="1" s="1"/>
  <c r="K131" i="1"/>
  <c r="S131" i="1" s="1"/>
  <c r="P130" i="1"/>
  <c r="X130" i="1" s="1"/>
  <c r="O130" i="1"/>
  <c r="W130" i="1" s="1"/>
  <c r="N130" i="1"/>
  <c r="V130" i="1" s="1"/>
  <c r="M130" i="1"/>
  <c r="U130" i="1" s="1"/>
  <c r="L130" i="1"/>
  <c r="T130" i="1" s="1"/>
  <c r="K130" i="1"/>
  <c r="S130" i="1" s="1"/>
  <c r="P129" i="1"/>
  <c r="X129" i="1" s="1"/>
  <c r="O129" i="1"/>
  <c r="W129" i="1" s="1"/>
  <c r="N129" i="1"/>
  <c r="V129" i="1" s="1"/>
  <c r="M129" i="1"/>
  <c r="U129" i="1" s="1"/>
  <c r="L129" i="1"/>
  <c r="T129" i="1" s="1"/>
  <c r="K129" i="1"/>
  <c r="S129" i="1" s="1"/>
  <c r="P128" i="1"/>
  <c r="X128" i="1" s="1"/>
  <c r="O128" i="1"/>
  <c r="W128" i="1" s="1"/>
  <c r="N128" i="1"/>
  <c r="V128" i="1" s="1"/>
  <c r="M128" i="1"/>
  <c r="U128" i="1" s="1"/>
  <c r="L128" i="1"/>
  <c r="T128" i="1" s="1"/>
  <c r="K128" i="1"/>
  <c r="S128" i="1" s="1"/>
  <c r="P127" i="1"/>
  <c r="X127" i="1" s="1"/>
  <c r="O127" i="1"/>
  <c r="W127" i="1" s="1"/>
  <c r="N127" i="1"/>
  <c r="V127" i="1" s="1"/>
  <c r="M127" i="1"/>
  <c r="U127" i="1" s="1"/>
  <c r="L127" i="1"/>
  <c r="T127" i="1" s="1"/>
  <c r="K127" i="1"/>
  <c r="S127" i="1" s="1"/>
  <c r="P126" i="1"/>
  <c r="X126" i="1" s="1"/>
  <c r="O126" i="1"/>
  <c r="W126" i="1" s="1"/>
  <c r="N126" i="1"/>
  <c r="V126" i="1" s="1"/>
  <c r="M126" i="1"/>
  <c r="U126" i="1" s="1"/>
  <c r="L126" i="1"/>
  <c r="T126" i="1" s="1"/>
  <c r="K126" i="1"/>
  <c r="S126" i="1" s="1"/>
  <c r="P125" i="1"/>
  <c r="X125" i="1" s="1"/>
  <c r="O125" i="1"/>
  <c r="W125" i="1" s="1"/>
  <c r="N125" i="1"/>
  <c r="V125" i="1" s="1"/>
  <c r="M125" i="1"/>
  <c r="U125" i="1" s="1"/>
  <c r="L125" i="1"/>
  <c r="T125" i="1" s="1"/>
  <c r="K125" i="1"/>
  <c r="S125" i="1" s="1"/>
  <c r="P124" i="1"/>
  <c r="X124" i="1" s="1"/>
  <c r="O124" i="1"/>
  <c r="W124" i="1" s="1"/>
  <c r="N124" i="1"/>
  <c r="V124" i="1" s="1"/>
  <c r="M124" i="1"/>
  <c r="U124" i="1" s="1"/>
  <c r="L124" i="1"/>
  <c r="T124" i="1" s="1"/>
  <c r="K124" i="1"/>
  <c r="S124" i="1" s="1"/>
  <c r="P123" i="1"/>
  <c r="X123" i="1" s="1"/>
  <c r="O123" i="1"/>
  <c r="W123" i="1" s="1"/>
  <c r="N123" i="1"/>
  <c r="V123" i="1" s="1"/>
  <c r="M123" i="1"/>
  <c r="U123" i="1" s="1"/>
  <c r="L123" i="1"/>
  <c r="T123" i="1" s="1"/>
  <c r="K123" i="1"/>
  <c r="S123" i="1" s="1"/>
  <c r="P122" i="1"/>
  <c r="X122" i="1" s="1"/>
  <c r="O122" i="1"/>
  <c r="W122" i="1" s="1"/>
  <c r="N122" i="1"/>
  <c r="V122" i="1" s="1"/>
  <c r="M122" i="1"/>
  <c r="U122" i="1" s="1"/>
  <c r="L122" i="1"/>
  <c r="T122" i="1" s="1"/>
  <c r="K122" i="1"/>
  <c r="S122" i="1" s="1"/>
  <c r="P121" i="1"/>
  <c r="X121" i="1" s="1"/>
  <c r="O121" i="1"/>
  <c r="W121" i="1" s="1"/>
  <c r="N121" i="1"/>
  <c r="V121" i="1" s="1"/>
  <c r="M121" i="1"/>
  <c r="U121" i="1" s="1"/>
  <c r="L121" i="1"/>
  <c r="T121" i="1" s="1"/>
  <c r="K121" i="1"/>
  <c r="S121" i="1" s="1"/>
  <c r="P120" i="1"/>
  <c r="X120" i="1" s="1"/>
  <c r="O120" i="1"/>
  <c r="W120" i="1" s="1"/>
  <c r="N120" i="1"/>
  <c r="V120" i="1" s="1"/>
  <c r="M120" i="1"/>
  <c r="U120" i="1" s="1"/>
  <c r="L120" i="1"/>
  <c r="T120" i="1" s="1"/>
  <c r="K120" i="1"/>
  <c r="S120" i="1" s="1"/>
  <c r="P119" i="1"/>
  <c r="X119" i="1" s="1"/>
  <c r="O119" i="1"/>
  <c r="W119" i="1" s="1"/>
  <c r="N119" i="1"/>
  <c r="V119" i="1" s="1"/>
  <c r="M119" i="1"/>
  <c r="U119" i="1" s="1"/>
  <c r="L119" i="1"/>
  <c r="T119" i="1" s="1"/>
  <c r="K119" i="1"/>
  <c r="S119" i="1" s="1"/>
  <c r="P118" i="1"/>
  <c r="X118" i="1" s="1"/>
  <c r="O118" i="1"/>
  <c r="W118" i="1" s="1"/>
  <c r="N118" i="1"/>
  <c r="V118" i="1" s="1"/>
  <c r="M118" i="1"/>
  <c r="U118" i="1" s="1"/>
  <c r="L118" i="1"/>
  <c r="T118" i="1" s="1"/>
  <c r="K118" i="1"/>
  <c r="S118" i="1" s="1"/>
  <c r="P117" i="1"/>
  <c r="X117" i="1" s="1"/>
  <c r="O117" i="1"/>
  <c r="W117" i="1" s="1"/>
  <c r="N117" i="1"/>
  <c r="V117" i="1" s="1"/>
  <c r="M117" i="1"/>
  <c r="U117" i="1" s="1"/>
  <c r="L117" i="1"/>
  <c r="T117" i="1" s="1"/>
  <c r="K117" i="1"/>
  <c r="S117" i="1" s="1"/>
  <c r="P116" i="1"/>
  <c r="X116" i="1" s="1"/>
  <c r="O116" i="1"/>
  <c r="W116" i="1" s="1"/>
  <c r="N116" i="1"/>
  <c r="V116" i="1" s="1"/>
  <c r="M116" i="1"/>
  <c r="U116" i="1" s="1"/>
  <c r="L116" i="1"/>
  <c r="T116" i="1" s="1"/>
  <c r="K116" i="1"/>
  <c r="S116" i="1" s="1"/>
  <c r="P115" i="1"/>
  <c r="X115" i="1" s="1"/>
  <c r="O115" i="1"/>
  <c r="W115" i="1" s="1"/>
  <c r="N115" i="1"/>
  <c r="V115" i="1" s="1"/>
  <c r="M115" i="1"/>
  <c r="U115" i="1" s="1"/>
  <c r="L115" i="1"/>
  <c r="T115" i="1" s="1"/>
  <c r="K115" i="1"/>
  <c r="S115" i="1" s="1"/>
  <c r="P114" i="1"/>
  <c r="X114" i="1" s="1"/>
  <c r="O114" i="1"/>
  <c r="W114" i="1" s="1"/>
  <c r="N114" i="1"/>
  <c r="V114" i="1" s="1"/>
  <c r="M114" i="1"/>
  <c r="U114" i="1" s="1"/>
  <c r="L114" i="1"/>
  <c r="T114" i="1" s="1"/>
  <c r="K114" i="1"/>
  <c r="S114" i="1" s="1"/>
  <c r="P113" i="1"/>
  <c r="X113" i="1" s="1"/>
  <c r="O113" i="1"/>
  <c r="W113" i="1" s="1"/>
  <c r="N113" i="1"/>
  <c r="V113" i="1" s="1"/>
  <c r="M113" i="1"/>
  <c r="U113" i="1" s="1"/>
  <c r="L113" i="1"/>
  <c r="T113" i="1" s="1"/>
  <c r="K113" i="1"/>
  <c r="S113" i="1" s="1"/>
  <c r="P112" i="1"/>
  <c r="X112" i="1" s="1"/>
  <c r="O112" i="1"/>
  <c r="W112" i="1" s="1"/>
  <c r="N112" i="1"/>
  <c r="V112" i="1" s="1"/>
  <c r="M112" i="1"/>
  <c r="U112" i="1" s="1"/>
  <c r="L112" i="1"/>
  <c r="T112" i="1" s="1"/>
  <c r="K112" i="1"/>
  <c r="S112" i="1" s="1"/>
  <c r="P111" i="1"/>
  <c r="X111" i="1" s="1"/>
  <c r="O111" i="1"/>
  <c r="W111" i="1" s="1"/>
  <c r="N111" i="1"/>
  <c r="V111" i="1" s="1"/>
  <c r="M111" i="1"/>
  <c r="U111" i="1" s="1"/>
  <c r="L111" i="1"/>
  <c r="T111" i="1" s="1"/>
  <c r="K111" i="1"/>
  <c r="S111" i="1" s="1"/>
  <c r="P110" i="1"/>
  <c r="X110" i="1" s="1"/>
  <c r="O110" i="1"/>
  <c r="W110" i="1" s="1"/>
  <c r="N110" i="1"/>
  <c r="V110" i="1" s="1"/>
  <c r="M110" i="1"/>
  <c r="U110" i="1" s="1"/>
  <c r="L110" i="1"/>
  <c r="T110" i="1" s="1"/>
  <c r="K110" i="1"/>
  <c r="S110" i="1" s="1"/>
  <c r="P109" i="1"/>
  <c r="X109" i="1" s="1"/>
  <c r="O109" i="1"/>
  <c r="W109" i="1" s="1"/>
  <c r="N109" i="1"/>
  <c r="V109" i="1" s="1"/>
  <c r="M109" i="1"/>
  <c r="U109" i="1" s="1"/>
  <c r="L109" i="1"/>
  <c r="T109" i="1" s="1"/>
  <c r="K109" i="1"/>
  <c r="S109" i="1" s="1"/>
  <c r="P108" i="1"/>
  <c r="X108" i="1" s="1"/>
  <c r="O108" i="1"/>
  <c r="W108" i="1" s="1"/>
  <c r="N108" i="1"/>
  <c r="V108" i="1" s="1"/>
  <c r="M108" i="1"/>
  <c r="U108" i="1" s="1"/>
  <c r="L108" i="1"/>
  <c r="T108" i="1" s="1"/>
  <c r="K108" i="1"/>
  <c r="S108" i="1" s="1"/>
  <c r="P107" i="1"/>
  <c r="X107" i="1" s="1"/>
  <c r="O107" i="1"/>
  <c r="W107" i="1" s="1"/>
  <c r="N107" i="1"/>
  <c r="V107" i="1" s="1"/>
  <c r="M107" i="1"/>
  <c r="U107" i="1" s="1"/>
  <c r="L107" i="1"/>
  <c r="T107" i="1" s="1"/>
  <c r="K107" i="1"/>
  <c r="S107" i="1" s="1"/>
  <c r="P106" i="1"/>
  <c r="X106" i="1" s="1"/>
  <c r="O106" i="1"/>
  <c r="W106" i="1" s="1"/>
  <c r="N106" i="1"/>
  <c r="V106" i="1" s="1"/>
  <c r="M106" i="1"/>
  <c r="U106" i="1" s="1"/>
  <c r="L106" i="1"/>
  <c r="T106" i="1" s="1"/>
  <c r="K106" i="1"/>
  <c r="S106" i="1" s="1"/>
  <c r="P105" i="1"/>
  <c r="X105" i="1" s="1"/>
  <c r="O105" i="1"/>
  <c r="W105" i="1" s="1"/>
  <c r="N105" i="1"/>
  <c r="V105" i="1" s="1"/>
  <c r="M105" i="1"/>
  <c r="U105" i="1" s="1"/>
  <c r="L105" i="1"/>
  <c r="T105" i="1" s="1"/>
  <c r="K105" i="1"/>
  <c r="S105" i="1" s="1"/>
  <c r="P104" i="1"/>
  <c r="X104" i="1" s="1"/>
  <c r="O104" i="1"/>
  <c r="W104" i="1" s="1"/>
  <c r="N104" i="1"/>
  <c r="V104" i="1" s="1"/>
  <c r="M104" i="1"/>
  <c r="U104" i="1" s="1"/>
  <c r="L104" i="1"/>
  <c r="T104" i="1" s="1"/>
  <c r="K104" i="1"/>
  <c r="S104" i="1" s="1"/>
  <c r="P103" i="1"/>
  <c r="X103" i="1" s="1"/>
  <c r="O103" i="1"/>
  <c r="W103" i="1" s="1"/>
  <c r="N103" i="1"/>
  <c r="V103" i="1" s="1"/>
  <c r="M103" i="1"/>
  <c r="U103" i="1" s="1"/>
  <c r="L103" i="1"/>
  <c r="T103" i="1" s="1"/>
  <c r="K103" i="1"/>
  <c r="S103" i="1" s="1"/>
  <c r="P102" i="1"/>
  <c r="X102" i="1" s="1"/>
  <c r="O102" i="1"/>
  <c r="W102" i="1" s="1"/>
  <c r="N102" i="1"/>
  <c r="V102" i="1" s="1"/>
  <c r="M102" i="1"/>
  <c r="U102" i="1" s="1"/>
  <c r="L102" i="1"/>
  <c r="T102" i="1" s="1"/>
  <c r="K102" i="1"/>
  <c r="S102" i="1" s="1"/>
  <c r="P101" i="1"/>
  <c r="X101" i="1" s="1"/>
  <c r="O101" i="1"/>
  <c r="W101" i="1" s="1"/>
  <c r="N101" i="1"/>
  <c r="V101" i="1" s="1"/>
  <c r="M101" i="1"/>
  <c r="U101" i="1" s="1"/>
  <c r="L101" i="1"/>
  <c r="T101" i="1" s="1"/>
  <c r="K101" i="1"/>
  <c r="S101" i="1" s="1"/>
  <c r="P100" i="1"/>
  <c r="X100" i="1" s="1"/>
  <c r="O100" i="1"/>
  <c r="W100" i="1" s="1"/>
  <c r="N100" i="1"/>
  <c r="V100" i="1" s="1"/>
  <c r="M100" i="1"/>
  <c r="U100" i="1" s="1"/>
  <c r="L100" i="1"/>
  <c r="T100" i="1" s="1"/>
  <c r="K100" i="1"/>
  <c r="S100" i="1" s="1"/>
  <c r="P99" i="1"/>
  <c r="X99" i="1" s="1"/>
  <c r="O99" i="1"/>
  <c r="W99" i="1" s="1"/>
  <c r="N99" i="1"/>
  <c r="V99" i="1" s="1"/>
  <c r="M99" i="1"/>
  <c r="U99" i="1" s="1"/>
  <c r="L99" i="1"/>
  <c r="T99" i="1" s="1"/>
  <c r="K99" i="1"/>
  <c r="S99" i="1" s="1"/>
  <c r="P98" i="1"/>
  <c r="X98" i="1" s="1"/>
  <c r="O98" i="1"/>
  <c r="W98" i="1" s="1"/>
  <c r="N98" i="1"/>
  <c r="V98" i="1" s="1"/>
  <c r="M98" i="1"/>
  <c r="U98" i="1" s="1"/>
  <c r="L98" i="1"/>
  <c r="T98" i="1" s="1"/>
  <c r="K98" i="1"/>
  <c r="S98" i="1" s="1"/>
  <c r="P97" i="1"/>
  <c r="X97" i="1" s="1"/>
  <c r="O97" i="1"/>
  <c r="W97" i="1" s="1"/>
  <c r="N97" i="1"/>
  <c r="V97" i="1" s="1"/>
  <c r="M97" i="1"/>
  <c r="U97" i="1" s="1"/>
  <c r="L97" i="1"/>
  <c r="T97" i="1" s="1"/>
  <c r="K97" i="1"/>
  <c r="S97" i="1" s="1"/>
  <c r="P96" i="1"/>
  <c r="X96" i="1" s="1"/>
  <c r="O96" i="1"/>
  <c r="W96" i="1" s="1"/>
  <c r="N96" i="1"/>
  <c r="V96" i="1" s="1"/>
  <c r="M96" i="1"/>
  <c r="U96" i="1" s="1"/>
  <c r="L96" i="1"/>
  <c r="T96" i="1" s="1"/>
  <c r="K96" i="1"/>
  <c r="S96" i="1" s="1"/>
  <c r="P95" i="1"/>
  <c r="X95" i="1" s="1"/>
  <c r="O95" i="1"/>
  <c r="W95" i="1" s="1"/>
  <c r="N95" i="1"/>
  <c r="V95" i="1" s="1"/>
  <c r="M95" i="1"/>
  <c r="U95" i="1" s="1"/>
  <c r="L95" i="1"/>
  <c r="T95" i="1" s="1"/>
  <c r="K95" i="1"/>
  <c r="S95" i="1" s="1"/>
  <c r="P94" i="1"/>
  <c r="X94" i="1" s="1"/>
  <c r="O94" i="1"/>
  <c r="W94" i="1" s="1"/>
  <c r="N94" i="1"/>
  <c r="V94" i="1" s="1"/>
  <c r="M94" i="1"/>
  <c r="U94" i="1" s="1"/>
  <c r="L94" i="1"/>
  <c r="T94" i="1" s="1"/>
  <c r="K94" i="1"/>
  <c r="S94" i="1" s="1"/>
  <c r="P93" i="1"/>
  <c r="X93" i="1" s="1"/>
  <c r="O93" i="1"/>
  <c r="W93" i="1" s="1"/>
  <c r="N93" i="1"/>
  <c r="V93" i="1" s="1"/>
  <c r="M93" i="1"/>
  <c r="U93" i="1" s="1"/>
  <c r="L93" i="1"/>
  <c r="T93" i="1" s="1"/>
  <c r="K93" i="1"/>
  <c r="S93" i="1" s="1"/>
  <c r="P92" i="1"/>
  <c r="X92" i="1" s="1"/>
  <c r="O92" i="1"/>
  <c r="W92" i="1" s="1"/>
  <c r="N92" i="1"/>
  <c r="V92" i="1" s="1"/>
  <c r="M92" i="1"/>
  <c r="U92" i="1" s="1"/>
  <c r="L92" i="1"/>
  <c r="T92" i="1" s="1"/>
  <c r="K92" i="1"/>
  <c r="S92" i="1" s="1"/>
  <c r="P91" i="1"/>
  <c r="X91" i="1" s="1"/>
  <c r="O91" i="1"/>
  <c r="W91" i="1" s="1"/>
  <c r="N91" i="1"/>
  <c r="V91" i="1" s="1"/>
  <c r="M91" i="1"/>
  <c r="U91" i="1" s="1"/>
  <c r="L91" i="1"/>
  <c r="T91" i="1" s="1"/>
  <c r="K91" i="1"/>
  <c r="S91" i="1" s="1"/>
  <c r="P90" i="1"/>
  <c r="X90" i="1" s="1"/>
  <c r="O90" i="1"/>
  <c r="W90" i="1" s="1"/>
  <c r="N90" i="1"/>
  <c r="V90" i="1" s="1"/>
  <c r="M90" i="1"/>
  <c r="U90" i="1" s="1"/>
  <c r="L90" i="1"/>
  <c r="T90" i="1" s="1"/>
  <c r="K90" i="1"/>
  <c r="S90" i="1" s="1"/>
  <c r="P89" i="1"/>
  <c r="X89" i="1" s="1"/>
  <c r="O89" i="1"/>
  <c r="W89" i="1" s="1"/>
  <c r="N89" i="1"/>
  <c r="V89" i="1" s="1"/>
  <c r="M89" i="1"/>
  <c r="U89" i="1" s="1"/>
  <c r="L89" i="1"/>
  <c r="T89" i="1" s="1"/>
  <c r="K89" i="1"/>
  <c r="S89" i="1" s="1"/>
  <c r="P88" i="1"/>
  <c r="X88" i="1" s="1"/>
  <c r="O88" i="1"/>
  <c r="W88" i="1" s="1"/>
  <c r="N88" i="1"/>
  <c r="V88" i="1" s="1"/>
  <c r="M88" i="1"/>
  <c r="U88" i="1" s="1"/>
  <c r="L88" i="1"/>
  <c r="T88" i="1" s="1"/>
  <c r="K88" i="1"/>
  <c r="S88" i="1" s="1"/>
  <c r="P87" i="1"/>
  <c r="X87" i="1" s="1"/>
  <c r="O87" i="1"/>
  <c r="W87" i="1" s="1"/>
  <c r="N87" i="1"/>
  <c r="V87" i="1" s="1"/>
  <c r="M87" i="1"/>
  <c r="U87" i="1" s="1"/>
  <c r="L87" i="1"/>
  <c r="T87" i="1" s="1"/>
  <c r="K87" i="1"/>
  <c r="S87" i="1" s="1"/>
  <c r="P86" i="1"/>
  <c r="X86" i="1" s="1"/>
  <c r="O86" i="1"/>
  <c r="W86" i="1" s="1"/>
  <c r="N86" i="1"/>
  <c r="V86" i="1" s="1"/>
  <c r="M86" i="1"/>
  <c r="U86" i="1" s="1"/>
  <c r="L86" i="1"/>
  <c r="T86" i="1" s="1"/>
  <c r="K86" i="1"/>
  <c r="S86" i="1" s="1"/>
  <c r="P85" i="1"/>
  <c r="X85" i="1" s="1"/>
  <c r="O85" i="1"/>
  <c r="W85" i="1" s="1"/>
  <c r="N85" i="1"/>
  <c r="V85" i="1" s="1"/>
  <c r="M85" i="1"/>
  <c r="U85" i="1" s="1"/>
  <c r="L85" i="1"/>
  <c r="T85" i="1" s="1"/>
  <c r="K85" i="1"/>
  <c r="S85" i="1" s="1"/>
  <c r="P84" i="1"/>
  <c r="X84" i="1" s="1"/>
  <c r="O84" i="1"/>
  <c r="W84" i="1" s="1"/>
  <c r="N84" i="1"/>
  <c r="V84" i="1" s="1"/>
  <c r="M84" i="1"/>
  <c r="U84" i="1" s="1"/>
  <c r="L84" i="1"/>
  <c r="T84" i="1" s="1"/>
  <c r="K84" i="1"/>
  <c r="S84" i="1" s="1"/>
  <c r="P83" i="1"/>
  <c r="X83" i="1" s="1"/>
  <c r="O83" i="1"/>
  <c r="W83" i="1" s="1"/>
  <c r="N83" i="1"/>
  <c r="V83" i="1" s="1"/>
  <c r="M83" i="1"/>
  <c r="U83" i="1" s="1"/>
  <c r="L83" i="1"/>
  <c r="T83" i="1" s="1"/>
  <c r="K83" i="1"/>
  <c r="S83" i="1" s="1"/>
  <c r="P82" i="1"/>
  <c r="X82" i="1" s="1"/>
  <c r="O82" i="1"/>
  <c r="W82" i="1" s="1"/>
  <c r="N82" i="1"/>
  <c r="V82" i="1" s="1"/>
  <c r="M82" i="1"/>
  <c r="U82" i="1" s="1"/>
  <c r="L82" i="1"/>
  <c r="T82" i="1" s="1"/>
  <c r="K82" i="1"/>
  <c r="S82" i="1" s="1"/>
  <c r="P81" i="1"/>
  <c r="X81" i="1" s="1"/>
  <c r="O81" i="1"/>
  <c r="W81" i="1" s="1"/>
  <c r="N81" i="1"/>
  <c r="V81" i="1" s="1"/>
  <c r="M81" i="1"/>
  <c r="U81" i="1" s="1"/>
  <c r="L81" i="1"/>
  <c r="T81" i="1" s="1"/>
  <c r="K81" i="1"/>
  <c r="S81" i="1" s="1"/>
  <c r="P80" i="1"/>
  <c r="X80" i="1" s="1"/>
  <c r="O80" i="1"/>
  <c r="W80" i="1" s="1"/>
  <c r="N80" i="1"/>
  <c r="V80" i="1" s="1"/>
  <c r="M80" i="1"/>
  <c r="U80" i="1" s="1"/>
  <c r="L80" i="1"/>
  <c r="T80" i="1" s="1"/>
  <c r="K80" i="1"/>
  <c r="S80" i="1" s="1"/>
  <c r="P79" i="1"/>
  <c r="X79" i="1" s="1"/>
  <c r="O79" i="1"/>
  <c r="W79" i="1" s="1"/>
  <c r="N79" i="1"/>
  <c r="V79" i="1" s="1"/>
  <c r="M79" i="1"/>
  <c r="U79" i="1" s="1"/>
  <c r="L79" i="1"/>
  <c r="T79" i="1" s="1"/>
  <c r="K79" i="1"/>
  <c r="S79" i="1" s="1"/>
  <c r="P78" i="1"/>
  <c r="X78" i="1" s="1"/>
  <c r="O78" i="1"/>
  <c r="W78" i="1" s="1"/>
  <c r="N78" i="1"/>
  <c r="V78" i="1" s="1"/>
  <c r="M78" i="1"/>
  <c r="U78" i="1" s="1"/>
  <c r="L78" i="1"/>
  <c r="T78" i="1" s="1"/>
  <c r="K78" i="1"/>
  <c r="S78" i="1" s="1"/>
  <c r="P77" i="1"/>
  <c r="X77" i="1" s="1"/>
  <c r="O77" i="1"/>
  <c r="W77" i="1" s="1"/>
  <c r="N77" i="1"/>
  <c r="V77" i="1" s="1"/>
  <c r="M77" i="1"/>
  <c r="U77" i="1" s="1"/>
  <c r="L77" i="1"/>
  <c r="T77" i="1" s="1"/>
  <c r="K77" i="1"/>
  <c r="S77" i="1" s="1"/>
  <c r="P76" i="1"/>
  <c r="X76" i="1" s="1"/>
  <c r="O76" i="1"/>
  <c r="W76" i="1" s="1"/>
  <c r="N76" i="1"/>
  <c r="V76" i="1" s="1"/>
  <c r="M76" i="1"/>
  <c r="U76" i="1" s="1"/>
  <c r="L76" i="1"/>
  <c r="T76" i="1" s="1"/>
  <c r="K76" i="1"/>
  <c r="S76" i="1" s="1"/>
  <c r="P75" i="1"/>
  <c r="X75" i="1" s="1"/>
  <c r="O75" i="1"/>
  <c r="W75" i="1" s="1"/>
  <c r="N75" i="1"/>
  <c r="V75" i="1" s="1"/>
  <c r="M75" i="1"/>
  <c r="U75" i="1" s="1"/>
  <c r="L75" i="1"/>
  <c r="T75" i="1" s="1"/>
  <c r="K75" i="1"/>
  <c r="S75" i="1" s="1"/>
  <c r="P74" i="1"/>
  <c r="X74" i="1" s="1"/>
  <c r="O74" i="1"/>
  <c r="W74" i="1" s="1"/>
  <c r="N74" i="1"/>
  <c r="V74" i="1" s="1"/>
  <c r="M74" i="1"/>
  <c r="U74" i="1" s="1"/>
  <c r="L74" i="1"/>
  <c r="T74" i="1" s="1"/>
  <c r="K74" i="1"/>
  <c r="S74" i="1" s="1"/>
  <c r="P73" i="1"/>
  <c r="X73" i="1" s="1"/>
  <c r="O73" i="1"/>
  <c r="W73" i="1" s="1"/>
  <c r="N73" i="1"/>
  <c r="V73" i="1" s="1"/>
  <c r="M73" i="1"/>
  <c r="U73" i="1" s="1"/>
  <c r="L73" i="1"/>
  <c r="T73" i="1" s="1"/>
  <c r="K73" i="1"/>
  <c r="S73" i="1" s="1"/>
  <c r="P72" i="1"/>
  <c r="X72" i="1" s="1"/>
  <c r="O72" i="1"/>
  <c r="W72" i="1" s="1"/>
  <c r="N72" i="1"/>
  <c r="V72" i="1" s="1"/>
  <c r="M72" i="1"/>
  <c r="U72" i="1" s="1"/>
  <c r="L72" i="1"/>
  <c r="T72" i="1" s="1"/>
  <c r="K72" i="1"/>
  <c r="S72" i="1" s="1"/>
  <c r="P71" i="1"/>
  <c r="X71" i="1" s="1"/>
  <c r="O71" i="1"/>
  <c r="W71" i="1" s="1"/>
  <c r="N71" i="1"/>
  <c r="V71" i="1" s="1"/>
  <c r="M71" i="1"/>
  <c r="U71" i="1" s="1"/>
  <c r="L71" i="1"/>
  <c r="T71" i="1" s="1"/>
  <c r="K71" i="1"/>
  <c r="S71" i="1" s="1"/>
  <c r="P70" i="1"/>
  <c r="X70" i="1" s="1"/>
  <c r="O70" i="1"/>
  <c r="W70" i="1" s="1"/>
  <c r="N70" i="1"/>
  <c r="V70" i="1" s="1"/>
  <c r="M70" i="1"/>
  <c r="U70" i="1" s="1"/>
  <c r="L70" i="1"/>
  <c r="T70" i="1" s="1"/>
  <c r="K70" i="1"/>
  <c r="S70" i="1" s="1"/>
  <c r="P69" i="1"/>
  <c r="X69" i="1" s="1"/>
  <c r="O69" i="1"/>
  <c r="W69" i="1" s="1"/>
  <c r="N69" i="1"/>
  <c r="V69" i="1" s="1"/>
  <c r="M69" i="1"/>
  <c r="U69" i="1" s="1"/>
  <c r="L69" i="1"/>
  <c r="T69" i="1" s="1"/>
  <c r="K69" i="1"/>
  <c r="S69" i="1" s="1"/>
  <c r="P68" i="1"/>
  <c r="X68" i="1" s="1"/>
  <c r="O68" i="1"/>
  <c r="W68" i="1" s="1"/>
  <c r="N68" i="1"/>
  <c r="V68" i="1" s="1"/>
  <c r="M68" i="1"/>
  <c r="U68" i="1" s="1"/>
  <c r="L68" i="1"/>
  <c r="T68" i="1" s="1"/>
  <c r="K68" i="1"/>
  <c r="S68" i="1" s="1"/>
  <c r="P67" i="1"/>
  <c r="X67" i="1" s="1"/>
  <c r="O67" i="1"/>
  <c r="W67" i="1" s="1"/>
  <c r="N67" i="1"/>
  <c r="V67" i="1" s="1"/>
  <c r="M67" i="1"/>
  <c r="U67" i="1" s="1"/>
  <c r="L67" i="1"/>
  <c r="T67" i="1" s="1"/>
  <c r="K67" i="1"/>
  <c r="S67" i="1" s="1"/>
  <c r="P66" i="1"/>
  <c r="X66" i="1" s="1"/>
  <c r="O66" i="1"/>
  <c r="W66" i="1" s="1"/>
  <c r="N66" i="1"/>
  <c r="V66" i="1" s="1"/>
  <c r="M66" i="1"/>
  <c r="U66" i="1" s="1"/>
  <c r="L66" i="1"/>
  <c r="T66" i="1" s="1"/>
  <c r="K66" i="1"/>
  <c r="S66" i="1" s="1"/>
  <c r="P65" i="1"/>
  <c r="X65" i="1" s="1"/>
  <c r="O65" i="1"/>
  <c r="W65" i="1" s="1"/>
  <c r="N65" i="1"/>
  <c r="V65" i="1" s="1"/>
  <c r="M65" i="1"/>
  <c r="U65" i="1" s="1"/>
  <c r="L65" i="1"/>
  <c r="T65" i="1" s="1"/>
  <c r="K65" i="1"/>
  <c r="S65" i="1" s="1"/>
  <c r="P64" i="1"/>
  <c r="X64" i="1" s="1"/>
  <c r="O64" i="1"/>
  <c r="W64" i="1" s="1"/>
  <c r="N64" i="1"/>
  <c r="V64" i="1" s="1"/>
  <c r="M64" i="1"/>
  <c r="U64" i="1" s="1"/>
  <c r="L64" i="1"/>
  <c r="T64" i="1" s="1"/>
  <c r="K64" i="1"/>
  <c r="S64" i="1" s="1"/>
  <c r="P63" i="1"/>
  <c r="X63" i="1" s="1"/>
  <c r="O63" i="1"/>
  <c r="W63" i="1" s="1"/>
  <c r="N63" i="1"/>
  <c r="V63" i="1" s="1"/>
  <c r="M63" i="1"/>
  <c r="U63" i="1" s="1"/>
  <c r="L63" i="1"/>
  <c r="T63" i="1" s="1"/>
  <c r="K63" i="1"/>
  <c r="S63" i="1" s="1"/>
  <c r="P62" i="1"/>
  <c r="X62" i="1" s="1"/>
  <c r="O62" i="1"/>
  <c r="W62" i="1" s="1"/>
  <c r="N62" i="1"/>
  <c r="V62" i="1" s="1"/>
  <c r="M62" i="1"/>
  <c r="U62" i="1" s="1"/>
  <c r="L62" i="1"/>
  <c r="T62" i="1" s="1"/>
  <c r="K62" i="1"/>
  <c r="S62" i="1" s="1"/>
  <c r="P61" i="1"/>
  <c r="X61" i="1" s="1"/>
  <c r="O61" i="1"/>
  <c r="W61" i="1" s="1"/>
  <c r="N61" i="1"/>
  <c r="V61" i="1" s="1"/>
  <c r="M61" i="1"/>
  <c r="U61" i="1" s="1"/>
  <c r="L61" i="1"/>
  <c r="T61" i="1" s="1"/>
  <c r="K61" i="1"/>
  <c r="S61" i="1" s="1"/>
  <c r="P60" i="1"/>
  <c r="X60" i="1" s="1"/>
  <c r="O60" i="1"/>
  <c r="W60" i="1" s="1"/>
  <c r="N60" i="1"/>
  <c r="V60" i="1" s="1"/>
  <c r="M60" i="1"/>
  <c r="U60" i="1" s="1"/>
  <c r="L60" i="1"/>
  <c r="T60" i="1" s="1"/>
  <c r="K60" i="1"/>
  <c r="S60" i="1" s="1"/>
  <c r="P59" i="1"/>
  <c r="X59" i="1" s="1"/>
  <c r="O59" i="1"/>
  <c r="W59" i="1" s="1"/>
  <c r="N59" i="1"/>
  <c r="V59" i="1" s="1"/>
  <c r="M59" i="1"/>
  <c r="U59" i="1" s="1"/>
  <c r="L59" i="1"/>
  <c r="T59" i="1" s="1"/>
  <c r="K59" i="1"/>
  <c r="S59" i="1" s="1"/>
  <c r="P58" i="1"/>
  <c r="X58" i="1" s="1"/>
  <c r="O58" i="1"/>
  <c r="W58" i="1" s="1"/>
  <c r="N58" i="1"/>
  <c r="V58" i="1" s="1"/>
  <c r="M58" i="1"/>
  <c r="U58" i="1" s="1"/>
  <c r="L58" i="1"/>
  <c r="T58" i="1" s="1"/>
  <c r="K58" i="1"/>
  <c r="S58" i="1" s="1"/>
  <c r="P57" i="1"/>
  <c r="X57" i="1" s="1"/>
  <c r="O57" i="1"/>
  <c r="W57" i="1" s="1"/>
  <c r="N57" i="1"/>
  <c r="V57" i="1" s="1"/>
  <c r="M57" i="1"/>
  <c r="U57" i="1" s="1"/>
  <c r="L57" i="1"/>
  <c r="T57" i="1" s="1"/>
  <c r="K57" i="1"/>
  <c r="S57" i="1" s="1"/>
  <c r="P56" i="1"/>
  <c r="X56" i="1" s="1"/>
  <c r="O56" i="1"/>
  <c r="W56" i="1" s="1"/>
  <c r="N56" i="1"/>
  <c r="V56" i="1" s="1"/>
  <c r="M56" i="1"/>
  <c r="U56" i="1" s="1"/>
  <c r="L56" i="1"/>
  <c r="T56" i="1" s="1"/>
  <c r="K56" i="1"/>
  <c r="S56" i="1" s="1"/>
  <c r="P55" i="1"/>
  <c r="X55" i="1" s="1"/>
  <c r="O55" i="1"/>
  <c r="W55" i="1" s="1"/>
  <c r="N55" i="1"/>
  <c r="V55" i="1" s="1"/>
  <c r="M55" i="1"/>
  <c r="U55" i="1" s="1"/>
  <c r="L55" i="1"/>
  <c r="T55" i="1" s="1"/>
  <c r="K55" i="1"/>
  <c r="S55" i="1" s="1"/>
  <c r="P54" i="1"/>
  <c r="X54" i="1" s="1"/>
  <c r="O54" i="1"/>
  <c r="W54" i="1" s="1"/>
  <c r="N54" i="1"/>
  <c r="V54" i="1" s="1"/>
  <c r="M54" i="1"/>
  <c r="U54" i="1" s="1"/>
  <c r="L54" i="1"/>
  <c r="T54" i="1" s="1"/>
  <c r="K54" i="1"/>
  <c r="S54" i="1" s="1"/>
  <c r="P53" i="1"/>
  <c r="X53" i="1" s="1"/>
  <c r="O53" i="1"/>
  <c r="W53" i="1" s="1"/>
  <c r="N53" i="1"/>
  <c r="V53" i="1" s="1"/>
  <c r="M53" i="1"/>
  <c r="U53" i="1" s="1"/>
  <c r="L53" i="1"/>
  <c r="T53" i="1" s="1"/>
  <c r="K53" i="1"/>
  <c r="S53" i="1" s="1"/>
  <c r="P52" i="1"/>
  <c r="X52" i="1" s="1"/>
  <c r="O52" i="1"/>
  <c r="W52" i="1" s="1"/>
  <c r="N52" i="1"/>
  <c r="V52" i="1" s="1"/>
  <c r="M52" i="1"/>
  <c r="U52" i="1" s="1"/>
  <c r="L52" i="1"/>
  <c r="T52" i="1" s="1"/>
  <c r="K52" i="1"/>
  <c r="S52" i="1" s="1"/>
  <c r="P51" i="1"/>
  <c r="X51" i="1" s="1"/>
  <c r="O51" i="1"/>
  <c r="W51" i="1" s="1"/>
  <c r="N51" i="1"/>
  <c r="V51" i="1" s="1"/>
  <c r="M51" i="1"/>
  <c r="U51" i="1" s="1"/>
  <c r="L51" i="1"/>
  <c r="T51" i="1" s="1"/>
  <c r="K51" i="1"/>
  <c r="S51" i="1" s="1"/>
  <c r="P50" i="1"/>
  <c r="X50" i="1" s="1"/>
  <c r="O50" i="1"/>
  <c r="W50" i="1" s="1"/>
  <c r="N50" i="1"/>
  <c r="V50" i="1" s="1"/>
  <c r="M50" i="1"/>
  <c r="U50" i="1" s="1"/>
  <c r="L50" i="1"/>
  <c r="T50" i="1" s="1"/>
  <c r="K50" i="1"/>
  <c r="S50" i="1" s="1"/>
  <c r="P49" i="1"/>
  <c r="X49" i="1" s="1"/>
  <c r="O49" i="1"/>
  <c r="W49" i="1" s="1"/>
  <c r="N49" i="1"/>
  <c r="V49" i="1" s="1"/>
  <c r="M49" i="1"/>
  <c r="U49" i="1" s="1"/>
  <c r="L49" i="1"/>
  <c r="T49" i="1" s="1"/>
  <c r="K49" i="1"/>
  <c r="S49" i="1" s="1"/>
  <c r="P48" i="1"/>
  <c r="X48" i="1" s="1"/>
  <c r="O48" i="1"/>
  <c r="W48" i="1" s="1"/>
  <c r="N48" i="1"/>
  <c r="V48" i="1" s="1"/>
  <c r="M48" i="1"/>
  <c r="U48" i="1" s="1"/>
  <c r="L48" i="1"/>
  <c r="T48" i="1" s="1"/>
  <c r="K48" i="1"/>
  <c r="S48" i="1" s="1"/>
  <c r="P47" i="1"/>
  <c r="X47" i="1" s="1"/>
  <c r="O47" i="1"/>
  <c r="W47" i="1" s="1"/>
  <c r="N47" i="1"/>
  <c r="V47" i="1" s="1"/>
  <c r="M47" i="1"/>
  <c r="U47" i="1" s="1"/>
  <c r="L47" i="1"/>
  <c r="T47" i="1" s="1"/>
  <c r="K47" i="1"/>
  <c r="S47" i="1" s="1"/>
  <c r="P46" i="1"/>
  <c r="X46" i="1" s="1"/>
  <c r="O46" i="1"/>
  <c r="W46" i="1" s="1"/>
  <c r="N46" i="1"/>
  <c r="V46" i="1" s="1"/>
  <c r="M46" i="1"/>
  <c r="U46" i="1" s="1"/>
  <c r="L46" i="1"/>
  <c r="T46" i="1" s="1"/>
  <c r="K46" i="1"/>
  <c r="S46" i="1" s="1"/>
  <c r="P45" i="1"/>
  <c r="X45" i="1" s="1"/>
  <c r="O45" i="1"/>
  <c r="W45" i="1" s="1"/>
  <c r="N45" i="1"/>
  <c r="V45" i="1" s="1"/>
  <c r="M45" i="1"/>
  <c r="U45" i="1" s="1"/>
  <c r="L45" i="1"/>
  <c r="T45" i="1" s="1"/>
  <c r="K45" i="1"/>
  <c r="S45" i="1" s="1"/>
  <c r="P44" i="1"/>
  <c r="X44" i="1" s="1"/>
  <c r="O44" i="1"/>
  <c r="W44" i="1" s="1"/>
  <c r="N44" i="1"/>
  <c r="V44" i="1" s="1"/>
  <c r="M44" i="1"/>
  <c r="U44" i="1" s="1"/>
  <c r="L44" i="1"/>
  <c r="T44" i="1" s="1"/>
  <c r="K44" i="1"/>
  <c r="S44" i="1" s="1"/>
  <c r="P43" i="1"/>
  <c r="X43" i="1" s="1"/>
  <c r="O43" i="1"/>
  <c r="W43" i="1" s="1"/>
  <c r="N43" i="1"/>
  <c r="V43" i="1" s="1"/>
  <c r="M43" i="1"/>
  <c r="U43" i="1" s="1"/>
  <c r="L43" i="1"/>
  <c r="T43" i="1" s="1"/>
  <c r="K43" i="1"/>
  <c r="S43" i="1" s="1"/>
  <c r="P42" i="1"/>
  <c r="X42" i="1" s="1"/>
  <c r="O42" i="1"/>
  <c r="W42" i="1" s="1"/>
  <c r="N42" i="1"/>
  <c r="V42" i="1" s="1"/>
  <c r="M42" i="1"/>
  <c r="U42" i="1" s="1"/>
  <c r="L42" i="1"/>
  <c r="T42" i="1" s="1"/>
  <c r="K42" i="1"/>
  <c r="S42" i="1" s="1"/>
  <c r="P41" i="1"/>
  <c r="X41" i="1" s="1"/>
  <c r="O41" i="1"/>
  <c r="W41" i="1" s="1"/>
  <c r="N41" i="1"/>
  <c r="V41" i="1" s="1"/>
  <c r="M41" i="1"/>
  <c r="U41" i="1" s="1"/>
  <c r="L41" i="1"/>
  <c r="T41" i="1" s="1"/>
  <c r="K41" i="1"/>
  <c r="S41" i="1" s="1"/>
  <c r="P40" i="1"/>
  <c r="X40" i="1" s="1"/>
  <c r="O40" i="1"/>
  <c r="W40" i="1" s="1"/>
  <c r="N40" i="1"/>
  <c r="V40" i="1" s="1"/>
  <c r="M40" i="1"/>
  <c r="U40" i="1" s="1"/>
  <c r="L40" i="1"/>
  <c r="T40" i="1" s="1"/>
  <c r="K40" i="1"/>
  <c r="S40" i="1" s="1"/>
  <c r="P39" i="1"/>
  <c r="X39" i="1" s="1"/>
  <c r="O39" i="1"/>
  <c r="W39" i="1" s="1"/>
  <c r="N39" i="1"/>
  <c r="V39" i="1" s="1"/>
  <c r="M39" i="1"/>
  <c r="U39" i="1" s="1"/>
  <c r="L39" i="1"/>
  <c r="T39" i="1" s="1"/>
  <c r="K39" i="1"/>
  <c r="S39" i="1" s="1"/>
  <c r="P38" i="1"/>
  <c r="X38" i="1" s="1"/>
  <c r="O38" i="1"/>
  <c r="W38" i="1" s="1"/>
  <c r="N38" i="1"/>
  <c r="V38" i="1" s="1"/>
  <c r="M38" i="1"/>
  <c r="U38" i="1" s="1"/>
  <c r="L38" i="1"/>
  <c r="T38" i="1" s="1"/>
  <c r="K38" i="1"/>
  <c r="S38" i="1" s="1"/>
  <c r="P37" i="1"/>
  <c r="X37" i="1" s="1"/>
  <c r="O37" i="1"/>
  <c r="W37" i="1" s="1"/>
  <c r="N37" i="1"/>
  <c r="V37" i="1" s="1"/>
  <c r="M37" i="1"/>
  <c r="U37" i="1" s="1"/>
  <c r="L37" i="1"/>
  <c r="T37" i="1" s="1"/>
  <c r="K37" i="1"/>
  <c r="S37" i="1" s="1"/>
  <c r="P36" i="1"/>
  <c r="X36" i="1" s="1"/>
  <c r="O36" i="1"/>
  <c r="W36" i="1" s="1"/>
  <c r="N36" i="1"/>
  <c r="V36" i="1" s="1"/>
  <c r="M36" i="1"/>
  <c r="U36" i="1" s="1"/>
  <c r="L36" i="1"/>
  <c r="T36" i="1" s="1"/>
  <c r="K36" i="1"/>
  <c r="S36" i="1" s="1"/>
  <c r="P35" i="1"/>
  <c r="X35" i="1" s="1"/>
  <c r="O35" i="1"/>
  <c r="W35" i="1" s="1"/>
  <c r="N35" i="1"/>
  <c r="V35" i="1" s="1"/>
  <c r="M35" i="1"/>
  <c r="U35" i="1" s="1"/>
  <c r="L35" i="1"/>
  <c r="T35" i="1" s="1"/>
  <c r="K35" i="1"/>
  <c r="S35" i="1" s="1"/>
  <c r="P34" i="1"/>
  <c r="X34" i="1" s="1"/>
  <c r="O34" i="1"/>
  <c r="W34" i="1" s="1"/>
  <c r="N34" i="1"/>
  <c r="V34" i="1" s="1"/>
  <c r="M34" i="1"/>
  <c r="U34" i="1" s="1"/>
  <c r="L34" i="1"/>
  <c r="T34" i="1" s="1"/>
  <c r="K34" i="1"/>
  <c r="S34" i="1" s="1"/>
  <c r="P33" i="1"/>
  <c r="X33" i="1" s="1"/>
  <c r="O33" i="1"/>
  <c r="W33" i="1" s="1"/>
  <c r="N33" i="1"/>
  <c r="V33" i="1" s="1"/>
  <c r="M33" i="1"/>
  <c r="U33" i="1" s="1"/>
  <c r="L33" i="1"/>
  <c r="T33" i="1" s="1"/>
  <c r="K33" i="1"/>
  <c r="S33" i="1" s="1"/>
  <c r="P32" i="1"/>
  <c r="X32" i="1" s="1"/>
  <c r="O32" i="1"/>
  <c r="W32" i="1" s="1"/>
  <c r="N32" i="1"/>
  <c r="V32" i="1" s="1"/>
  <c r="M32" i="1"/>
  <c r="U32" i="1" s="1"/>
  <c r="L32" i="1"/>
  <c r="T32" i="1" s="1"/>
  <c r="K32" i="1"/>
  <c r="S32" i="1" s="1"/>
  <c r="P31" i="1"/>
  <c r="X31" i="1" s="1"/>
  <c r="O31" i="1"/>
  <c r="W31" i="1" s="1"/>
  <c r="N31" i="1"/>
  <c r="V31" i="1" s="1"/>
  <c r="M31" i="1"/>
  <c r="U31" i="1" s="1"/>
  <c r="L31" i="1"/>
  <c r="T31" i="1" s="1"/>
  <c r="K31" i="1"/>
  <c r="S31" i="1" s="1"/>
  <c r="P30" i="1"/>
  <c r="X30" i="1" s="1"/>
  <c r="O30" i="1"/>
  <c r="W30" i="1" s="1"/>
  <c r="N30" i="1"/>
  <c r="V30" i="1" s="1"/>
  <c r="M30" i="1"/>
  <c r="U30" i="1" s="1"/>
  <c r="L30" i="1"/>
  <c r="T30" i="1" s="1"/>
  <c r="K30" i="1"/>
  <c r="S30" i="1" s="1"/>
  <c r="P29" i="1"/>
  <c r="X29" i="1" s="1"/>
  <c r="O29" i="1"/>
  <c r="W29" i="1" s="1"/>
  <c r="N29" i="1"/>
  <c r="V29" i="1" s="1"/>
  <c r="M29" i="1"/>
  <c r="U29" i="1" s="1"/>
  <c r="L29" i="1"/>
  <c r="T29" i="1" s="1"/>
  <c r="K29" i="1"/>
  <c r="S29" i="1" s="1"/>
  <c r="P28" i="1"/>
  <c r="X28" i="1" s="1"/>
  <c r="O28" i="1"/>
  <c r="W28" i="1" s="1"/>
  <c r="N28" i="1"/>
  <c r="V28" i="1" s="1"/>
  <c r="M28" i="1"/>
  <c r="U28" i="1" s="1"/>
  <c r="L28" i="1"/>
  <c r="T28" i="1" s="1"/>
  <c r="K28" i="1"/>
  <c r="S28" i="1" s="1"/>
  <c r="P27" i="1"/>
  <c r="X27" i="1" s="1"/>
  <c r="O27" i="1"/>
  <c r="W27" i="1" s="1"/>
  <c r="N27" i="1"/>
  <c r="V27" i="1" s="1"/>
  <c r="M27" i="1"/>
  <c r="U27" i="1" s="1"/>
  <c r="L27" i="1"/>
  <c r="T27" i="1" s="1"/>
  <c r="K27" i="1"/>
  <c r="S27" i="1" s="1"/>
  <c r="P26" i="1"/>
  <c r="X26" i="1" s="1"/>
  <c r="O26" i="1"/>
  <c r="W26" i="1" s="1"/>
  <c r="N26" i="1"/>
  <c r="V26" i="1" s="1"/>
  <c r="M26" i="1"/>
  <c r="U26" i="1" s="1"/>
  <c r="L26" i="1"/>
  <c r="T26" i="1" s="1"/>
  <c r="K26" i="1"/>
  <c r="S26" i="1" s="1"/>
  <c r="P25" i="1"/>
  <c r="X25" i="1" s="1"/>
  <c r="O25" i="1"/>
  <c r="W25" i="1" s="1"/>
  <c r="N25" i="1"/>
  <c r="V25" i="1" s="1"/>
  <c r="M25" i="1"/>
  <c r="U25" i="1" s="1"/>
  <c r="L25" i="1"/>
  <c r="T25" i="1" s="1"/>
  <c r="K25" i="1"/>
  <c r="S25" i="1" s="1"/>
  <c r="P24" i="1"/>
  <c r="X24" i="1" s="1"/>
  <c r="O24" i="1"/>
  <c r="W24" i="1" s="1"/>
  <c r="N24" i="1"/>
  <c r="V24" i="1" s="1"/>
  <c r="M24" i="1"/>
  <c r="U24" i="1" s="1"/>
  <c r="L24" i="1"/>
  <c r="T24" i="1" s="1"/>
  <c r="K24" i="1"/>
  <c r="S24" i="1" s="1"/>
  <c r="P23" i="1"/>
  <c r="X23" i="1" s="1"/>
  <c r="O23" i="1"/>
  <c r="W23" i="1" s="1"/>
  <c r="N23" i="1"/>
  <c r="V23" i="1" s="1"/>
  <c r="M23" i="1"/>
  <c r="U23" i="1" s="1"/>
  <c r="L23" i="1"/>
  <c r="T23" i="1" s="1"/>
  <c r="K23" i="1"/>
  <c r="S23" i="1" s="1"/>
  <c r="P22" i="1"/>
  <c r="X22" i="1" s="1"/>
  <c r="O22" i="1"/>
  <c r="W22" i="1" s="1"/>
  <c r="N22" i="1"/>
  <c r="V22" i="1" s="1"/>
  <c r="M22" i="1"/>
  <c r="U22" i="1" s="1"/>
  <c r="L22" i="1"/>
  <c r="T22" i="1" s="1"/>
  <c r="K22" i="1"/>
  <c r="S22" i="1" s="1"/>
  <c r="P21" i="1"/>
  <c r="X21" i="1" s="1"/>
  <c r="O21" i="1"/>
  <c r="W21" i="1" s="1"/>
  <c r="N21" i="1"/>
  <c r="V21" i="1" s="1"/>
  <c r="M21" i="1"/>
  <c r="U21" i="1" s="1"/>
  <c r="L21" i="1"/>
  <c r="T21" i="1" s="1"/>
  <c r="K21" i="1"/>
  <c r="S21" i="1" s="1"/>
  <c r="P20" i="1"/>
  <c r="X20" i="1" s="1"/>
  <c r="O20" i="1"/>
  <c r="W20" i="1" s="1"/>
  <c r="N20" i="1"/>
  <c r="V20" i="1" s="1"/>
  <c r="M20" i="1"/>
  <c r="U20" i="1" s="1"/>
  <c r="L20" i="1"/>
  <c r="T20" i="1" s="1"/>
  <c r="K20" i="1"/>
  <c r="S20" i="1" s="1"/>
  <c r="P19" i="1"/>
  <c r="X19" i="1" s="1"/>
  <c r="O19" i="1"/>
  <c r="W19" i="1" s="1"/>
  <c r="N19" i="1"/>
  <c r="V19" i="1" s="1"/>
  <c r="M19" i="1"/>
  <c r="U19" i="1" s="1"/>
  <c r="L19" i="1"/>
  <c r="T19" i="1" s="1"/>
  <c r="K19" i="1"/>
  <c r="S19" i="1" s="1"/>
  <c r="P18" i="1"/>
  <c r="X18" i="1" s="1"/>
  <c r="O18" i="1"/>
  <c r="W18" i="1" s="1"/>
  <c r="N18" i="1"/>
  <c r="V18" i="1" s="1"/>
  <c r="M18" i="1"/>
  <c r="U18" i="1" s="1"/>
  <c r="L18" i="1"/>
  <c r="T18" i="1" s="1"/>
  <c r="K18" i="1"/>
  <c r="S18" i="1" s="1"/>
  <c r="P17" i="1"/>
  <c r="X17" i="1" s="1"/>
  <c r="O17" i="1"/>
  <c r="W17" i="1" s="1"/>
  <c r="N17" i="1"/>
  <c r="V17" i="1" s="1"/>
  <c r="M17" i="1"/>
  <c r="U17" i="1" s="1"/>
  <c r="L17" i="1"/>
  <c r="T17" i="1" s="1"/>
  <c r="K17" i="1"/>
  <c r="S17" i="1" s="1"/>
  <c r="P16" i="1"/>
  <c r="X16" i="1" s="1"/>
  <c r="O16" i="1"/>
  <c r="W16" i="1" s="1"/>
  <c r="N16" i="1"/>
  <c r="V16" i="1" s="1"/>
  <c r="M16" i="1"/>
  <c r="U16" i="1" s="1"/>
  <c r="L16" i="1"/>
  <c r="T16" i="1" s="1"/>
  <c r="K16" i="1"/>
  <c r="S16" i="1" s="1"/>
  <c r="P588" i="1"/>
  <c r="X588" i="1" s="1"/>
  <c r="O588" i="1"/>
  <c r="W588" i="1" s="1"/>
  <c r="N588" i="1"/>
  <c r="V588" i="1" s="1"/>
  <c r="M588" i="1"/>
  <c r="U588" i="1" s="1"/>
  <c r="L588" i="1"/>
  <c r="T588" i="1" s="1"/>
  <c r="K588" i="1"/>
  <c r="S588" i="1" s="1"/>
  <c r="P15" i="1"/>
  <c r="X15" i="1" s="1"/>
  <c r="O15" i="1"/>
  <c r="W15" i="1" s="1"/>
  <c r="N15" i="1"/>
  <c r="V15" i="1" s="1"/>
  <c r="M15" i="1"/>
  <c r="U15" i="1" s="1"/>
  <c r="L15" i="1"/>
  <c r="T15" i="1" s="1"/>
  <c r="K15" i="1"/>
  <c r="S15" i="1" s="1"/>
  <c r="AG32" i="1" l="1"/>
  <c r="AG26" i="1" s="1"/>
  <c r="AB35" i="1"/>
  <c r="AB32" i="1"/>
  <c r="AB26" i="1" s="1"/>
  <c r="AD32" i="1"/>
  <c r="AD26" i="1" s="1"/>
  <c r="AC32" i="1"/>
  <c r="AC26" i="1" s="1"/>
  <c r="AE32" i="1"/>
  <c r="AE26" i="1" s="1"/>
  <c r="AF32" i="1"/>
  <c r="AF26" i="1" s="1"/>
  <c r="AN18" i="1"/>
  <c r="AJ18" i="1"/>
  <c r="AJ16" i="1"/>
  <c r="AJ17" i="1"/>
  <c r="AK18" i="1"/>
  <c r="AK17" i="1"/>
  <c r="AK16" i="1"/>
  <c r="AL18" i="1"/>
  <c r="AM17" i="1"/>
  <c r="AM18" i="1"/>
  <c r="AR298" i="1" l="1"/>
  <c r="AZ268" i="1" s="1"/>
  <c r="AV275" i="1"/>
  <c r="BD250" i="1" s="1"/>
  <c r="AV270" i="1"/>
  <c r="BD245" i="1" s="1"/>
  <c r="AV261" i="1"/>
  <c r="BD236" i="1" s="1"/>
  <c r="AV378" i="1"/>
  <c r="BD346" i="1" s="1"/>
  <c r="AV159" i="1"/>
  <c r="BD138" i="1" s="1"/>
  <c r="AV476" i="1"/>
  <c r="BD442" i="1" s="1"/>
  <c r="AV314" i="1"/>
  <c r="BD284" i="1" s="1"/>
  <c r="AV236" i="1"/>
  <c r="BD212" i="1" s="1"/>
  <c r="AV316" i="1"/>
  <c r="BD286" i="1" s="1"/>
  <c r="AV301" i="1"/>
  <c r="BD271" i="1" s="1"/>
  <c r="AV295" i="1"/>
  <c r="BD266" i="1" s="1"/>
  <c r="AV188" i="1"/>
  <c r="BD167" i="1" s="1"/>
  <c r="AV287" i="1"/>
  <c r="AV502" i="1"/>
  <c r="BD468" i="1" s="1"/>
  <c r="AV538" i="1"/>
  <c r="BD503" i="1" s="1"/>
  <c r="AV445" i="1"/>
  <c r="BD411" i="1" s="1"/>
  <c r="AV174" i="1"/>
  <c r="BD153" i="1" s="1"/>
  <c r="AV284" i="1"/>
  <c r="BD258" i="1" s="1"/>
  <c r="AV394" i="1"/>
  <c r="BD362" i="1" s="1"/>
  <c r="AV244" i="1"/>
  <c r="BD219" i="1" s="1"/>
  <c r="AV510" i="1"/>
  <c r="BD476" i="1" s="1"/>
  <c r="AV409" i="1"/>
  <c r="BD376" i="1" s="1"/>
  <c r="AS329" i="1"/>
  <c r="BA299" i="1" s="1"/>
  <c r="AV50" i="1"/>
  <c r="BD47" i="1" s="1"/>
  <c r="AV264" i="1"/>
  <c r="BD239" i="1" s="1"/>
  <c r="AV583" i="1"/>
  <c r="BD547" i="1" s="1"/>
  <c r="AV359" i="1"/>
  <c r="BD327" i="1" s="1"/>
  <c r="AV554" i="1"/>
  <c r="BD518" i="1" s="1"/>
  <c r="AV440" i="1"/>
  <c r="BD406" i="1" s="1"/>
  <c r="AV530" i="1"/>
  <c r="BD496" i="1" s="1"/>
  <c r="AV135" i="1"/>
  <c r="AV416" i="1"/>
  <c r="BD383" i="1" s="1"/>
  <c r="AV396" i="1"/>
  <c r="BD364" i="1" s="1"/>
  <c r="AV422" i="1"/>
  <c r="BD388" i="1" s="1"/>
  <c r="AV156" i="1"/>
  <c r="BD135" i="1" s="1"/>
  <c r="AV365" i="1"/>
  <c r="BD333" i="1" s="1"/>
  <c r="AV562" i="1"/>
  <c r="BD526" i="1" s="1"/>
  <c r="AV398" i="1"/>
  <c r="BD365" i="1" s="1"/>
  <c r="AV372" i="1"/>
  <c r="BD340" i="1" s="1"/>
  <c r="AV406" i="1"/>
  <c r="BD373" i="1" s="1"/>
  <c r="AV450" i="1"/>
  <c r="BD416" i="1" s="1"/>
  <c r="AV532" i="1"/>
  <c r="AV357" i="1"/>
  <c r="BD325" i="1" s="1"/>
  <c r="AV578" i="1"/>
  <c r="BD542" i="1" s="1"/>
  <c r="AV334" i="1"/>
  <c r="BD304" i="1" s="1"/>
  <c r="AV535" i="1"/>
  <c r="BD500" i="1" s="1"/>
  <c r="AV399" i="1"/>
  <c r="BD366" i="1" s="1"/>
  <c r="AV505" i="1"/>
  <c r="BD471" i="1" s="1"/>
  <c r="AV252" i="1"/>
  <c r="BD227" i="1" s="1"/>
  <c r="AV548" i="1"/>
  <c r="AV269" i="1"/>
  <c r="BD244" i="1" s="1"/>
  <c r="AV318" i="1"/>
  <c r="BD288" i="1" s="1"/>
  <c r="AV383" i="1"/>
  <c r="BD351" i="1" s="1"/>
  <c r="AV226" i="1"/>
  <c r="BD202" i="1" s="1"/>
  <c r="AR440" i="1"/>
  <c r="AZ406" i="1" s="1"/>
  <c r="AR354" i="1"/>
  <c r="AZ322" i="1" s="1"/>
  <c r="AR145" i="1"/>
  <c r="AV566" i="1"/>
  <c r="BD530" i="1" s="1"/>
  <c r="AV374" i="1"/>
  <c r="BD342" i="1" s="1"/>
  <c r="AV527" i="1"/>
  <c r="BD493" i="1" s="1"/>
  <c r="AV215" i="1"/>
  <c r="BD192" i="1" s="1"/>
  <c r="AV498" i="1"/>
  <c r="BD464" i="1" s="1"/>
  <c r="AV178" i="1"/>
  <c r="BD157" i="1" s="1"/>
  <c r="AV95" i="1"/>
  <c r="BD83" i="1" s="1"/>
  <c r="AV113" i="1"/>
  <c r="BD98" i="1" s="1"/>
  <c r="AV208" i="1"/>
  <c r="BD186" i="1" s="1"/>
  <c r="AV329" i="1"/>
  <c r="BD299" i="1" s="1"/>
  <c r="AV260" i="1"/>
  <c r="BD235" i="1" s="1"/>
  <c r="AV423" i="1"/>
  <c r="BD389" i="1" s="1"/>
  <c r="AV442" i="1"/>
  <c r="BD408" i="1" s="1"/>
  <c r="AV266" i="1"/>
  <c r="BD241" i="1" s="1"/>
  <c r="AV333" i="1"/>
  <c r="BD303" i="1" s="1"/>
  <c r="AV173" i="1"/>
  <c r="BD152" i="1" s="1"/>
  <c r="AV238" i="1"/>
  <c r="BD214" i="1" s="1"/>
  <c r="AV111" i="1"/>
  <c r="BD96" i="1" s="1"/>
  <c r="AV192" i="1"/>
  <c r="BD170" i="1" s="1"/>
  <c r="AV139" i="1"/>
  <c r="BD119" i="1" s="1"/>
  <c r="AV364" i="1"/>
  <c r="BD332" i="1" s="1"/>
  <c r="AV533" i="1"/>
  <c r="BD498" i="1" s="1"/>
  <c r="AV434" i="1"/>
  <c r="BD400" i="1" s="1"/>
  <c r="AV212" i="1"/>
  <c r="BD189" i="1" s="1"/>
  <c r="AV501" i="1"/>
  <c r="BD467" i="1" s="1"/>
  <c r="AV317" i="1"/>
  <c r="BD287" i="1" s="1"/>
  <c r="AV458" i="1"/>
  <c r="BD424" i="1" s="1"/>
  <c r="AV150" i="1"/>
  <c r="BD129" i="1" s="1"/>
  <c r="AV199" i="1"/>
  <c r="BD177" i="1" s="1"/>
  <c r="AV162" i="1"/>
  <c r="BD141" i="1" s="1"/>
  <c r="AV428" i="1"/>
  <c r="BD394" i="1" s="1"/>
  <c r="AV356" i="1"/>
  <c r="BD324" i="1" s="1"/>
  <c r="AV335" i="1"/>
  <c r="AV376" i="1"/>
  <c r="BD344" i="1" s="1"/>
  <c r="AV330" i="1"/>
  <c r="BD300" i="1" s="1"/>
  <c r="AV460" i="1"/>
  <c r="BD426" i="1" s="1"/>
  <c r="AV124" i="1"/>
  <c r="BD107" i="1" s="1"/>
  <c r="AV493" i="1"/>
  <c r="BD459" i="1" s="1"/>
  <c r="AV309" i="1"/>
  <c r="BD279" i="1" s="1"/>
  <c r="AV237" i="1"/>
  <c r="BD213" i="1" s="1"/>
  <c r="AV478" i="1"/>
  <c r="BD444" i="1" s="1"/>
  <c r="AV222" i="1"/>
  <c r="BD199" i="1" s="1"/>
  <c r="AV250" i="1"/>
  <c r="BD225" i="1" s="1"/>
  <c r="AV40" i="1"/>
  <c r="BD37" i="1" s="1"/>
  <c r="AV528" i="1"/>
  <c r="BD494" i="1" s="1"/>
  <c r="AV209" i="1"/>
  <c r="BD187" i="1" s="1"/>
  <c r="AV291" i="1"/>
  <c r="BD262" i="1" s="1"/>
  <c r="AV263" i="1"/>
  <c r="BD238" i="1" s="1"/>
  <c r="AV370" i="1"/>
  <c r="BD338" i="1" s="1"/>
  <c r="AV140" i="1"/>
  <c r="BD120" i="1" s="1"/>
  <c r="AV580" i="1"/>
  <c r="BD544" i="1" s="1"/>
  <c r="AV437" i="1"/>
  <c r="BD403" i="1" s="1"/>
  <c r="AV181" i="1"/>
  <c r="BD160" i="1" s="1"/>
  <c r="AV408" i="1"/>
  <c r="BD375" i="1" s="1"/>
  <c r="AV468" i="1"/>
  <c r="BD434" i="1" s="1"/>
  <c r="AV253" i="1"/>
  <c r="BD228" i="1" s="1"/>
  <c r="AV158" i="1"/>
  <c r="BD137" i="1" s="1"/>
  <c r="AV207" i="1"/>
  <c r="BD185" i="1" s="1"/>
  <c r="AV87" i="1"/>
  <c r="BD75" i="1" s="1"/>
  <c r="AV568" i="1"/>
  <c r="BD532" i="1" s="1"/>
  <c r="AV257" i="1"/>
  <c r="BD232" i="1" s="1"/>
  <c r="AV543" i="1"/>
  <c r="BD508" i="1" s="1"/>
  <c r="AV294" i="1"/>
  <c r="BD265" i="1" s="1"/>
  <c r="AV392" i="1"/>
  <c r="BD360" i="1" s="1"/>
  <c r="AV397" i="1"/>
  <c r="AV230" i="1"/>
  <c r="BD206" i="1" s="1"/>
  <c r="AV471" i="1"/>
  <c r="BD437" i="1" s="1"/>
  <c r="AV103" i="1"/>
  <c r="BD89" i="1" s="1"/>
  <c r="AV274" i="1"/>
  <c r="BD249" i="1" s="1"/>
  <c r="AV443" i="1"/>
  <c r="BD409" i="1" s="1"/>
  <c r="AV575" i="1"/>
  <c r="BD539" i="1" s="1"/>
  <c r="AV391" i="1"/>
  <c r="BD359" i="1" s="1"/>
  <c r="AV311" i="1"/>
  <c r="BD281" i="1" s="1"/>
  <c r="AV541" i="1"/>
  <c r="BD506" i="1" s="1"/>
  <c r="AV368" i="1"/>
  <c r="BD336" i="1" s="1"/>
  <c r="AV322" i="1"/>
  <c r="BD292" i="1" s="1"/>
  <c r="AV430" i="1"/>
  <c r="BD396" i="1" s="1"/>
  <c r="AV196" i="1"/>
  <c r="BD174" i="1" s="1"/>
  <c r="AV108" i="1"/>
  <c r="BD93" i="1" s="1"/>
  <c r="AV469" i="1"/>
  <c r="BD435" i="1" s="1"/>
  <c r="AV205" i="1"/>
  <c r="BD183" i="1" s="1"/>
  <c r="AV542" i="1"/>
  <c r="BD507" i="1" s="1"/>
  <c r="AV524" i="1"/>
  <c r="BD490" i="1" s="1"/>
  <c r="AV415" i="1"/>
  <c r="BD382" i="1" s="1"/>
  <c r="AV183" i="1"/>
  <c r="BD162" i="1" s="1"/>
  <c r="AV516" i="1"/>
  <c r="BD482" i="1" s="1"/>
  <c r="AV242" i="1"/>
  <c r="AV130" i="1"/>
  <c r="BD111" i="1" s="1"/>
  <c r="AV31" i="1"/>
  <c r="BD28" i="1" s="1"/>
  <c r="AV472" i="1"/>
  <c r="BD438" i="1" s="1"/>
  <c r="AV484" i="1"/>
  <c r="BD450" i="1" s="1"/>
  <c r="AV74" i="1"/>
  <c r="BD66" i="1" s="1"/>
  <c r="AV444" i="1"/>
  <c r="BD410" i="1" s="1"/>
  <c r="AV332" i="1"/>
  <c r="BD302" i="1" s="1"/>
  <c r="AV375" i="1"/>
  <c r="BD343" i="1" s="1"/>
  <c r="AV487" i="1"/>
  <c r="BD453" i="1" s="1"/>
  <c r="AV452" i="1"/>
  <c r="BD418" i="1" s="1"/>
  <c r="AV220" i="1"/>
  <c r="BD197" i="1" s="1"/>
  <c r="AV100" i="1"/>
  <c r="AV405" i="1"/>
  <c r="BD372" i="1" s="1"/>
  <c r="AV221" i="1"/>
  <c r="BD198" i="1" s="1"/>
  <c r="AV165" i="1"/>
  <c r="BD144" i="1" s="1"/>
  <c r="AV582" i="1"/>
  <c r="BD546" i="1" s="1"/>
  <c r="AV526" i="1"/>
  <c r="BD492" i="1" s="1"/>
  <c r="AV462" i="1"/>
  <c r="BD428" i="1" s="1"/>
  <c r="AV366" i="1"/>
  <c r="BD334" i="1" s="1"/>
  <c r="AV302" i="1"/>
  <c r="BD272" i="1" s="1"/>
  <c r="AV142" i="1"/>
  <c r="BD122" i="1" s="1"/>
  <c r="AV503" i="1"/>
  <c r="BD469" i="1" s="1"/>
  <c r="AV247" i="1"/>
  <c r="BD222" i="1" s="1"/>
  <c r="AV151" i="1"/>
  <c r="BD130" i="1" s="1"/>
  <c r="AV455" i="1"/>
  <c r="BD421" i="1" s="1"/>
  <c r="AV63" i="1"/>
  <c r="BD57" i="1" s="1"/>
  <c r="AV152" i="1"/>
  <c r="BD131" i="1" s="1"/>
  <c r="AV465" i="1"/>
  <c r="BD431" i="1" s="1"/>
  <c r="AV556" i="1"/>
  <c r="BD520" i="1" s="1"/>
  <c r="AV123" i="1"/>
  <c r="BD106" i="1" s="1"/>
  <c r="AV436" i="1"/>
  <c r="BD402" i="1" s="1"/>
  <c r="AV380" i="1"/>
  <c r="BD348" i="1" s="1"/>
  <c r="AV559" i="1"/>
  <c r="BD523" i="1" s="1"/>
  <c r="AR305" i="1"/>
  <c r="AZ275" i="1" s="1"/>
  <c r="AV447" i="1"/>
  <c r="BD413" i="1" s="1"/>
  <c r="AV319" i="1"/>
  <c r="BD289" i="1" s="1"/>
  <c r="AV517" i="1"/>
  <c r="BD483" i="1" s="1"/>
  <c r="AV581" i="1"/>
  <c r="BD545" i="1" s="1"/>
  <c r="AV344" i="1"/>
  <c r="BD312" i="1" s="1"/>
  <c r="AV410" i="1"/>
  <c r="BD377" i="1" s="1"/>
  <c r="AR285" i="1"/>
  <c r="AV148" i="1"/>
  <c r="BD127" i="1" s="1"/>
  <c r="AV285" i="1"/>
  <c r="AV213" i="1"/>
  <c r="BD190" i="1" s="1"/>
  <c r="AV454" i="1"/>
  <c r="BD420" i="1" s="1"/>
  <c r="AV358" i="1"/>
  <c r="BD326" i="1" s="1"/>
  <c r="AV254" i="1"/>
  <c r="BD229" i="1" s="1"/>
  <c r="AV190" i="1"/>
  <c r="AV495" i="1"/>
  <c r="BD461" i="1" s="1"/>
  <c r="AV186" i="1"/>
  <c r="BD165" i="1" s="1"/>
  <c r="AV106" i="1"/>
  <c r="BD91" i="1" s="1"/>
  <c r="AV144" i="1"/>
  <c r="BD124" i="1" s="1"/>
  <c r="AV193" i="1"/>
  <c r="BD171" i="1" s="1"/>
  <c r="AV432" i="1"/>
  <c r="BD398" i="1" s="1"/>
  <c r="AV499" i="1"/>
  <c r="BD465" i="1" s="1"/>
  <c r="AW168" i="1"/>
  <c r="BE147" i="1" s="1"/>
  <c r="AV536" i="1"/>
  <c r="BD501" i="1" s="1"/>
  <c r="AV240" i="1"/>
  <c r="BD216" i="1" s="1"/>
  <c r="AV545" i="1"/>
  <c r="BD510" i="1" s="1"/>
  <c r="AV249" i="1"/>
  <c r="BD224" i="1" s="1"/>
  <c r="AR379" i="1"/>
  <c r="AZ347" i="1" s="1"/>
  <c r="AR191" i="1"/>
  <c r="AZ169" i="1" s="1"/>
  <c r="AV587" i="1"/>
  <c r="BD551" i="1" s="1"/>
  <c r="AR552" i="1"/>
  <c r="AZ516" i="1" s="1"/>
  <c r="AR272" i="1"/>
  <c r="AZ247" i="1" s="1"/>
  <c r="AR216" i="1"/>
  <c r="AZ193" i="1" s="1"/>
  <c r="AR434" i="1"/>
  <c r="AZ400" i="1" s="1"/>
  <c r="AR363" i="1"/>
  <c r="AZ331" i="1" s="1"/>
  <c r="AV169" i="1"/>
  <c r="BD148" i="1" s="1"/>
  <c r="AW312" i="1"/>
  <c r="BE282" i="1" s="1"/>
  <c r="AW288" i="1"/>
  <c r="BE259" i="1" s="1"/>
  <c r="AW309" i="1"/>
  <c r="BE279" i="1" s="1"/>
  <c r="AW568" i="1"/>
  <c r="BE532" i="1" s="1"/>
  <c r="AW272" i="1"/>
  <c r="BE247" i="1" s="1"/>
  <c r="AU411" i="1"/>
  <c r="BC378" i="1" s="1"/>
  <c r="AW101" i="1"/>
  <c r="BE87" i="1" s="1"/>
  <c r="AS414" i="1"/>
  <c r="BA381" i="1" s="1"/>
  <c r="AU516" i="1"/>
  <c r="BC482" i="1" s="1"/>
  <c r="AW259" i="1"/>
  <c r="BE234" i="1" s="1"/>
  <c r="AW419" i="1"/>
  <c r="AW502" i="1"/>
  <c r="BE468" i="1" s="1"/>
  <c r="AW584" i="1"/>
  <c r="BE548" i="1" s="1"/>
  <c r="AW464" i="1"/>
  <c r="BE430" i="1" s="1"/>
  <c r="AU566" i="1"/>
  <c r="BC530" i="1" s="1"/>
  <c r="AW406" i="1"/>
  <c r="BE373" i="1" s="1"/>
  <c r="AW510" i="1"/>
  <c r="BE476" i="1" s="1"/>
  <c r="AW317" i="1"/>
  <c r="BE287" i="1" s="1"/>
  <c r="AU413" i="1"/>
  <c r="BC380" i="1" s="1"/>
  <c r="AW337" i="1"/>
  <c r="BE306" i="1" s="1"/>
  <c r="AU580" i="1"/>
  <c r="BC544" i="1" s="1"/>
  <c r="AU299" i="1"/>
  <c r="BC269" i="1" s="1"/>
  <c r="AW531" i="1"/>
  <c r="BE497" i="1" s="1"/>
  <c r="AV97" i="1"/>
  <c r="BD84" i="1" s="1"/>
  <c r="AV504" i="1"/>
  <c r="BD470" i="1" s="1"/>
  <c r="AV400" i="1"/>
  <c r="BD367" i="1" s="1"/>
  <c r="AV232" i="1"/>
  <c r="BD208" i="1" s="1"/>
  <c r="AV537" i="1"/>
  <c r="BD502" i="1" s="1"/>
  <c r="AV299" i="1"/>
  <c r="BD269" i="1" s="1"/>
  <c r="AU171" i="1"/>
  <c r="BC150" i="1" s="1"/>
  <c r="AV80" i="1"/>
  <c r="BD69" i="1" s="1"/>
  <c r="AV464" i="1"/>
  <c r="BD430" i="1" s="1"/>
  <c r="AV280" i="1"/>
  <c r="BD255" i="1" s="1"/>
  <c r="AV128" i="1"/>
  <c r="AV473" i="1"/>
  <c r="BD439" i="1" s="1"/>
  <c r="AV289" i="1"/>
  <c r="BD260" i="1" s="1"/>
  <c r="AS360" i="1"/>
  <c r="BA328" i="1" s="1"/>
  <c r="AS374" i="1"/>
  <c r="BA342" i="1" s="1"/>
  <c r="AW474" i="1"/>
  <c r="BE440" i="1" s="1"/>
  <c r="AW408" i="1"/>
  <c r="BE375" i="1" s="1"/>
  <c r="AR403" i="1"/>
  <c r="AZ370" i="1" s="1"/>
  <c r="AR281" i="1"/>
  <c r="AZ256" i="1" s="1"/>
  <c r="AR409" i="1"/>
  <c r="AZ376" i="1" s="1"/>
  <c r="AR375" i="1"/>
  <c r="AZ343" i="1" s="1"/>
  <c r="AR361" i="1"/>
  <c r="AZ329" i="1" s="1"/>
  <c r="AS338" i="1"/>
  <c r="BA307" i="1" s="1"/>
  <c r="AS185" i="1"/>
  <c r="BA164" i="1" s="1"/>
  <c r="AS331" i="1"/>
  <c r="AS176" i="1"/>
  <c r="BA155" i="1" s="1"/>
  <c r="AS139" i="1"/>
  <c r="BA119" i="1" s="1"/>
  <c r="AS547" i="1"/>
  <c r="BA512" i="1" s="1"/>
  <c r="AU94" i="1"/>
  <c r="BC82" i="1" s="1"/>
  <c r="AS545" i="1"/>
  <c r="BA510" i="1" s="1"/>
  <c r="AS444" i="1"/>
  <c r="BA410" i="1" s="1"/>
  <c r="AS334" i="1"/>
  <c r="BA304" i="1" s="1"/>
  <c r="AS558" i="1"/>
  <c r="BA522" i="1" s="1"/>
  <c r="AS110" i="1"/>
  <c r="BA95" i="1" s="1"/>
  <c r="AV145" i="1"/>
  <c r="AV569" i="1"/>
  <c r="BD533" i="1" s="1"/>
  <c r="AV251" i="1"/>
  <c r="BD226" i="1" s="1"/>
  <c r="AV563" i="1"/>
  <c r="BD527" i="1" s="1"/>
  <c r="AV419" i="1"/>
  <c r="AV59" i="1"/>
  <c r="BD53" i="1" s="1"/>
  <c r="AV420" i="1"/>
  <c r="BD386" i="1" s="1"/>
  <c r="AV567" i="1"/>
  <c r="BD531" i="1" s="1"/>
  <c r="AV367" i="1"/>
  <c r="BD335" i="1" s="1"/>
  <c r="AV525" i="1"/>
  <c r="BD491" i="1" s="1"/>
  <c r="AV565" i="1"/>
  <c r="BD529" i="1" s="1"/>
  <c r="AV386" i="1"/>
  <c r="BD354" i="1" s="1"/>
  <c r="AV346" i="1"/>
  <c r="BD314" i="1" s="1"/>
  <c r="AV290" i="1"/>
  <c r="BD261" i="1" s="1"/>
  <c r="AV204" i="1"/>
  <c r="BD182" i="1" s="1"/>
  <c r="AV164" i="1"/>
  <c r="BD143" i="1" s="1"/>
  <c r="AV116" i="1"/>
  <c r="BD100" i="1" s="1"/>
  <c r="AV508" i="1"/>
  <c r="BD474" i="1" s="1"/>
  <c r="AV373" i="1"/>
  <c r="BD341" i="1" s="1"/>
  <c r="AV546" i="1"/>
  <c r="BD511" i="1" s="1"/>
  <c r="AV574" i="1"/>
  <c r="BD538" i="1" s="1"/>
  <c r="AV518" i="1"/>
  <c r="BD484" i="1" s="1"/>
  <c r="AV182" i="1"/>
  <c r="BD161" i="1" s="1"/>
  <c r="AV167" i="1"/>
  <c r="BD146" i="1" s="1"/>
  <c r="AV119" i="1"/>
  <c r="BD103" i="1" s="1"/>
  <c r="AV298" i="1"/>
  <c r="BD268" i="1" s="1"/>
  <c r="AV194" i="1"/>
  <c r="BD172" i="1" s="1"/>
  <c r="AV138" i="1"/>
  <c r="BD118" i="1" s="1"/>
  <c r="AV255" i="1"/>
  <c r="BD230" i="1" s="1"/>
  <c r="AV160" i="1"/>
  <c r="BD139" i="1" s="1"/>
  <c r="AV544" i="1"/>
  <c r="BD509" i="1" s="1"/>
  <c r="AV480" i="1"/>
  <c r="BD446" i="1" s="1"/>
  <c r="AV136" i="1"/>
  <c r="BD116" i="1" s="1"/>
  <c r="AV121" i="1"/>
  <c r="BD104" i="1" s="1"/>
  <c r="AV481" i="1"/>
  <c r="BD447" i="1" s="1"/>
  <c r="AV235" i="1"/>
  <c r="BD211" i="1" s="1"/>
  <c r="AV117" i="1"/>
  <c r="BD101" i="1" s="1"/>
  <c r="AV104" i="1"/>
  <c r="AV32" i="1"/>
  <c r="BD29" i="1" s="1"/>
  <c r="AV529" i="1"/>
  <c r="BD495" i="1" s="1"/>
  <c r="AV313" i="1"/>
  <c r="BD283" i="1" s="1"/>
  <c r="AV225" i="1"/>
  <c r="BD201" i="1" s="1"/>
  <c r="AV146" i="1"/>
  <c r="BD125" i="1" s="1"/>
  <c r="AV259" i="1"/>
  <c r="BD234" i="1" s="1"/>
  <c r="AV20" i="1"/>
  <c r="BD18" i="1" s="1"/>
  <c r="AV102" i="1"/>
  <c r="BD88" i="1" s="1"/>
  <c r="AS197" i="1"/>
  <c r="BA175" i="1" s="1"/>
  <c r="AS59" i="1"/>
  <c r="BA53" i="1" s="1"/>
  <c r="AS91" i="1"/>
  <c r="BA79" i="1" s="1"/>
  <c r="AS150" i="1"/>
  <c r="BA129" i="1" s="1"/>
  <c r="AS202" i="1"/>
  <c r="BA180" i="1" s="1"/>
  <c r="AS546" i="1"/>
  <c r="BA511" i="1" s="1"/>
  <c r="AS483" i="1"/>
  <c r="AS241" i="1"/>
  <c r="BA217" i="1" s="1"/>
  <c r="AS441" i="1"/>
  <c r="BA407" i="1" s="1"/>
  <c r="AS465" i="1"/>
  <c r="BA431" i="1" s="1"/>
  <c r="AS128" i="1"/>
  <c r="AS192" i="1"/>
  <c r="BA170" i="1" s="1"/>
  <c r="AS216" i="1"/>
  <c r="AS240" i="1"/>
  <c r="BA216" i="1" s="1"/>
  <c r="AS438" i="1"/>
  <c r="BA404" i="1" s="1"/>
  <c r="AS340" i="1"/>
  <c r="AS258" i="1"/>
  <c r="BA233" i="1" s="1"/>
  <c r="AS282" i="1"/>
  <c r="BA257" i="1" s="1"/>
  <c r="AS336" i="1"/>
  <c r="BA305" i="1" s="1"/>
  <c r="AS502" i="1"/>
  <c r="BA468" i="1" s="1"/>
  <c r="AS251" i="1"/>
  <c r="BA226" i="1" s="1"/>
  <c r="AS491" i="1"/>
  <c r="BA457" i="1" s="1"/>
  <c r="AS554" i="1"/>
  <c r="AS273" i="1"/>
  <c r="BA248" i="1" s="1"/>
  <c r="AS385" i="1"/>
  <c r="BA353" i="1" s="1"/>
  <c r="AS417" i="1"/>
  <c r="BA384" i="1" s="1"/>
  <c r="AS422" i="1"/>
  <c r="BA388" i="1" s="1"/>
  <c r="AS275" i="1"/>
  <c r="BA250" i="1" s="1"/>
  <c r="AS299" i="1"/>
  <c r="BA269" i="1" s="1"/>
  <c r="AS435" i="1"/>
  <c r="BA401" i="1" s="1"/>
  <c r="AS418" i="1"/>
  <c r="BA385" i="1" s="1"/>
  <c r="AS320" i="1"/>
  <c r="BA290" i="1" s="1"/>
  <c r="AS400" i="1"/>
  <c r="BA367" i="1" s="1"/>
  <c r="AS134" i="1"/>
  <c r="BA115" i="1" s="1"/>
  <c r="AS206" i="1"/>
  <c r="BA184" i="1" s="1"/>
  <c r="AS462" i="1"/>
  <c r="BA428" i="1" s="1"/>
  <c r="AS459" i="1"/>
  <c r="BA425" i="1" s="1"/>
  <c r="AS307" i="1"/>
  <c r="BA277" i="1" s="1"/>
  <c r="AS328" i="1"/>
  <c r="BA298" i="1" s="1"/>
  <c r="AS214" i="1"/>
  <c r="BA191" i="1" s="1"/>
  <c r="AS570" i="1"/>
  <c r="BA534" i="1" s="1"/>
  <c r="AS512" i="1"/>
  <c r="BA478" i="1" s="1"/>
  <c r="AS209" i="1"/>
  <c r="BA187" i="1" s="1"/>
  <c r="AS345" i="1"/>
  <c r="BA313" i="1" s="1"/>
  <c r="AS457" i="1"/>
  <c r="BA423" i="1" s="1"/>
  <c r="AS154" i="1"/>
  <c r="BA133" i="1" s="1"/>
  <c r="AS210" i="1"/>
  <c r="BA188" i="1" s="1"/>
  <c r="AS346" i="1"/>
  <c r="BA314" i="1" s="1"/>
  <c r="AS466" i="1"/>
  <c r="BA432" i="1" s="1"/>
  <c r="AS530" i="1"/>
  <c r="BA496" i="1" s="1"/>
  <c r="AS193" i="1"/>
  <c r="BA171" i="1" s="1"/>
  <c r="AS225" i="1"/>
  <c r="BA201" i="1" s="1"/>
  <c r="AS425" i="1"/>
  <c r="BA391" i="1" s="1"/>
  <c r="AS473" i="1"/>
  <c r="BA439" i="1" s="1"/>
  <c r="AS576" i="1"/>
  <c r="BA540" i="1" s="1"/>
  <c r="AS184" i="1"/>
  <c r="BA163" i="1" s="1"/>
  <c r="AS224" i="1"/>
  <c r="BA200" i="1" s="1"/>
  <c r="AS488" i="1"/>
  <c r="BA454" i="1" s="1"/>
  <c r="AS342" i="1"/>
  <c r="BA310" i="1" s="1"/>
  <c r="AS404" i="1"/>
  <c r="BA371" i="1" s="1"/>
  <c r="AS561" i="1"/>
  <c r="BA525" i="1" s="1"/>
  <c r="AS339" i="1"/>
  <c r="BA308" i="1" s="1"/>
  <c r="AS386" i="1"/>
  <c r="AS344" i="1"/>
  <c r="BA312" i="1" s="1"/>
  <c r="AS424" i="1"/>
  <c r="BA390" i="1" s="1"/>
  <c r="AS384" i="1"/>
  <c r="BA352" i="1" s="1"/>
  <c r="AS372" i="1"/>
  <c r="BA340" i="1" s="1"/>
  <c r="AS363" i="1"/>
  <c r="AS443" i="1"/>
  <c r="BA409" i="1" s="1"/>
  <c r="AS408" i="1"/>
  <c r="BA375" i="1" s="1"/>
  <c r="AS474" i="1"/>
  <c r="AS542" i="1"/>
  <c r="BA507" i="1" s="1"/>
  <c r="AS281" i="1"/>
  <c r="AS337" i="1"/>
  <c r="BA306" i="1" s="1"/>
  <c r="AS361" i="1"/>
  <c r="AS393" i="1"/>
  <c r="BA361" i="1" s="1"/>
  <c r="AS497" i="1"/>
  <c r="BA463" i="1" s="1"/>
  <c r="AS560" i="1"/>
  <c r="BA524" i="1" s="1"/>
  <c r="AS406" i="1"/>
  <c r="BA373" i="1" s="1"/>
  <c r="AS348" i="1"/>
  <c r="BA316" i="1" s="1"/>
  <c r="AS505" i="1"/>
  <c r="BA471" i="1" s="1"/>
  <c r="AS323" i="1"/>
  <c r="BA293" i="1" s="1"/>
  <c r="AS442" i="1"/>
  <c r="BA408" i="1" s="1"/>
  <c r="AS507" i="1"/>
  <c r="BA473" i="1" s="1"/>
  <c r="AS162" i="1"/>
  <c r="BA141" i="1" s="1"/>
  <c r="AS434" i="1"/>
  <c r="AS538" i="1"/>
  <c r="BA503" i="1" s="1"/>
  <c r="AS233" i="1"/>
  <c r="BA209" i="1" s="1"/>
  <c r="AS481" i="1"/>
  <c r="BA447" i="1" s="1"/>
  <c r="AS259" i="1"/>
  <c r="BA234" i="1" s="1"/>
  <c r="AS571" i="1"/>
  <c r="BA535" i="1" s="1"/>
  <c r="AS500" i="1"/>
  <c r="BA466" i="1" s="1"/>
  <c r="AS182" i="1"/>
  <c r="BA161" i="1" s="1"/>
  <c r="AS246" i="1"/>
  <c r="BA221" i="1" s="1"/>
  <c r="AS272" i="1"/>
  <c r="AS131" i="1"/>
  <c r="BA112" i="1" s="1"/>
  <c r="AS155" i="1"/>
  <c r="BA134" i="1" s="1"/>
  <c r="AS227" i="1"/>
  <c r="BA203" i="1" s="1"/>
  <c r="AS467" i="1"/>
  <c r="BA433" i="1" s="1"/>
  <c r="AS194" i="1"/>
  <c r="BA172" i="1" s="1"/>
  <c r="AS330" i="1"/>
  <c r="BA300" i="1" s="1"/>
  <c r="AS518" i="1"/>
  <c r="BA484" i="1" s="1"/>
  <c r="AS321" i="1"/>
  <c r="BA291" i="1" s="1"/>
  <c r="AS120" i="1"/>
  <c r="AS144" i="1"/>
  <c r="BA124" i="1" s="1"/>
  <c r="AS168" i="1"/>
  <c r="BA147" i="1" s="1"/>
  <c r="AS350" i="1"/>
  <c r="BA318" i="1" s="1"/>
  <c r="AS553" i="1"/>
  <c r="BA517" i="1" s="1"/>
  <c r="AS347" i="1"/>
  <c r="BA315" i="1" s="1"/>
  <c r="AS387" i="1"/>
  <c r="BA355" i="1" s="1"/>
  <c r="AS427" i="1"/>
  <c r="BA393" i="1" s="1"/>
  <c r="AS402" i="1"/>
  <c r="BA369" i="1" s="1"/>
  <c r="AS587" i="1"/>
  <c r="BA551" i="1" s="1"/>
  <c r="AS395" i="1"/>
  <c r="BA363" i="1" s="1"/>
  <c r="AS515" i="1"/>
  <c r="BA481" i="1" s="1"/>
  <c r="AS226" i="1"/>
  <c r="BA202" i="1" s="1"/>
  <c r="AS266" i="1"/>
  <c r="BA241" i="1" s="1"/>
  <c r="AS177" i="1"/>
  <c r="BA156" i="1" s="1"/>
  <c r="AU194" i="1"/>
  <c r="BC172" i="1" s="1"/>
  <c r="AU173" i="1"/>
  <c r="BC152" i="1" s="1"/>
  <c r="AU573" i="1"/>
  <c r="BC537" i="1" s="1"/>
  <c r="AU529" i="1"/>
  <c r="BC495" i="1" s="1"/>
  <c r="AU313" i="1"/>
  <c r="BC283" i="1" s="1"/>
  <c r="AU377" i="1"/>
  <c r="BC345" i="1" s="1"/>
  <c r="AU532" i="1"/>
  <c r="AU270" i="1"/>
  <c r="BC245" i="1" s="1"/>
  <c r="AU294" i="1"/>
  <c r="BC265" i="1" s="1"/>
  <c r="AU350" i="1"/>
  <c r="BC318" i="1" s="1"/>
  <c r="AU283" i="1"/>
  <c r="AU435" i="1"/>
  <c r="BC401" i="1" s="1"/>
  <c r="AU289" i="1"/>
  <c r="BC260" i="1" s="1"/>
  <c r="AU244" i="1"/>
  <c r="BC219" i="1" s="1"/>
  <c r="AU356" i="1"/>
  <c r="BC324" i="1" s="1"/>
  <c r="AU483" i="1"/>
  <c r="BC449" i="1" s="1"/>
  <c r="AU401" i="1"/>
  <c r="BC368" i="1" s="1"/>
  <c r="AU508" i="1"/>
  <c r="BC474" i="1" s="1"/>
  <c r="AU374" i="1"/>
  <c r="BC342" i="1" s="1"/>
  <c r="AU363" i="1"/>
  <c r="BC331" i="1" s="1"/>
  <c r="AU565" i="1"/>
  <c r="BC529" i="1" s="1"/>
  <c r="AU500" i="1"/>
  <c r="BC466" i="1" s="1"/>
  <c r="AU227" i="1"/>
  <c r="BC203" i="1" s="1"/>
  <c r="AU572" i="1"/>
  <c r="BC536" i="1" s="1"/>
  <c r="AU451" i="1"/>
  <c r="BC417" i="1" s="1"/>
  <c r="AU517" i="1"/>
  <c r="BC483" i="1" s="1"/>
  <c r="AU507" i="1"/>
  <c r="BC473" i="1" s="1"/>
  <c r="AU407" i="1"/>
  <c r="BC374" i="1" s="1"/>
  <c r="AU421" i="1"/>
  <c r="BC387" i="1" s="1"/>
  <c r="AU361" i="1"/>
  <c r="BC329" i="1" s="1"/>
  <c r="AU367" i="1"/>
  <c r="BC335" i="1" s="1"/>
  <c r="AU358" i="1"/>
  <c r="BC326" i="1" s="1"/>
  <c r="AU414" i="1"/>
  <c r="BC381" i="1" s="1"/>
  <c r="AU558" i="1"/>
  <c r="BC522" i="1" s="1"/>
  <c r="AU291" i="1"/>
  <c r="BC262" i="1" s="1"/>
  <c r="AU323" i="1"/>
  <c r="BC293" i="1" s="1"/>
  <c r="AU427" i="1"/>
  <c r="BC393" i="1" s="1"/>
  <c r="AU260" i="1"/>
  <c r="BC235" i="1" s="1"/>
  <c r="AU203" i="1"/>
  <c r="BC181" i="1" s="1"/>
  <c r="AU369" i="1"/>
  <c r="BC337" i="1" s="1"/>
  <c r="AU347" i="1"/>
  <c r="BC315" i="1" s="1"/>
  <c r="AU150" i="1"/>
  <c r="BC129" i="1" s="1"/>
  <c r="AU214" i="1"/>
  <c r="BC191" i="1" s="1"/>
  <c r="AU422" i="1"/>
  <c r="BC388" i="1" s="1"/>
  <c r="AU189" i="1"/>
  <c r="BC168" i="1" s="1"/>
  <c r="AU406" i="1"/>
  <c r="BC373" i="1" s="1"/>
  <c r="AU505" i="1"/>
  <c r="BC471" i="1" s="1"/>
  <c r="AU139" i="1"/>
  <c r="BC119" i="1" s="1"/>
  <c r="AU425" i="1"/>
  <c r="BC391" i="1" s="1"/>
  <c r="AU449" i="1"/>
  <c r="BC415" i="1" s="1"/>
  <c r="AU556" i="1"/>
  <c r="BC520" i="1" s="1"/>
  <c r="AU524" i="1"/>
  <c r="BC490" i="1" s="1"/>
  <c r="AU278" i="1"/>
  <c r="BC253" i="1" s="1"/>
  <c r="AU302" i="1"/>
  <c r="BC272" i="1" s="1"/>
  <c r="AU438" i="1"/>
  <c r="BC404" i="1" s="1"/>
  <c r="AU574" i="1"/>
  <c r="BC538" i="1" s="1"/>
  <c r="AU187" i="1"/>
  <c r="BC166" i="1" s="1"/>
  <c r="AU326" i="1"/>
  <c r="BC296" i="1" s="1"/>
  <c r="AU387" i="1"/>
  <c r="BC355" i="1" s="1"/>
  <c r="AU357" i="1"/>
  <c r="BC325" i="1" s="1"/>
  <c r="AU433" i="1"/>
  <c r="BC399" i="1" s="1"/>
  <c r="AU415" i="1"/>
  <c r="BC382" i="1" s="1"/>
  <c r="AU262" i="1"/>
  <c r="BC237" i="1" s="1"/>
  <c r="AU366" i="1"/>
  <c r="BC334" i="1" s="1"/>
  <c r="AU307" i="1"/>
  <c r="BC277" i="1" s="1"/>
  <c r="AU371" i="1"/>
  <c r="BC339" i="1" s="1"/>
  <c r="AU198" i="1"/>
  <c r="BC176" i="1" s="1"/>
  <c r="AU197" i="1"/>
  <c r="BC175" i="1" s="1"/>
  <c r="AU569" i="1"/>
  <c r="BC533" i="1" s="1"/>
  <c r="AU484" i="1"/>
  <c r="BC450" i="1" s="1"/>
  <c r="AS20" i="1"/>
  <c r="BA18" i="1" s="1"/>
  <c r="AS383" i="1"/>
  <c r="BA351" i="1" s="1"/>
  <c r="AS529" i="1"/>
  <c r="BA495" i="1" s="1"/>
  <c r="AS278" i="1"/>
  <c r="BA253" i="1" s="1"/>
  <c r="AS536" i="1"/>
  <c r="BA501" i="1" s="1"/>
  <c r="AU444" i="1"/>
  <c r="BC410" i="1" s="1"/>
  <c r="AS478" i="1"/>
  <c r="BA444" i="1" s="1"/>
  <c r="AS392" i="1"/>
  <c r="BA360" i="1" s="1"/>
  <c r="AU355" i="1"/>
  <c r="BC323" i="1" s="1"/>
  <c r="AU550" i="1"/>
  <c r="BC514" i="1" s="1"/>
  <c r="AU398" i="1"/>
  <c r="BC365" i="1" s="1"/>
  <c r="AS569" i="1"/>
  <c r="AS356" i="1"/>
  <c r="BA324" i="1" s="1"/>
  <c r="AS398" i="1"/>
  <c r="BA365" i="1" s="1"/>
  <c r="AS544" i="1"/>
  <c r="BA509" i="1" s="1"/>
  <c r="AS362" i="1"/>
  <c r="BA330" i="1" s="1"/>
  <c r="AS158" i="1"/>
  <c r="BA137" i="1" s="1"/>
  <c r="AU381" i="1"/>
  <c r="BC349" i="1" s="1"/>
  <c r="AS448" i="1"/>
  <c r="BA414" i="1" s="1"/>
  <c r="AU206" i="1"/>
  <c r="BC184" i="1" s="1"/>
  <c r="AU492" i="1"/>
  <c r="BC458" i="1" s="1"/>
  <c r="AU419" i="1"/>
  <c r="AS358" i="1"/>
  <c r="BA326" i="1" s="1"/>
  <c r="AU147" i="1"/>
  <c r="BC126" i="1" s="1"/>
  <c r="AS490" i="1"/>
  <c r="BA456" i="1" s="1"/>
  <c r="AS306" i="1"/>
  <c r="BA276" i="1" s="1"/>
  <c r="AU380" i="1"/>
  <c r="BC348" i="1" s="1"/>
  <c r="AS107" i="1"/>
  <c r="BA92" i="1" s="1"/>
  <c r="AW326" i="1"/>
  <c r="BE296" i="1" s="1"/>
  <c r="AW537" i="1"/>
  <c r="BE502" i="1" s="1"/>
  <c r="AW429" i="1"/>
  <c r="BE395" i="1" s="1"/>
  <c r="AW389" i="1"/>
  <c r="BE357" i="1" s="1"/>
  <c r="AW269" i="1"/>
  <c r="BE244" i="1" s="1"/>
  <c r="AW552" i="1"/>
  <c r="BE516" i="1" s="1"/>
  <c r="AR570" i="1"/>
  <c r="AZ534" i="1" s="1"/>
  <c r="AW303" i="1"/>
  <c r="BE273" i="1" s="1"/>
  <c r="AW279" i="1"/>
  <c r="BE254" i="1" s="1"/>
  <c r="AW328" i="1"/>
  <c r="BE298" i="1" s="1"/>
  <c r="AW534" i="1"/>
  <c r="BE499" i="1" s="1"/>
  <c r="AW353" i="1"/>
  <c r="BE321" i="1" s="1"/>
  <c r="AW451" i="1"/>
  <c r="BE417" i="1" s="1"/>
  <c r="AR389" i="1"/>
  <c r="AZ357" i="1" s="1"/>
  <c r="AR325" i="1"/>
  <c r="AZ295" i="1" s="1"/>
  <c r="AR301" i="1"/>
  <c r="AZ271" i="1" s="1"/>
  <c r="AR277" i="1"/>
  <c r="AZ252" i="1" s="1"/>
  <c r="AW277" i="1"/>
  <c r="BE252" i="1" s="1"/>
  <c r="AW454" i="1"/>
  <c r="BE420" i="1" s="1"/>
  <c r="AW366" i="1"/>
  <c r="BE334" i="1" s="1"/>
  <c r="AW342" i="1"/>
  <c r="BE310" i="1" s="1"/>
  <c r="AR385" i="1"/>
  <c r="AZ353" i="1" s="1"/>
  <c r="AW211" i="1"/>
  <c r="AW65" i="1"/>
  <c r="BE59" i="1" s="1"/>
  <c r="AS228" i="1"/>
  <c r="BA204" i="1" s="1"/>
  <c r="AS100" i="1"/>
  <c r="AW271" i="1"/>
  <c r="BE246" i="1" s="1"/>
  <c r="AW387" i="1"/>
  <c r="BE355" i="1" s="1"/>
  <c r="AW323" i="1"/>
  <c r="BE293" i="1" s="1"/>
  <c r="AW253" i="1"/>
  <c r="BE228" i="1" s="1"/>
  <c r="AW557" i="1"/>
  <c r="BE521" i="1" s="1"/>
  <c r="AW318" i="1"/>
  <c r="BE288" i="1" s="1"/>
  <c r="AW375" i="1"/>
  <c r="BE343" i="1" s="1"/>
  <c r="AW327" i="1"/>
  <c r="BE297" i="1" s="1"/>
  <c r="AW304" i="1"/>
  <c r="BE274" i="1" s="1"/>
  <c r="AW376" i="1"/>
  <c r="BE344" i="1" s="1"/>
  <c r="AW577" i="1"/>
  <c r="BE541" i="1" s="1"/>
  <c r="AW578" i="1"/>
  <c r="BE542" i="1" s="1"/>
  <c r="AW322" i="1"/>
  <c r="BE292" i="1" s="1"/>
  <c r="AW405" i="1"/>
  <c r="BE372" i="1" s="1"/>
  <c r="AW365" i="1"/>
  <c r="BE333" i="1" s="1"/>
  <c r="AW325" i="1"/>
  <c r="BE295" i="1" s="1"/>
  <c r="AW416" i="1"/>
  <c r="BE383" i="1" s="1"/>
  <c r="AR378" i="1"/>
  <c r="AZ346" i="1" s="1"/>
  <c r="AW574" i="1"/>
  <c r="BE538" i="1" s="1"/>
  <c r="AW291" i="1"/>
  <c r="BE262" i="1" s="1"/>
  <c r="AW267" i="1"/>
  <c r="BE242" i="1" s="1"/>
  <c r="AR455" i="1"/>
  <c r="AZ421" i="1" s="1"/>
  <c r="AW109" i="1"/>
  <c r="BE94" i="1" s="1"/>
  <c r="AR448" i="1"/>
  <c r="AZ414" i="1" s="1"/>
  <c r="AW230" i="1"/>
  <c r="BE206" i="1" s="1"/>
  <c r="AW587" i="1"/>
  <c r="BE551" i="1" s="1"/>
  <c r="AW535" i="1"/>
  <c r="BE500" i="1" s="1"/>
  <c r="AW423" i="1"/>
  <c r="AS322" i="1"/>
  <c r="BA292" i="1" s="1"/>
  <c r="AS250" i="1"/>
  <c r="AS378" i="1"/>
  <c r="BA346" i="1" s="1"/>
  <c r="AW536" i="1"/>
  <c r="BE501" i="1" s="1"/>
  <c r="AS187" i="1"/>
  <c r="BA166" i="1" s="1"/>
  <c r="AW128" i="1"/>
  <c r="AW235" i="1"/>
  <c r="BE211" i="1" s="1"/>
  <c r="AW203" i="1"/>
  <c r="BE181" i="1" s="1"/>
  <c r="AS27" i="1"/>
  <c r="BA24" i="1" s="1"/>
  <c r="AS212" i="1"/>
  <c r="BA189" i="1" s="1"/>
  <c r="AW130" i="1"/>
  <c r="BE111" i="1" s="1"/>
  <c r="AS253" i="1"/>
  <c r="BA228" i="1" s="1"/>
  <c r="AV395" i="1"/>
  <c r="BD363" i="1" s="1"/>
  <c r="AR554" i="1"/>
  <c r="AZ518" i="1" s="1"/>
  <c r="AW399" i="1"/>
  <c r="BE366" i="1" s="1"/>
  <c r="AR282" i="1"/>
  <c r="AZ257" i="1" s="1"/>
  <c r="AW299" i="1"/>
  <c r="BE269" i="1" s="1"/>
  <c r="AW501" i="1"/>
  <c r="BE467" i="1" s="1"/>
  <c r="AW293" i="1"/>
  <c r="BE264" i="1" s="1"/>
  <c r="AW381" i="1"/>
  <c r="BE349" i="1" s="1"/>
  <c r="AR322" i="1"/>
  <c r="AZ292" i="1" s="1"/>
  <c r="AW542" i="1"/>
  <c r="BE507" i="1" s="1"/>
  <c r="AR576" i="1"/>
  <c r="AZ540" i="1" s="1"/>
  <c r="AR347" i="1"/>
  <c r="AZ315" i="1" s="1"/>
  <c r="AW403" i="1"/>
  <c r="BE370" i="1" s="1"/>
  <c r="AW493" i="1"/>
  <c r="BE459" i="1" s="1"/>
  <c r="AW453" i="1"/>
  <c r="BE419" i="1" s="1"/>
  <c r="AR199" i="1"/>
  <c r="AZ177" i="1" s="1"/>
  <c r="AW157" i="1"/>
  <c r="BE136" i="1" s="1"/>
  <c r="AR496" i="1"/>
  <c r="AZ462" i="1" s="1"/>
  <c r="AW446" i="1"/>
  <c r="BE412" i="1" s="1"/>
  <c r="AW310" i="1"/>
  <c r="BE280" i="1" s="1"/>
  <c r="AW278" i="1"/>
  <c r="BE253" i="1" s="1"/>
  <c r="AW247" i="1"/>
  <c r="BE222" i="1" s="1"/>
  <c r="AW256" i="1"/>
  <c r="BE231" i="1" s="1"/>
  <c r="AW579" i="1"/>
  <c r="BE543" i="1" s="1"/>
  <c r="AS230" i="1"/>
  <c r="BA206" i="1" s="1"/>
  <c r="AW195" i="1"/>
  <c r="BE173" i="1" s="1"/>
  <c r="AS163" i="1"/>
  <c r="BA142" i="1" s="1"/>
  <c r="AS67" i="1"/>
  <c r="AS124" i="1"/>
  <c r="BA107" i="1" s="1"/>
  <c r="AS468" i="1"/>
  <c r="BA434" i="1" s="1"/>
  <c r="AW393" i="1"/>
  <c r="BE361" i="1" s="1"/>
  <c r="AS260" i="1"/>
  <c r="BA235" i="1" s="1"/>
  <c r="AW41" i="1"/>
  <c r="BE38" i="1" s="1"/>
  <c r="AS413" i="1"/>
  <c r="BA380" i="1" s="1"/>
  <c r="AW69" i="1"/>
  <c r="BE61" i="1" s="1"/>
  <c r="AW547" i="1"/>
  <c r="BE512" i="1" s="1"/>
  <c r="AW475" i="1"/>
  <c r="BE441" i="1" s="1"/>
  <c r="AW40" i="1"/>
  <c r="BE37" i="1" s="1"/>
  <c r="AW261" i="1"/>
  <c r="BE236" i="1" s="1"/>
  <c r="AR449" i="1"/>
  <c r="AZ415" i="1" s="1"/>
  <c r="AW295" i="1"/>
  <c r="BE266" i="1" s="1"/>
  <c r="AW344" i="1"/>
  <c r="BE312" i="1" s="1"/>
  <c r="AR520" i="1"/>
  <c r="AZ486" i="1" s="1"/>
  <c r="AW275" i="1"/>
  <c r="BE250" i="1" s="1"/>
  <c r="AW165" i="1"/>
  <c r="BE144" i="1" s="1"/>
  <c r="AR130" i="1"/>
  <c r="AZ111" i="1" s="1"/>
  <c r="AW72" i="1"/>
  <c r="BE64" i="1" s="1"/>
  <c r="AW437" i="1"/>
  <c r="BE403" i="1" s="1"/>
  <c r="AW341" i="1"/>
  <c r="BE309" i="1" s="1"/>
  <c r="AW285" i="1"/>
  <c r="AR546" i="1"/>
  <c r="AZ511" i="1" s="1"/>
  <c r="AW576" i="1"/>
  <c r="BE540" i="1" s="1"/>
  <c r="AW383" i="1"/>
  <c r="BE351" i="1" s="1"/>
  <c r="AR289" i="1"/>
  <c r="AZ260" i="1" s="1"/>
  <c r="AW263" i="1"/>
  <c r="BE238" i="1" s="1"/>
  <c r="AR338" i="1"/>
  <c r="AZ307" i="1" s="1"/>
  <c r="AW320" i="1"/>
  <c r="BE290" i="1" s="1"/>
  <c r="AW526" i="1"/>
  <c r="BE492" i="1" s="1"/>
  <c r="AR544" i="1"/>
  <c r="AZ509" i="1" s="1"/>
  <c r="AW443" i="1"/>
  <c r="BE409" i="1" s="1"/>
  <c r="AW379" i="1"/>
  <c r="BE347" i="1" s="1"/>
  <c r="AW339" i="1"/>
  <c r="BE308" i="1" s="1"/>
  <c r="AW315" i="1"/>
  <c r="BE285" i="1" s="1"/>
  <c r="AW499" i="1"/>
  <c r="BE465" i="1" s="1"/>
  <c r="AW245" i="1"/>
  <c r="BE220" i="1" s="1"/>
  <c r="AW197" i="1"/>
  <c r="BE175" i="1" s="1"/>
  <c r="AW181" i="1"/>
  <c r="BE160" i="1" s="1"/>
  <c r="AR135" i="1"/>
  <c r="AW517" i="1"/>
  <c r="BE483" i="1" s="1"/>
  <c r="AW527" i="1"/>
  <c r="BE493" i="1" s="1"/>
  <c r="AW463" i="1"/>
  <c r="BE429" i="1" s="1"/>
  <c r="AW311" i="1"/>
  <c r="BE281" i="1" s="1"/>
  <c r="AW207" i="1"/>
  <c r="BE185" i="1" s="1"/>
  <c r="AW459" i="1"/>
  <c r="BE425" i="1" s="1"/>
  <c r="AW154" i="1"/>
  <c r="BE133" i="1" s="1"/>
  <c r="AS508" i="1"/>
  <c r="BA474" i="1" s="1"/>
  <c r="AW298" i="1"/>
  <c r="BE268" i="1" s="1"/>
  <c r="AW234" i="1"/>
  <c r="BE210" i="1" s="1"/>
  <c r="AW436" i="1"/>
  <c r="BE402" i="1" s="1"/>
  <c r="AW373" i="1"/>
  <c r="BE341" i="1" s="1"/>
  <c r="AW432" i="1"/>
  <c r="BE398" i="1" s="1"/>
  <c r="AW368" i="1"/>
  <c r="BE336" i="1" s="1"/>
  <c r="AR314" i="1"/>
  <c r="AZ284" i="1" s="1"/>
  <c r="AW550" i="1"/>
  <c r="BE514" i="1" s="1"/>
  <c r="AR568" i="1"/>
  <c r="AZ532" i="1" s="1"/>
  <c r="AW385" i="1"/>
  <c r="BE353" i="1" s="1"/>
  <c r="AW395" i="1"/>
  <c r="BE363" i="1" s="1"/>
  <c r="AW355" i="1"/>
  <c r="BE323" i="1" s="1"/>
  <c r="AW331" i="1"/>
  <c r="BE301" i="1" s="1"/>
  <c r="AW469" i="1"/>
  <c r="BE435" i="1" s="1"/>
  <c r="AW173" i="1"/>
  <c r="BE152" i="1" s="1"/>
  <c r="AW541" i="1"/>
  <c r="BE506" i="1" s="1"/>
  <c r="AR504" i="1"/>
  <c r="AZ470" i="1" s="1"/>
  <c r="AR328" i="1"/>
  <c r="AZ298" i="1" s="1"/>
  <c r="AW270" i="1"/>
  <c r="BE245" i="1" s="1"/>
  <c r="AW487" i="1"/>
  <c r="BE453" i="1" s="1"/>
  <c r="AW143" i="1"/>
  <c r="BE123" i="1" s="1"/>
  <c r="AW472" i="1"/>
  <c r="BE438" i="1" s="1"/>
  <c r="AW187" i="1"/>
  <c r="BE166" i="1" s="1"/>
  <c r="AW89" i="1"/>
  <c r="BE77" i="1" s="1"/>
  <c r="AW233" i="1"/>
  <c r="BE209" i="1" s="1"/>
  <c r="AS469" i="1"/>
  <c r="BA435" i="1" s="1"/>
  <c r="AR507" i="1"/>
  <c r="AZ473" i="1" s="1"/>
  <c r="AU375" i="1"/>
  <c r="BC343" i="1" s="1"/>
  <c r="AU441" i="1"/>
  <c r="BC407" i="1" s="1"/>
  <c r="AU321" i="1"/>
  <c r="BC291" i="1" s="1"/>
  <c r="AU259" i="1"/>
  <c r="BC234" i="1" s="1"/>
  <c r="AU195" i="1"/>
  <c r="BC173" i="1" s="1"/>
  <c r="AU131" i="1"/>
  <c r="BC112" i="1" s="1"/>
  <c r="AU107" i="1"/>
  <c r="BC92" i="1" s="1"/>
  <c r="AU428" i="1"/>
  <c r="BC394" i="1" s="1"/>
  <c r="AU324" i="1"/>
  <c r="BC294" i="1" s="1"/>
  <c r="AS506" i="1"/>
  <c r="BA472" i="1" s="1"/>
  <c r="AS482" i="1"/>
  <c r="BA448" i="1" s="1"/>
  <c r="AS394" i="1"/>
  <c r="BA362" i="1" s="1"/>
  <c r="AS178" i="1"/>
  <c r="AS531" i="1"/>
  <c r="BA497" i="1" s="1"/>
  <c r="AS451" i="1"/>
  <c r="BA417" i="1" s="1"/>
  <c r="AU390" i="1"/>
  <c r="BC358" i="1" s="1"/>
  <c r="AS203" i="1"/>
  <c r="BA181" i="1" s="1"/>
  <c r="AS179" i="1"/>
  <c r="BA158" i="1" s="1"/>
  <c r="AU126" i="1"/>
  <c r="BC109" i="1" s="1"/>
  <c r="AS254" i="1"/>
  <c r="BA229" i="1" s="1"/>
  <c r="AU217" i="1"/>
  <c r="BC194" i="1" s="1"/>
  <c r="AS166" i="1"/>
  <c r="BA145" i="1" s="1"/>
  <c r="AS172" i="1"/>
  <c r="BA151" i="1" s="1"/>
  <c r="AS165" i="1"/>
  <c r="BA144" i="1" s="1"/>
  <c r="AS572" i="1"/>
  <c r="BA536" i="1" s="1"/>
  <c r="AS532" i="1"/>
  <c r="AS492" i="1"/>
  <c r="BA458" i="1" s="1"/>
  <c r="AW241" i="1"/>
  <c r="BE217" i="1" s="1"/>
  <c r="AW287" i="1"/>
  <c r="AW546" i="1"/>
  <c r="BE511" i="1" s="1"/>
  <c r="AS501" i="1"/>
  <c r="BA467" i="1" s="1"/>
  <c r="AS437" i="1"/>
  <c r="BA403" i="1" s="1"/>
  <c r="AU344" i="1"/>
  <c r="BC312" i="1" s="1"/>
  <c r="AU335" i="1"/>
  <c r="AU337" i="1"/>
  <c r="BC306" i="1" s="1"/>
  <c r="AU491" i="1"/>
  <c r="BC457" i="1" s="1"/>
  <c r="AU235" i="1"/>
  <c r="BC211" i="1" s="1"/>
  <c r="AU364" i="1"/>
  <c r="BC332" i="1" s="1"/>
  <c r="AU581" i="1"/>
  <c r="BC545" i="1" s="1"/>
  <c r="AU229" i="1"/>
  <c r="BC205" i="1" s="1"/>
  <c r="AU446" i="1"/>
  <c r="BC412" i="1" s="1"/>
  <c r="AS235" i="1"/>
  <c r="BA211" i="1" s="1"/>
  <c r="AS171" i="1"/>
  <c r="BA150" i="1" s="1"/>
  <c r="AS123" i="1"/>
  <c r="BA106" i="1" s="1"/>
  <c r="AS566" i="1"/>
  <c r="AT32" i="1"/>
  <c r="BB29" i="1" s="1"/>
  <c r="AS428" i="1"/>
  <c r="BA394" i="1" s="1"/>
  <c r="AS300" i="1"/>
  <c r="BA270" i="1" s="1"/>
  <c r="AS44" i="1"/>
  <c r="BA41" i="1" s="1"/>
  <c r="AS157" i="1"/>
  <c r="BA136" i="1" s="1"/>
  <c r="AU496" i="1"/>
  <c r="BC462" i="1" s="1"/>
  <c r="AS277" i="1"/>
  <c r="AS584" i="1"/>
  <c r="BA548" i="1" s="1"/>
  <c r="AS46" i="1"/>
  <c r="BA43" i="1" s="1"/>
  <c r="AU493" i="1"/>
  <c r="BC459" i="1" s="1"/>
  <c r="AU518" i="1"/>
  <c r="BC484" i="1" s="1"/>
  <c r="AS564" i="1"/>
  <c r="BA528" i="1" s="1"/>
  <c r="AS284" i="1"/>
  <c r="BA258" i="1" s="1"/>
  <c r="AS205" i="1"/>
  <c r="BA183" i="1" s="1"/>
  <c r="AU112" i="1"/>
  <c r="BC97" i="1" s="1"/>
  <c r="AU359" i="1"/>
  <c r="BC327" i="1" s="1"/>
  <c r="AU385" i="1"/>
  <c r="BC353" i="1" s="1"/>
  <c r="AU243" i="1"/>
  <c r="BC218" i="1" s="1"/>
  <c r="AU555" i="1"/>
  <c r="BC519" i="1" s="1"/>
  <c r="AU308" i="1"/>
  <c r="BC278" i="1" s="1"/>
  <c r="AU252" i="1"/>
  <c r="BC227" i="1" s="1"/>
  <c r="AU228" i="1"/>
  <c r="BC204" i="1" s="1"/>
  <c r="AU164" i="1"/>
  <c r="BC143" i="1" s="1"/>
  <c r="AS494" i="1"/>
  <c r="BA460" i="1" s="1"/>
  <c r="AU201" i="1"/>
  <c r="BC179" i="1" s="1"/>
  <c r="AU177" i="1"/>
  <c r="BC156" i="1" s="1"/>
  <c r="AS102" i="1"/>
  <c r="BA88" i="1" s="1"/>
  <c r="AS51" i="1"/>
  <c r="AU183" i="1"/>
  <c r="BC162" i="1" s="1"/>
  <c r="AS116" i="1"/>
  <c r="BA100" i="1" s="1"/>
  <c r="AS36" i="1"/>
  <c r="BA33" i="1" s="1"/>
  <c r="AS92" i="1"/>
  <c r="BA80" i="1" s="1"/>
  <c r="AS173" i="1"/>
  <c r="BA152" i="1" s="1"/>
  <c r="AS93" i="1"/>
  <c r="BA81" i="1" s="1"/>
  <c r="AU368" i="1"/>
  <c r="BC336" i="1" s="1"/>
  <c r="AR423" i="1"/>
  <c r="AZ389" i="1" s="1"/>
  <c r="AR407" i="1"/>
  <c r="AZ374" i="1" s="1"/>
  <c r="AR391" i="1"/>
  <c r="AZ359" i="1" s="1"/>
  <c r="AR311" i="1"/>
  <c r="AZ281" i="1" s="1"/>
  <c r="AR586" i="1"/>
  <c r="AZ550" i="1" s="1"/>
  <c r="AR377" i="1"/>
  <c r="AZ345" i="1" s="1"/>
  <c r="AR265" i="1"/>
  <c r="AZ240" i="1" s="1"/>
  <c r="AR411" i="1"/>
  <c r="AZ378" i="1" s="1"/>
  <c r="AR437" i="1"/>
  <c r="AZ403" i="1" s="1"/>
  <c r="AR421" i="1"/>
  <c r="AZ387" i="1" s="1"/>
  <c r="AR405" i="1"/>
  <c r="AZ372" i="1" s="1"/>
  <c r="AR357" i="1"/>
  <c r="AZ325" i="1" s="1"/>
  <c r="AR341" i="1"/>
  <c r="AZ309" i="1" s="1"/>
  <c r="AR309" i="1"/>
  <c r="AZ279" i="1" s="1"/>
  <c r="AR255" i="1"/>
  <c r="AZ230" i="1" s="1"/>
  <c r="AW149" i="1"/>
  <c r="BE128" i="1" s="1"/>
  <c r="AU452" i="1"/>
  <c r="BC418" i="1" s="1"/>
  <c r="AW414" i="1"/>
  <c r="BE381" i="1" s="1"/>
  <c r="AU300" i="1"/>
  <c r="BC270" i="1" s="1"/>
  <c r="AU276" i="1"/>
  <c r="BC251" i="1" s="1"/>
  <c r="AW214" i="1"/>
  <c r="BE191" i="1" s="1"/>
  <c r="AR168" i="1"/>
  <c r="AZ147" i="1" s="1"/>
  <c r="AR471" i="1"/>
  <c r="AZ437" i="1" s="1"/>
  <c r="AR585" i="1"/>
  <c r="AZ549" i="1" s="1"/>
  <c r="AW551" i="1"/>
  <c r="BE515" i="1" s="1"/>
  <c r="AU533" i="1"/>
  <c r="BC498" i="1" s="1"/>
  <c r="AU445" i="1"/>
  <c r="BC411" i="1" s="1"/>
  <c r="AU365" i="1"/>
  <c r="BC333" i="1" s="1"/>
  <c r="AU213" i="1"/>
  <c r="BC190" i="1" s="1"/>
  <c r="AR177" i="1"/>
  <c r="AZ156" i="1" s="1"/>
  <c r="AW151" i="1"/>
  <c r="BE130" i="1" s="1"/>
  <c r="AU526" i="1"/>
  <c r="BC492" i="1" s="1"/>
  <c r="AR458" i="1"/>
  <c r="AZ424" i="1" s="1"/>
  <c r="AU254" i="1"/>
  <c r="BC229" i="1" s="1"/>
  <c r="AW224" i="1"/>
  <c r="BE200" i="1" s="1"/>
  <c r="AU158" i="1"/>
  <c r="BC137" i="1" s="1"/>
  <c r="AW112" i="1"/>
  <c r="BE97" i="1" s="1"/>
  <c r="AW461" i="1"/>
  <c r="BE427" i="1" s="1"/>
  <c r="AW483" i="1"/>
  <c r="BE449" i="1" s="1"/>
  <c r="AU233" i="1"/>
  <c r="BC209" i="1" s="1"/>
  <c r="AS85" i="1"/>
  <c r="AS556" i="1"/>
  <c r="BA520" i="1" s="1"/>
  <c r="AW489" i="1"/>
  <c r="BE455" i="1" s="1"/>
  <c r="AS380" i="1"/>
  <c r="BA348" i="1" s="1"/>
  <c r="AW297" i="1"/>
  <c r="BE267" i="1" s="1"/>
  <c r="AS565" i="1"/>
  <c r="BA529" i="1" s="1"/>
  <c r="AS509" i="1"/>
  <c r="BA475" i="1" s="1"/>
  <c r="AR61" i="1"/>
  <c r="AZ55" i="1" s="1"/>
  <c r="AW508" i="1"/>
  <c r="BE474" i="1" s="1"/>
  <c r="AR430" i="1"/>
  <c r="AZ396" i="1" s="1"/>
  <c r="AR359" i="1"/>
  <c r="AZ327" i="1" s="1"/>
  <c r="AR343" i="1"/>
  <c r="AZ311" i="1" s="1"/>
  <c r="AR327" i="1"/>
  <c r="AZ297" i="1" s="1"/>
  <c r="AR258" i="1"/>
  <c r="AZ233" i="1" s="1"/>
  <c r="AR479" i="1"/>
  <c r="AZ445" i="1" s="1"/>
  <c r="AR239" i="1"/>
  <c r="AZ215" i="1" s="1"/>
  <c r="AR495" i="1"/>
  <c r="AZ461" i="1" s="1"/>
  <c r="AU436" i="1"/>
  <c r="BC402" i="1" s="1"/>
  <c r="AR408" i="1"/>
  <c r="AZ375" i="1" s="1"/>
  <c r="AW390" i="1"/>
  <c r="BE358" i="1" s="1"/>
  <c r="AR368" i="1"/>
  <c r="AZ336" i="1" s="1"/>
  <c r="AU348" i="1"/>
  <c r="BC316" i="1" s="1"/>
  <c r="AR312" i="1"/>
  <c r="AZ282" i="1" s="1"/>
  <c r="AU292" i="1"/>
  <c r="BC263" i="1" s="1"/>
  <c r="AW254" i="1"/>
  <c r="BE229" i="1" s="1"/>
  <c r="AW190" i="1"/>
  <c r="AW166" i="1"/>
  <c r="BE145" i="1" s="1"/>
  <c r="AW583" i="1"/>
  <c r="BE547" i="1" s="1"/>
  <c r="AW511" i="1"/>
  <c r="BE477" i="1" s="1"/>
  <c r="AW471" i="1"/>
  <c r="BE437" i="1" s="1"/>
  <c r="AW343" i="1"/>
  <c r="BE311" i="1" s="1"/>
  <c r="AW319" i="1"/>
  <c r="BE289" i="1" s="1"/>
  <c r="AW231" i="1"/>
  <c r="BE207" i="1" s="1"/>
  <c r="AW191" i="1"/>
  <c r="BE169" i="1" s="1"/>
  <c r="AW392" i="1"/>
  <c r="BE360" i="1" s="1"/>
  <c r="AW533" i="1"/>
  <c r="BE498" i="1" s="1"/>
  <c r="AU454" i="1"/>
  <c r="BC420" i="1" s="1"/>
  <c r="AW216" i="1"/>
  <c r="BE193" i="1" s="1"/>
  <c r="AW176" i="1"/>
  <c r="BE155" i="1" s="1"/>
  <c r="AR205" i="1"/>
  <c r="AZ183" i="1" s="1"/>
  <c r="AR125" i="1"/>
  <c r="AZ108" i="1" s="1"/>
  <c r="AU494" i="1"/>
  <c r="BC460" i="1" s="1"/>
  <c r="AW97" i="1"/>
  <c r="BE84" i="1" s="1"/>
  <c r="AW545" i="1"/>
  <c r="BE510" i="1" s="1"/>
  <c r="AW513" i="1"/>
  <c r="BE479" i="1" s="1"/>
  <c r="AW481" i="1"/>
  <c r="BE447" i="1" s="1"/>
  <c r="AW377" i="1"/>
  <c r="BE345" i="1" s="1"/>
  <c r="AW201" i="1"/>
  <c r="BE179" i="1" s="1"/>
  <c r="AR115" i="1"/>
  <c r="AZ99" i="1" s="1"/>
  <c r="AW25" i="1"/>
  <c r="BE22" i="1" s="1"/>
  <c r="AW138" i="1"/>
  <c r="BE118" i="1" s="1"/>
  <c r="AW515" i="1"/>
  <c r="BE481" i="1" s="1"/>
  <c r="AS557" i="1"/>
  <c r="BA521" i="1" s="1"/>
  <c r="AR334" i="1"/>
  <c r="AZ304" i="1" s="1"/>
  <c r="AR54" i="1"/>
  <c r="AR502" i="1"/>
  <c r="AZ468" i="1" s="1"/>
  <c r="AR33" i="1"/>
  <c r="AZ30" i="1" s="1"/>
  <c r="AR431" i="1"/>
  <c r="AZ397" i="1" s="1"/>
  <c r="AR303" i="1"/>
  <c r="AZ273" i="1" s="1"/>
  <c r="AR279" i="1"/>
  <c r="AZ254" i="1" s="1"/>
  <c r="AR562" i="1"/>
  <c r="AZ526" i="1" s="1"/>
  <c r="AR410" i="1"/>
  <c r="AZ377" i="1" s="1"/>
  <c r="AR362" i="1"/>
  <c r="AZ330" i="1" s="1"/>
  <c r="AR346" i="1"/>
  <c r="AZ314" i="1" s="1"/>
  <c r="AR330" i="1"/>
  <c r="AZ300" i="1" s="1"/>
  <c r="AR536" i="1"/>
  <c r="AZ501" i="1" s="1"/>
  <c r="AR584" i="1"/>
  <c r="AZ548" i="1" s="1"/>
  <c r="AR371" i="1"/>
  <c r="AZ339" i="1" s="1"/>
  <c r="AR355" i="1"/>
  <c r="AZ323" i="1" s="1"/>
  <c r="AR339" i="1"/>
  <c r="AZ308" i="1" s="1"/>
  <c r="AR445" i="1"/>
  <c r="AZ411" i="1" s="1"/>
  <c r="AR103" i="1"/>
  <c r="AZ89" i="1" s="1"/>
  <c r="AR288" i="1"/>
  <c r="AZ259" i="1" s="1"/>
  <c r="AR565" i="1"/>
  <c r="AZ529" i="1" s="1"/>
  <c r="AR545" i="1"/>
  <c r="AZ510" i="1" s="1"/>
  <c r="AR249" i="1"/>
  <c r="AZ224" i="1" s="1"/>
  <c r="AR170" i="1"/>
  <c r="AZ149" i="1" s="1"/>
  <c r="AW147" i="1"/>
  <c r="BE126" i="1" s="1"/>
  <c r="AW115" i="1"/>
  <c r="BE99" i="1" s="1"/>
  <c r="AW48" i="1"/>
  <c r="BE45" i="1" s="1"/>
  <c r="AW321" i="1"/>
  <c r="BE291" i="1" s="1"/>
  <c r="AW177" i="1"/>
  <c r="BE156" i="1" s="1"/>
  <c r="AR196" i="1"/>
  <c r="AZ174" i="1" s="1"/>
  <c r="AR82" i="1"/>
  <c r="AZ71" i="1" s="1"/>
  <c r="AR399" i="1"/>
  <c r="AZ366" i="1" s="1"/>
  <c r="AR367" i="1"/>
  <c r="AZ335" i="1" s="1"/>
  <c r="AR393" i="1"/>
  <c r="AZ361" i="1" s="1"/>
  <c r="AR273" i="1"/>
  <c r="AZ248" i="1" s="1"/>
  <c r="AR451" i="1"/>
  <c r="AZ417" i="1" s="1"/>
  <c r="AR429" i="1"/>
  <c r="AZ395" i="1" s="1"/>
  <c r="AR397" i="1"/>
  <c r="AR365" i="1"/>
  <c r="AZ333" i="1" s="1"/>
  <c r="AR333" i="1"/>
  <c r="AZ303" i="1" s="1"/>
  <c r="AR269" i="1"/>
  <c r="AZ244" i="1" s="1"/>
  <c r="AR287" i="1"/>
  <c r="AR247" i="1"/>
  <c r="AZ222" i="1" s="1"/>
  <c r="AR215" i="1"/>
  <c r="AZ192" i="1" s="1"/>
  <c r="AR464" i="1"/>
  <c r="AZ430" i="1" s="1"/>
  <c r="AR384" i="1"/>
  <c r="AZ352" i="1" s="1"/>
  <c r="AR173" i="1"/>
  <c r="AZ152" i="1" s="1"/>
  <c r="AR214" i="1"/>
  <c r="AZ191" i="1" s="1"/>
  <c r="AR351" i="1"/>
  <c r="AZ319" i="1" s="1"/>
  <c r="AR335" i="1"/>
  <c r="AR319" i="1"/>
  <c r="AZ289" i="1" s="1"/>
  <c r="AR295" i="1"/>
  <c r="AZ266" i="1" s="1"/>
  <c r="AR271" i="1"/>
  <c r="AZ246" i="1" s="1"/>
  <c r="AR266" i="1"/>
  <c r="AZ241" i="1" s="1"/>
  <c r="AR231" i="1"/>
  <c r="AZ207" i="1" s="1"/>
  <c r="AW117" i="1"/>
  <c r="BE101" i="1" s="1"/>
  <c r="AR533" i="1"/>
  <c r="AZ498" i="1" s="1"/>
  <c r="AR567" i="1"/>
  <c r="AZ531" i="1" s="1"/>
  <c r="AW462" i="1"/>
  <c r="BE428" i="1" s="1"/>
  <c r="AW262" i="1"/>
  <c r="BE237" i="1" s="1"/>
  <c r="AW222" i="1"/>
  <c r="BE199" i="1" s="1"/>
  <c r="AR200" i="1"/>
  <c r="AZ178" i="1" s="1"/>
  <c r="AU539" i="1"/>
  <c r="BC504" i="1" s="1"/>
  <c r="AW575" i="1"/>
  <c r="BE539" i="1" s="1"/>
  <c r="AU557" i="1"/>
  <c r="BC521" i="1" s="1"/>
  <c r="AW519" i="1"/>
  <c r="BE485" i="1" s="1"/>
  <c r="AU501" i="1"/>
  <c r="BC467" i="1" s="1"/>
  <c r="AR481" i="1"/>
  <c r="AZ447" i="1" s="1"/>
  <c r="AW455" i="1"/>
  <c r="BE421" i="1" s="1"/>
  <c r="AU245" i="1"/>
  <c r="BC220" i="1" s="1"/>
  <c r="AR225" i="1"/>
  <c r="AZ201" i="1" s="1"/>
  <c r="AW183" i="1"/>
  <c r="BE162" i="1" s="1"/>
  <c r="AU141" i="1"/>
  <c r="BC121" i="1" s="1"/>
  <c r="AU534" i="1"/>
  <c r="BC499" i="1" s="1"/>
  <c r="AW512" i="1"/>
  <c r="BE478" i="1" s="1"/>
  <c r="AW208" i="1"/>
  <c r="BE186" i="1" s="1"/>
  <c r="AR541" i="1"/>
  <c r="AZ506" i="1" s="1"/>
  <c r="AW243" i="1"/>
  <c r="BE218" i="1" s="1"/>
  <c r="AW139" i="1"/>
  <c r="BE119" i="1" s="1"/>
  <c r="AW96" i="1"/>
  <c r="AW121" i="1"/>
  <c r="BE104" i="1" s="1"/>
  <c r="AW57" i="1"/>
  <c r="BE52" i="1" s="1"/>
  <c r="AR315" i="1"/>
  <c r="AZ285" i="1" s="1"/>
  <c r="AW217" i="1"/>
  <c r="BE194" i="1" s="1"/>
  <c r="AW145" i="1"/>
  <c r="AR340" i="1"/>
  <c r="AW452" i="1"/>
  <c r="BE418" i="1" s="1"/>
  <c r="AR126" i="1"/>
  <c r="AZ109" i="1" s="1"/>
  <c r="AR172" i="1"/>
  <c r="AZ151" i="1" s="1"/>
  <c r="AR447" i="1"/>
  <c r="AZ413" i="1" s="1"/>
  <c r="AR415" i="1"/>
  <c r="AZ382" i="1" s="1"/>
  <c r="AR383" i="1"/>
  <c r="AZ351" i="1" s="1"/>
  <c r="AR578" i="1"/>
  <c r="AZ542" i="1" s="1"/>
  <c r="AR290" i="1"/>
  <c r="AZ261" i="1" s="1"/>
  <c r="AR395" i="1"/>
  <c r="AZ363" i="1" s="1"/>
  <c r="AR413" i="1"/>
  <c r="AZ380" i="1" s="1"/>
  <c r="AR381" i="1"/>
  <c r="AZ349" i="1" s="1"/>
  <c r="AR349" i="1"/>
  <c r="AZ317" i="1" s="1"/>
  <c r="AR317" i="1"/>
  <c r="AZ287" i="1" s="1"/>
  <c r="AR159" i="1"/>
  <c r="AZ138" i="1" s="1"/>
  <c r="AR561" i="1"/>
  <c r="AZ525" i="1" s="1"/>
  <c r="AR521" i="1"/>
  <c r="AZ487" i="1" s="1"/>
  <c r="AR439" i="1"/>
  <c r="AZ405" i="1" s="1"/>
  <c r="AR426" i="1"/>
  <c r="AZ392" i="1" s="1"/>
  <c r="AR394" i="1"/>
  <c r="AZ362" i="1" s="1"/>
  <c r="AR370" i="1"/>
  <c r="AZ338" i="1" s="1"/>
  <c r="AR306" i="1"/>
  <c r="AZ276" i="1" s="1"/>
  <c r="AR512" i="1"/>
  <c r="AZ478" i="1" s="1"/>
  <c r="AR528" i="1"/>
  <c r="AZ494" i="1" s="1"/>
  <c r="AR560" i="1"/>
  <c r="AZ524" i="1" s="1"/>
  <c r="AR453" i="1"/>
  <c r="AZ419" i="1" s="1"/>
  <c r="AW205" i="1"/>
  <c r="BE183" i="1" s="1"/>
  <c r="AR175" i="1"/>
  <c r="AZ154" i="1" s="1"/>
  <c r="AW573" i="1"/>
  <c r="BE537" i="1" s="1"/>
  <c r="AW478" i="1"/>
  <c r="BE444" i="1" s="1"/>
  <c r="AW422" i="1"/>
  <c r="BE388" i="1" s="1"/>
  <c r="AU396" i="1"/>
  <c r="BC364" i="1" s="1"/>
  <c r="AW374" i="1"/>
  <c r="AR320" i="1"/>
  <c r="AZ290" i="1" s="1"/>
  <c r="AW302" i="1"/>
  <c r="BE272" i="1" s="1"/>
  <c r="AU196" i="1"/>
  <c r="BC174" i="1" s="1"/>
  <c r="AW174" i="1"/>
  <c r="BE153" i="1" s="1"/>
  <c r="AW367" i="1"/>
  <c r="BE335" i="1" s="1"/>
  <c r="AR353" i="1"/>
  <c r="AZ321" i="1" s="1"/>
  <c r="AU293" i="1"/>
  <c r="BC264" i="1" s="1"/>
  <c r="AW239" i="1"/>
  <c r="BE215" i="1" s="1"/>
  <c r="AW199" i="1"/>
  <c r="BE177" i="1" s="1"/>
  <c r="AU521" i="1"/>
  <c r="BC487" i="1" s="1"/>
  <c r="AW264" i="1"/>
  <c r="BE239" i="1" s="1"/>
  <c r="AW232" i="1"/>
  <c r="BE208" i="1" s="1"/>
  <c r="AW160" i="1"/>
  <c r="BE139" i="1" s="1"/>
  <c r="AW120" i="1"/>
  <c r="AW439" i="1"/>
  <c r="BE405" i="1" s="1"/>
  <c r="AW32" i="1"/>
  <c r="BE29" i="1" s="1"/>
  <c r="AR179" i="1"/>
  <c r="AZ158" i="1" s="1"/>
  <c r="AR467" i="1"/>
  <c r="AZ433" i="1" s="1"/>
  <c r="AR139" i="1"/>
  <c r="AZ119" i="1" s="1"/>
  <c r="AU280" i="1"/>
  <c r="BC255" i="1" s="1"/>
  <c r="AR228" i="1"/>
  <c r="AZ204" i="1" s="1"/>
  <c r="AW82" i="1"/>
  <c r="BE71" i="1" s="1"/>
  <c r="AS48" i="1"/>
  <c r="BA45" i="1" s="1"/>
  <c r="AR134" i="1"/>
  <c r="AZ115" i="1" s="1"/>
  <c r="AR542" i="1"/>
  <c r="AZ507" i="1" s="1"/>
  <c r="AW348" i="1"/>
  <c r="BE316" i="1" s="1"/>
  <c r="AS119" i="1"/>
  <c r="BA103" i="1" s="1"/>
  <c r="AS106" i="1"/>
  <c r="BA91" i="1" s="1"/>
  <c r="AT426" i="1"/>
  <c r="BB392" i="1" s="1"/>
  <c r="AT292" i="1"/>
  <c r="BB263" i="1" s="1"/>
  <c r="AT357" i="1"/>
  <c r="BB325" i="1" s="1"/>
  <c r="AT269" i="1"/>
  <c r="BB244" i="1" s="1"/>
  <c r="AT390" i="1"/>
  <c r="BB358" i="1" s="1"/>
  <c r="AT342" i="1"/>
  <c r="BB310" i="1" s="1"/>
  <c r="AT440" i="1"/>
  <c r="BB406" i="1" s="1"/>
  <c r="AR505" i="1"/>
  <c r="AZ471" i="1" s="1"/>
  <c r="AR465" i="1"/>
  <c r="AZ431" i="1" s="1"/>
  <c r="AT436" i="1"/>
  <c r="BB402" i="1" s="1"/>
  <c r="AT348" i="1"/>
  <c r="BB316" i="1" s="1"/>
  <c r="AR418" i="1"/>
  <c r="AZ385" i="1" s="1"/>
  <c r="AR573" i="1"/>
  <c r="AZ537" i="1" s="1"/>
  <c r="AT480" i="1"/>
  <c r="BB446" i="1" s="1"/>
  <c r="AR221" i="1"/>
  <c r="AZ198" i="1" s="1"/>
  <c r="AR157" i="1"/>
  <c r="AZ136" i="1" s="1"/>
  <c r="AT62" i="1"/>
  <c r="BB56" i="1" s="1"/>
  <c r="AR555" i="1"/>
  <c r="AZ519" i="1" s="1"/>
  <c r="AT526" i="1"/>
  <c r="BB492" i="1" s="1"/>
  <c r="AT198" i="1"/>
  <c r="BB176" i="1" s="1"/>
  <c r="AR84" i="1"/>
  <c r="AZ73" i="1" s="1"/>
  <c r="AR404" i="1"/>
  <c r="AZ371" i="1" s="1"/>
  <c r="AT586" i="1"/>
  <c r="BB550" i="1" s="1"/>
  <c r="AR318" i="1"/>
  <c r="AZ288" i="1" s="1"/>
  <c r="AT153" i="1"/>
  <c r="BB132" i="1" s="1"/>
  <c r="AT314" i="1"/>
  <c r="BB284" i="1" s="1"/>
  <c r="AT515" i="1"/>
  <c r="BB481" i="1" s="1"/>
  <c r="AT539" i="1"/>
  <c r="BB504" i="1" s="1"/>
  <c r="AT422" i="1"/>
  <c r="BB388" i="1" s="1"/>
  <c r="AT336" i="1"/>
  <c r="BB305" i="1" s="1"/>
  <c r="AT469" i="1"/>
  <c r="BB435" i="1" s="1"/>
  <c r="AT381" i="1"/>
  <c r="BB349" i="1" s="1"/>
  <c r="AT231" i="1"/>
  <c r="BB207" i="1" s="1"/>
  <c r="AT386" i="1"/>
  <c r="BB354" i="1" s="1"/>
  <c r="AT574" i="1"/>
  <c r="BB538" i="1" s="1"/>
  <c r="AT87" i="1"/>
  <c r="BB75" i="1" s="1"/>
  <c r="AT346" i="1"/>
  <c r="BB314" i="1" s="1"/>
  <c r="AT366" i="1"/>
  <c r="BB334" i="1" s="1"/>
  <c r="AT315" i="1"/>
  <c r="BB285" i="1" s="1"/>
  <c r="AT548" i="1"/>
  <c r="AT164" i="1"/>
  <c r="BB143" i="1" s="1"/>
  <c r="AT472" i="1"/>
  <c r="BB438" i="1" s="1"/>
  <c r="AT535" i="1"/>
  <c r="BB500" i="1" s="1"/>
  <c r="AT487" i="1"/>
  <c r="BB453" i="1" s="1"/>
  <c r="AT40" i="1"/>
  <c r="BB37" i="1" s="1"/>
  <c r="AT541" i="1"/>
  <c r="BB506" i="1" s="1"/>
  <c r="AT444" i="1"/>
  <c r="BB410" i="1" s="1"/>
  <c r="AT453" i="1"/>
  <c r="BB419" i="1" s="1"/>
  <c r="AT410" i="1"/>
  <c r="BB377" i="1" s="1"/>
  <c r="AT341" i="1"/>
  <c r="BB309" i="1" s="1"/>
  <c r="AT285" i="1"/>
  <c r="AT344" i="1"/>
  <c r="BB312" i="1" s="1"/>
  <c r="AT347" i="1"/>
  <c r="BB315" i="1" s="1"/>
  <c r="AT243" i="1"/>
  <c r="BB218" i="1" s="1"/>
  <c r="AT117" i="1"/>
  <c r="BB101" i="1" s="1"/>
  <c r="AT270" i="1"/>
  <c r="BB245" i="1" s="1"/>
  <c r="AT429" i="1"/>
  <c r="BB395" i="1" s="1"/>
  <c r="AT507" i="1"/>
  <c r="BB473" i="1" s="1"/>
  <c r="AT296" i="1"/>
  <c r="AT370" i="1"/>
  <c r="BB338" i="1" s="1"/>
  <c r="AT306" i="1"/>
  <c r="BB276" i="1" s="1"/>
  <c r="AT266" i="1"/>
  <c r="BB241" i="1" s="1"/>
  <c r="AT365" i="1"/>
  <c r="BB333" i="1" s="1"/>
  <c r="AT523" i="1"/>
  <c r="BB489" i="1" s="1"/>
  <c r="AT587" i="1"/>
  <c r="BB551" i="1" s="1"/>
  <c r="AT350" i="1"/>
  <c r="BB318" i="1" s="1"/>
  <c r="AT408" i="1"/>
  <c r="BB375" i="1" s="1"/>
  <c r="AT368" i="1"/>
  <c r="BB336" i="1" s="1"/>
  <c r="AT491" i="1"/>
  <c r="BB457" i="1" s="1"/>
  <c r="AT530" i="1"/>
  <c r="BB496" i="1" s="1"/>
  <c r="AT564" i="1"/>
  <c r="BB528" i="1" s="1"/>
  <c r="AT532" i="1"/>
  <c r="AT460" i="1"/>
  <c r="BB426" i="1" s="1"/>
  <c r="AT220" i="1"/>
  <c r="BB197" i="1" s="1"/>
  <c r="AT77" i="1"/>
  <c r="BB67" i="1" s="1"/>
  <c r="AT21" i="1"/>
  <c r="AR483" i="1"/>
  <c r="AZ449" i="1" s="1"/>
  <c r="AT462" i="1"/>
  <c r="BB428" i="1" s="1"/>
  <c r="AT303" i="1"/>
  <c r="BB273" i="1" s="1"/>
  <c r="AR30" i="1"/>
  <c r="AZ27" i="1" s="1"/>
  <c r="AT256" i="1"/>
  <c r="BB231" i="1" s="1"/>
  <c r="AT568" i="1"/>
  <c r="BB532" i="1" s="1"/>
  <c r="AT189" i="1"/>
  <c r="BB168" i="1" s="1"/>
  <c r="AT205" i="1"/>
  <c r="BB183" i="1" s="1"/>
  <c r="AT253" i="1"/>
  <c r="BB228" i="1" s="1"/>
  <c r="AT196" i="1"/>
  <c r="BB174" i="1" s="1"/>
  <c r="AT524" i="1"/>
  <c r="BB490" i="1" s="1"/>
  <c r="AT363" i="1"/>
  <c r="BB331" i="1" s="1"/>
  <c r="AT411" i="1"/>
  <c r="BB378" i="1" s="1"/>
  <c r="AT427" i="1"/>
  <c r="BB393" i="1" s="1"/>
  <c r="AT483" i="1"/>
  <c r="BB449" i="1" s="1"/>
  <c r="AT578" i="1"/>
  <c r="BB542" i="1" s="1"/>
  <c r="AT290" i="1"/>
  <c r="BB261" i="1" s="1"/>
  <c r="AT272" i="1"/>
  <c r="BB247" i="1" s="1"/>
  <c r="AT312" i="1"/>
  <c r="BB282" i="1" s="1"/>
  <c r="AT376" i="1"/>
  <c r="BB344" i="1" s="1"/>
  <c r="AT149" i="1"/>
  <c r="BB128" i="1" s="1"/>
  <c r="AT221" i="1"/>
  <c r="BB198" i="1" s="1"/>
  <c r="AT237" i="1"/>
  <c r="BB213" i="1" s="1"/>
  <c r="AT212" i="1"/>
  <c r="BB189" i="1" s="1"/>
  <c r="AT228" i="1"/>
  <c r="BB204" i="1" s="1"/>
  <c r="AT340" i="1"/>
  <c r="AT356" i="1"/>
  <c r="BB324" i="1" s="1"/>
  <c r="AT468" i="1"/>
  <c r="BB434" i="1" s="1"/>
  <c r="AT267" i="1"/>
  <c r="BB242" i="1" s="1"/>
  <c r="AT323" i="1"/>
  <c r="BB293" i="1" s="1"/>
  <c r="AT379" i="1"/>
  <c r="BB347" i="1" s="1"/>
  <c r="AT443" i="1"/>
  <c r="BB409" i="1" s="1"/>
  <c r="AT499" i="1"/>
  <c r="BB465" i="1" s="1"/>
  <c r="AT200" i="1"/>
  <c r="BB178" i="1" s="1"/>
  <c r="AT280" i="1"/>
  <c r="BB255" i="1" s="1"/>
  <c r="AT165" i="1"/>
  <c r="BB144" i="1" s="1"/>
  <c r="AT517" i="1"/>
  <c r="BB483" i="1" s="1"/>
  <c r="AT172" i="1"/>
  <c r="BB151" i="1" s="1"/>
  <c r="AT244" i="1"/>
  <c r="BB219" i="1" s="1"/>
  <c r="AT260" i="1"/>
  <c r="BB235" i="1" s="1"/>
  <c r="AT316" i="1"/>
  <c r="BB286" i="1" s="1"/>
  <c r="AT484" i="1"/>
  <c r="BB450" i="1" s="1"/>
  <c r="AT500" i="1"/>
  <c r="BB466" i="1" s="1"/>
  <c r="AT576" i="1"/>
  <c r="BB540" i="1" s="1"/>
  <c r="AT544" i="1"/>
  <c r="BB509" i="1" s="1"/>
  <c r="AT501" i="1"/>
  <c r="BB467" i="1" s="1"/>
  <c r="AT195" i="1"/>
  <c r="BB173" i="1" s="1"/>
  <c r="AT211" i="1"/>
  <c r="AT299" i="1"/>
  <c r="BB269" i="1" s="1"/>
  <c r="AT98" i="1"/>
  <c r="BB85" i="1" s="1"/>
  <c r="AT170" i="1"/>
  <c r="BB149" i="1" s="1"/>
  <c r="AT38" i="1"/>
  <c r="BB35" i="1" s="1"/>
  <c r="AT53" i="1"/>
  <c r="BB49" i="1" s="1"/>
  <c r="AT112" i="1"/>
  <c r="BB97" i="1" s="1"/>
  <c r="AT184" i="1"/>
  <c r="BB163" i="1" s="1"/>
  <c r="AT216" i="1"/>
  <c r="BB193" i="1" s="1"/>
  <c r="AT232" i="1"/>
  <c r="BB208" i="1" s="1"/>
  <c r="AT197" i="1"/>
  <c r="BB175" i="1" s="1"/>
  <c r="AT397" i="1"/>
  <c r="AT477" i="1"/>
  <c r="BB443" i="1" s="1"/>
  <c r="AT533" i="1"/>
  <c r="BB498" i="1" s="1"/>
  <c r="AT556" i="1"/>
  <c r="BB520" i="1" s="1"/>
  <c r="AT227" i="1"/>
  <c r="BB203" i="1" s="1"/>
  <c r="AT142" i="1"/>
  <c r="BB122" i="1" s="1"/>
  <c r="AT93" i="1"/>
  <c r="BB81" i="1" s="1"/>
  <c r="AT152" i="1"/>
  <c r="BB131" i="1" s="1"/>
  <c r="AT168" i="1"/>
  <c r="BB147" i="1" s="1"/>
  <c r="AT584" i="1"/>
  <c r="BB548" i="1" s="1"/>
  <c r="AT504" i="1"/>
  <c r="BB470" i="1" s="1"/>
  <c r="AT125" i="1"/>
  <c r="BB108" i="1" s="1"/>
  <c r="AT245" i="1"/>
  <c r="BB220" i="1" s="1"/>
  <c r="AT512" i="1"/>
  <c r="BB478" i="1" s="1"/>
  <c r="AT284" i="1"/>
  <c r="BB258" i="1" s="1"/>
  <c r="AT509" i="1"/>
  <c r="BB475" i="1" s="1"/>
  <c r="AT525" i="1"/>
  <c r="BB491" i="1" s="1"/>
  <c r="AT496" i="1"/>
  <c r="BB462" i="1" s="1"/>
  <c r="AT148" i="1"/>
  <c r="BB127" i="1" s="1"/>
  <c r="AT364" i="1"/>
  <c r="BB332" i="1" s="1"/>
  <c r="AT380" i="1"/>
  <c r="BB348" i="1" s="1"/>
  <c r="AT492" i="1"/>
  <c r="BB458" i="1" s="1"/>
  <c r="AT560" i="1"/>
  <c r="BB524" i="1" s="1"/>
  <c r="AT187" i="1"/>
  <c r="BB166" i="1" s="1"/>
  <c r="AT203" i="1"/>
  <c r="BB181" i="1" s="1"/>
  <c r="AT219" i="1"/>
  <c r="BB196" i="1" s="1"/>
  <c r="AT275" i="1"/>
  <c r="BB250" i="1" s="1"/>
  <c r="AT387" i="1"/>
  <c r="BB355" i="1" s="1"/>
  <c r="AT458" i="1"/>
  <c r="BB424" i="1" s="1"/>
  <c r="AT218" i="1"/>
  <c r="BB195" i="1" s="1"/>
  <c r="AT234" i="1"/>
  <c r="BB210" i="1" s="1"/>
  <c r="AT520" i="1"/>
  <c r="BB486" i="1" s="1"/>
  <c r="AT304" i="1"/>
  <c r="BB274" i="1" s="1"/>
  <c r="AT400" i="1"/>
  <c r="BB367" i="1" s="1"/>
  <c r="AT138" i="1"/>
  <c r="BB118" i="1" s="1"/>
  <c r="AT475" i="1"/>
  <c r="BB441" i="1" s="1"/>
  <c r="AT434" i="1"/>
  <c r="BB400" i="1" s="1"/>
  <c r="AT571" i="1"/>
  <c r="BB535" i="1" s="1"/>
  <c r="AT277" i="1"/>
  <c r="BB252" i="1" s="1"/>
  <c r="AT324" i="1"/>
  <c r="BB294" i="1" s="1"/>
  <c r="AT394" i="1"/>
  <c r="BB362" i="1" s="1"/>
  <c r="AT573" i="1"/>
  <c r="BB537" i="1" s="1"/>
  <c r="AT268" i="1"/>
  <c r="BB243" i="1" s="1"/>
  <c r="AT330" i="1"/>
  <c r="BB300" i="1" s="1"/>
  <c r="AT549" i="1"/>
  <c r="BB513" i="1" s="1"/>
  <c r="AT388" i="1"/>
  <c r="BB356" i="1" s="1"/>
  <c r="AT405" i="1"/>
  <c r="BB372" i="1" s="1"/>
  <c r="AT349" i="1"/>
  <c r="BB317" i="1" s="1"/>
  <c r="AT325" i="1"/>
  <c r="BB295" i="1" s="1"/>
  <c r="AT261" i="1"/>
  <c r="BB236" i="1" s="1"/>
  <c r="AT547" i="1"/>
  <c r="BB512" i="1" s="1"/>
  <c r="AT352" i="1"/>
  <c r="BB320" i="1" s="1"/>
  <c r="AT328" i="1"/>
  <c r="BB298" i="1" s="1"/>
  <c r="AT514" i="1"/>
  <c r="BB480" i="1" s="1"/>
  <c r="AT210" i="1"/>
  <c r="BB188" i="1" s="1"/>
  <c r="AT114" i="1"/>
  <c r="AT419" i="1"/>
  <c r="AT291" i="1"/>
  <c r="BB262" i="1" s="1"/>
  <c r="AR321" i="1"/>
  <c r="AZ291" i="1" s="1"/>
  <c r="AT180" i="1"/>
  <c r="BB159" i="1" s="1"/>
  <c r="AT485" i="1"/>
  <c r="BB451" i="1" s="1"/>
  <c r="AT229" i="1"/>
  <c r="BB205" i="1" s="1"/>
  <c r="AR186" i="1"/>
  <c r="AZ165" i="1" s="1"/>
  <c r="AR474" i="1"/>
  <c r="AZ440" i="1" s="1"/>
  <c r="AR253" i="1"/>
  <c r="AZ228" i="1" s="1"/>
  <c r="AT111" i="1"/>
  <c r="BB96" i="1" s="1"/>
  <c r="AR155" i="1"/>
  <c r="AZ134" i="1" s="1"/>
  <c r="AT183" i="1"/>
  <c r="BB162" i="1" s="1"/>
  <c r="AT431" i="1"/>
  <c r="BB397" i="1" s="1"/>
  <c r="AT528" i="1"/>
  <c r="BB494" i="1" s="1"/>
  <c r="AT26" i="1"/>
  <c r="BB23" i="1" s="1"/>
  <c r="AR73" i="1"/>
  <c r="AZ65" i="1" s="1"/>
  <c r="AT338" i="1"/>
  <c r="BB307" i="1" s="1"/>
  <c r="AT274" i="1"/>
  <c r="BB249" i="1" s="1"/>
  <c r="AT404" i="1"/>
  <c r="BB371" i="1" s="1"/>
  <c r="AT421" i="1"/>
  <c r="BB387" i="1" s="1"/>
  <c r="AT360" i="1"/>
  <c r="BB328" i="1" s="1"/>
  <c r="AT581" i="1"/>
  <c r="BB545" i="1" s="1"/>
  <c r="AT308" i="1"/>
  <c r="BB278" i="1" s="1"/>
  <c r="AT531" i="1"/>
  <c r="BB497" i="1" s="1"/>
  <c r="AT424" i="1"/>
  <c r="BB390" i="1" s="1"/>
  <c r="AT173" i="1"/>
  <c r="BB152" i="1" s="1"/>
  <c r="AT240" i="1"/>
  <c r="BB216" i="1" s="1"/>
  <c r="AT66" i="1"/>
  <c r="BB60" i="1" s="1"/>
  <c r="AT420" i="1"/>
  <c r="BB386" i="1" s="1"/>
  <c r="AT442" i="1"/>
  <c r="BB408" i="1" s="1"/>
  <c r="AT418" i="1"/>
  <c r="BB385" i="1" s="1"/>
  <c r="AT298" i="1"/>
  <c r="BB268" i="1" s="1"/>
  <c r="AT282" i="1"/>
  <c r="BB257" i="1" s="1"/>
  <c r="AT565" i="1"/>
  <c r="BB529" i="1" s="1"/>
  <c r="AT300" i="1"/>
  <c r="BB270" i="1" s="1"/>
  <c r="AT437" i="1"/>
  <c r="BB403" i="1" s="1"/>
  <c r="AT309" i="1"/>
  <c r="BB279" i="1" s="1"/>
  <c r="AT293" i="1"/>
  <c r="BB264" i="1" s="1"/>
  <c r="AT563" i="1"/>
  <c r="BB527" i="1" s="1"/>
  <c r="AT446" i="1"/>
  <c r="BB412" i="1" s="1"/>
  <c r="AT374" i="1"/>
  <c r="BB342" i="1" s="1"/>
  <c r="AT432" i="1"/>
  <c r="BB398" i="1" s="1"/>
  <c r="AT288" i="1"/>
  <c r="BB259" i="1" s="1"/>
  <c r="AT242" i="1"/>
  <c r="AT194" i="1"/>
  <c r="BB172" i="1" s="1"/>
  <c r="AT178" i="1"/>
  <c r="BB157" i="1" s="1"/>
  <c r="AT162" i="1"/>
  <c r="BB141" i="1" s="1"/>
  <c r="AT146" i="1"/>
  <c r="BB125" i="1" s="1"/>
  <c r="AT130" i="1"/>
  <c r="BB111" i="1" s="1"/>
  <c r="AT562" i="1"/>
  <c r="BB526" i="1" s="1"/>
  <c r="AT339" i="1"/>
  <c r="BB308" i="1" s="1"/>
  <c r="AT171" i="1"/>
  <c r="BB150" i="1" s="1"/>
  <c r="AT490" i="1"/>
  <c r="BB456" i="1" s="1"/>
  <c r="AR146" i="1"/>
  <c r="AZ125" i="1" s="1"/>
  <c r="AR461" i="1"/>
  <c r="AZ427" i="1" s="1"/>
  <c r="AT208" i="1"/>
  <c r="BB186" i="1" s="1"/>
  <c r="AT45" i="1"/>
  <c r="BB42" i="1" s="1"/>
  <c r="AR188" i="1"/>
  <c r="AZ167" i="1" s="1"/>
  <c r="AT457" i="1"/>
  <c r="BB423" i="1" s="1"/>
  <c r="AT156" i="1"/>
  <c r="BB135" i="1" s="1"/>
  <c r="AT276" i="1"/>
  <c r="BB251" i="1" s="1"/>
  <c r="AT579" i="1"/>
  <c r="BB543" i="1" s="1"/>
  <c r="AT264" i="1"/>
  <c r="BB239" i="1" s="1"/>
  <c r="AT464" i="1"/>
  <c r="BB430" i="1" s="1"/>
  <c r="AT251" i="1"/>
  <c r="BB226" i="1" s="1"/>
  <c r="AT572" i="1"/>
  <c r="BB536" i="1" s="1"/>
  <c r="AT362" i="1"/>
  <c r="BB330" i="1" s="1"/>
  <c r="AT557" i="1"/>
  <c r="BB521" i="1" s="1"/>
  <c r="AT317" i="1"/>
  <c r="BB287" i="1" s="1"/>
  <c r="AT459" i="1"/>
  <c r="BB425" i="1" s="1"/>
  <c r="AT301" i="1"/>
  <c r="BB271" i="1" s="1"/>
  <c r="AT463" i="1"/>
  <c r="BB429" i="1" s="1"/>
  <c r="AT305" i="1"/>
  <c r="BB275" i="1" s="1"/>
  <c r="AT322" i="1"/>
  <c r="BB292" i="1" s="1"/>
  <c r="AT402" i="1"/>
  <c r="BB369" i="1" s="1"/>
  <c r="AT378" i="1"/>
  <c r="BB346" i="1" s="1"/>
  <c r="AT354" i="1"/>
  <c r="BB322" i="1" s="1"/>
  <c r="AT258" i="1"/>
  <c r="BB233" i="1" s="1"/>
  <c r="AT333" i="1"/>
  <c r="BB303" i="1" s="1"/>
  <c r="AT358" i="1"/>
  <c r="BB326" i="1" s="1"/>
  <c r="AT334" i="1"/>
  <c r="BB304" i="1" s="1"/>
  <c r="AT416" i="1"/>
  <c r="BB383" i="1" s="1"/>
  <c r="AT392" i="1"/>
  <c r="BB360" i="1" s="1"/>
  <c r="AT474" i="1"/>
  <c r="BB440" i="1" s="1"/>
  <c r="AT452" i="1"/>
  <c r="BB418" i="1" s="1"/>
  <c r="AT435" i="1"/>
  <c r="BB401" i="1" s="1"/>
  <c r="AT355" i="1"/>
  <c r="BB323" i="1" s="1"/>
  <c r="AT508" i="1"/>
  <c r="BB474" i="1" s="1"/>
  <c r="AT412" i="1"/>
  <c r="BB379" i="1" s="1"/>
  <c r="AT506" i="1"/>
  <c r="BB472" i="1" s="1"/>
  <c r="AT101" i="1"/>
  <c r="BB87" i="1" s="1"/>
  <c r="AT498" i="1"/>
  <c r="BB464" i="1" s="1"/>
  <c r="AT488" i="1"/>
  <c r="BB454" i="1" s="1"/>
  <c r="AT224" i="1"/>
  <c r="BB200" i="1" s="1"/>
  <c r="AT136" i="1"/>
  <c r="BB116" i="1" s="1"/>
  <c r="AT286" i="1"/>
  <c r="AT583" i="1"/>
  <c r="BB547" i="1" s="1"/>
  <c r="AR17" i="1"/>
  <c r="AZ16" i="1" s="1"/>
  <c r="AR41" i="1"/>
  <c r="AZ38" i="1" s="1"/>
  <c r="AR136" i="1"/>
  <c r="AZ116" i="1" s="1"/>
  <c r="AR79" i="1"/>
  <c r="AZ68" i="1" s="1"/>
  <c r="AR94" i="1"/>
  <c r="AZ82" i="1" s="1"/>
  <c r="AR174" i="1"/>
  <c r="AZ153" i="1" s="1"/>
  <c r="AR398" i="1"/>
  <c r="AZ365" i="1" s="1"/>
  <c r="AR518" i="1"/>
  <c r="AZ484" i="1" s="1"/>
  <c r="AR62" i="1"/>
  <c r="AZ56" i="1" s="1"/>
  <c r="AR150" i="1"/>
  <c r="AZ129" i="1" s="1"/>
  <c r="AR87" i="1"/>
  <c r="AZ75" i="1" s="1"/>
  <c r="AR469" i="1"/>
  <c r="AZ435" i="1" s="1"/>
  <c r="AR71" i="1"/>
  <c r="AZ63" i="1" s="1"/>
  <c r="AR400" i="1"/>
  <c r="AZ367" i="1" s="1"/>
  <c r="AR374" i="1"/>
  <c r="AZ342" i="1" s="1"/>
  <c r="AR438" i="1"/>
  <c r="AZ404" i="1" s="1"/>
  <c r="AR494" i="1"/>
  <c r="AZ460" i="1" s="1"/>
  <c r="AR550" i="1"/>
  <c r="AZ514" i="1" s="1"/>
  <c r="AR118" i="1"/>
  <c r="AZ102" i="1" s="1"/>
  <c r="AR100" i="1"/>
  <c r="AR220" i="1"/>
  <c r="AZ197" i="1" s="1"/>
  <c r="AR308" i="1"/>
  <c r="AZ278" i="1" s="1"/>
  <c r="AR519" i="1"/>
  <c r="AZ485" i="1" s="1"/>
  <c r="AR51" i="1"/>
  <c r="AR99" i="1"/>
  <c r="AZ86" i="1" s="1"/>
  <c r="AR243" i="1"/>
  <c r="AZ218" i="1" s="1"/>
  <c r="AR331" i="1"/>
  <c r="AZ301" i="1" s="1"/>
  <c r="AR491" i="1"/>
  <c r="AZ457" i="1" s="1"/>
  <c r="AR531" i="1"/>
  <c r="AZ497" i="1" s="1"/>
  <c r="AR547" i="1"/>
  <c r="AZ512" i="1" s="1"/>
  <c r="AR571" i="1"/>
  <c r="AZ535" i="1" s="1"/>
  <c r="AR35" i="1"/>
  <c r="AZ32" i="1" s="1"/>
  <c r="AR107" i="1"/>
  <c r="AZ92" i="1" s="1"/>
  <c r="AR60" i="1"/>
  <c r="AZ54" i="1" s="1"/>
  <c r="AR454" i="1"/>
  <c r="AZ420" i="1" s="1"/>
  <c r="AR40" i="1"/>
  <c r="AZ37" i="1" s="1"/>
  <c r="AR230" i="1"/>
  <c r="AZ206" i="1" s="1"/>
  <c r="AR342" i="1"/>
  <c r="AZ310" i="1" s="1"/>
  <c r="AR582" i="1"/>
  <c r="AZ546" i="1" s="1"/>
  <c r="AR78" i="1"/>
  <c r="AR222" i="1"/>
  <c r="AZ199" i="1" s="1"/>
  <c r="AR69" i="1"/>
  <c r="AZ61" i="1" s="1"/>
  <c r="AR93" i="1"/>
  <c r="AZ81" i="1" s="1"/>
  <c r="AR498" i="1"/>
  <c r="AZ464" i="1" s="1"/>
  <c r="AR22" i="1"/>
  <c r="AZ19" i="1" s="1"/>
  <c r="AR32" i="1"/>
  <c r="AZ29" i="1" s="1"/>
  <c r="AR31" i="1"/>
  <c r="AZ28" i="1" s="1"/>
  <c r="AR158" i="1"/>
  <c r="AZ137" i="1" s="1"/>
  <c r="AR246" i="1"/>
  <c r="AZ221" i="1" s="1"/>
  <c r="AR390" i="1"/>
  <c r="AZ358" i="1" s="1"/>
  <c r="AR478" i="1"/>
  <c r="AZ444" i="1" s="1"/>
  <c r="AR77" i="1"/>
  <c r="AZ67" i="1" s="1"/>
  <c r="AR124" i="1"/>
  <c r="AZ107" i="1" s="1"/>
  <c r="AR348" i="1"/>
  <c r="AZ316" i="1" s="1"/>
  <c r="AR380" i="1"/>
  <c r="AZ348" i="1" s="1"/>
  <c r="AR444" i="1"/>
  <c r="AZ410" i="1" s="1"/>
  <c r="AR500" i="1"/>
  <c r="AZ466" i="1" s="1"/>
  <c r="AR275" i="1"/>
  <c r="AZ250" i="1" s="1"/>
  <c r="AR299" i="1"/>
  <c r="AZ269" i="1" s="1"/>
  <c r="AR27" i="1"/>
  <c r="AZ24" i="1" s="1"/>
  <c r="AR66" i="1"/>
  <c r="AZ60" i="1" s="1"/>
  <c r="AR109" i="1"/>
  <c r="AZ94" i="1" s="1"/>
  <c r="AR535" i="1"/>
  <c r="AZ500" i="1" s="1"/>
  <c r="AR218" i="1"/>
  <c r="AZ195" i="1" s="1"/>
  <c r="AR263" i="1"/>
  <c r="AZ238" i="1" s="1"/>
  <c r="AR169" i="1"/>
  <c r="AZ148" i="1" s="1"/>
  <c r="AR497" i="1"/>
  <c r="AZ463" i="1" s="1"/>
  <c r="AR537" i="1"/>
  <c r="AZ502" i="1" s="1"/>
  <c r="AR577" i="1"/>
  <c r="AZ541" i="1" s="1"/>
  <c r="AR581" i="1"/>
  <c r="AZ545" i="1" s="1"/>
  <c r="AR176" i="1"/>
  <c r="AZ155" i="1" s="1"/>
  <c r="AR208" i="1"/>
  <c r="AZ186" i="1" s="1"/>
  <c r="AR264" i="1"/>
  <c r="AZ239" i="1" s="1"/>
  <c r="AR336" i="1"/>
  <c r="AZ305" i="1" s="1"/>
  <c r="AR376" i="1"/>
  <c r="AZ344" i="1" s="1"/>
  <c r="AR551" i="1"/>
  <c r="AZ515" i="1" s="1"/>
  <c r="AR151" i="1"/>
  <c r="AZ130" i="1" s="1"/>
  <c r="AR167" i="1"/>
  <c r="AZ146" i="1" s="1"/>
  <c r="AR207" i="1"/>
  <c r="AZ185" i="1" s="1"/>
  <c r="AR223" i="1"/>
  <c r="AR38" i="1"/>
  <c r="AZ35" i="1" s="1"/>
  <c r="AR190" i="1"/>
  <c r="AR566" i="1"/>
  <c r="AZ530" i="1" s="1"/>
  <c r="AR86" i="1"/>
  <c r="AZ74" i="1" s="1"/>
  <c r="AR575" i="1"/>
  <c r="AZ539" i="1" s="1"/>
  <c r="AR140" i="1"/>
  <c r="AZ120" i="1" s="1"/>
  <c r="AR268" i="1"/>
  <c r="AZ243" i="1" s="1"/>
  <c r="AR292" i="1"/>
  <c r="AZ263" i="1" s="1"/>
  <c r="AR356" i="1"/>
  <c r="AZ324" i="1" s="1"/>
  <c r="AR388" i="1"/>
  <c r="AZ356" i="1" s="1"/>
  <c r="AR524" i="1"/>
  <c r="AZ490" i="1" s="1"/>
  <c r="AR525" i="1"/>
  <c r="AZ491" i="1" s="1"/>
  <c r="AR203" i="1"/>
  <c r="AZ181" i="1" s="1"/>
  <c r="AR251" i="1"/>
  <c r="AZ226" i="1" s="1"/>
  <c r="AR499" i="1"/>
  <c r="AZ465" i="1" s="1"/>
  <c r="AR563" i="1"/>
  <c r="AZ527" i="1" s="1"/>
  <c r="AR116" i="1"/>
  <c r="AZ100" i="1" s="1"/>
  <c r="AR75" i="1"/>
  <c r="AR50" i="1"/>
  <c r="AZ47" i="1" s="1"/>
  <c r="AR165" i="1"/>
  <c r="AZ144" i="1" s="1"/>
  <c r="AR181" i="1"/>
  <c r="AZ160" i="1" s="1"/>
  <c r="AR197" i="1"/>
  <c r="AZ175" i="1" s="1"/>
  <c r="AR229" i="1"/>
  <c r="AZ205" i="1" s="1"/>
  <c r="AR178" i="1"/>
  <c r="AZ157" i="1" s="1"/>
  <c r="AR194" i="1"/>
  <c r="AZ172" i="1" s="1"/>
  <c r="AR530" i="1"/>
  <c r="AZ496" i="1" s="1"/>
  <c r="AR153" i="1"/>
  <c r="AZ132" i="1" s="1"/>
  <c r="AR241" i="1"/>
  <c r="AZ217" i="1" s="1"/>
  <c r="AR257" i="1"/>
  <c r="AZ232" i="1" s="1"/>
  <c r="AR313" i="1"/>
  <c r="AZ283" i="1" s="1"/>
  <c r="AR425" i="1"/>
  <c r="AZ391" i="1" s="1"/>
  <c r="AR509" i="1"/>
  <c r="AZ475" i="1" s="1"/>
  <c r="AR224" i="1"/>
  <c r="AZ200" i="1" s="1"/>
  <c r="AR280" i="1"/>
  <c r="AZ255" i="1" s="1"/>
  <c r="AR296" i="1"/>
  <c r="AR352" i="1"/>
  <c r="AZ320" i="1" s="1"/>
  <c r="AR456" i="1"/>
  <c r="AZ422" i="1" s="1"/>
  <c r="AR472" i="1"/>
  <c r="AZ438" i="1" s="1"/>
  <c r="AR112" i="1"/>
  <c r="AZ97" i="1" s="1"/>
  <c r="AR48" i="1"/>
  <c r="AZ45" i="1" s="1"/>
  <c r="AR15" i="1"/>
  <c r="AR446" i="1"/>
  <c r="AZ412" i="1" s="1"/>
  <c r="AR486" i="1"/>
  <c r="AZ452" i="1" s="1"/>
  <c r="AR21" i="1"/>
  <c r="AR244" i="1"/>
  <c r="AZ219" i="1" s="1"/>
  <c r="AR324" i="1"/>
  <c r="AZ294" i="1" s="1"/>
  <c r="AR548" i="1"/>
  <c r="AR572" i="1"/>
  <c r="AZ536" i="1" s="1"/>
  <c r="AR83" i="1"/>
  <c r="AZ72" i="1" s="1"/>
  <c r="AR123" i="1"/>
  <c r="AZ106" i="1" s="1"/>
  <c r="AR171" i="1"/>
  <c r="AZ150" i="1" s="1"/>
  <c r="AR307" i="1"/>
  <c r="AZ277" i="1" s="1"/>
  <c r="AR163" i="1"/>
  <c r="AZ142" i="1" s="1"/>
  <c r="AR90" i="1"/>
  <c r="AZ78" i="1" s="1"/>
  <c r="AR149" i="1"/>
  <c r="AZ128" i="1" s="1"/>
  <c r="AR245" i="1"/>
  <c r="AZ220" i="1" s="1"/>
  <c r="AR450" i="1"/>
  <c r="AZ416" i="1" s="1"/>
  <c r="AR106" i="1"/>
  <c r="AZ91" i="1" s="1"/>
  <c r="AR122" i="1"/>
  <c r="AZ105" i="1" s="1"/>
  <c r="AR242" i="1"/>
  <c r="AR466" i="1"/>
  <c r="AZ432" i="1" s="1"/>
  <c r="AR329" i="1"/>
  <c r="AR369" i="1"/>
  <c r="AZ337" i="1" s="1"/>
  <c r="AR433" i="1"/>
  <c r="AZ399" i="1" s="1"/>
  <c r="AR513" i="1"/>
  <c r="AZ479" i="1" s="1"/>
  <c r="AR569" i="1"/>
  <c r="AZ533" i="1" s="1"/>
  <c r="AR416" i="1"/>
  <c r="AZ383" i="1" s="1"/>
  <c r="AR432" i="1"/>
  <c r="AZ398" i="1" s="1"/>
  <c r="AR488" i="1"/>
  <c r="AZ454" i="1" s="1"/>
  <c r="AR501" i="1"/>
  <c r="AZ467" i="1" s="1"/>
  <c r="AR111" i="1"/>
  <c r="AZ96" i="1" s="1"/>
  <c r="AR143" i="1"/>
  <c r="AZ123" i="1" s="1"/>
  <c r="AR267" i="1"/>
  <c r="AZ242" i="1" s="1"/>
  <c r="AR358" i="1"/>
  <c r="AZ326" i="1" s="1"/>
  <c r="AR414" i="1"/>
  <c r="AZ381" i="1" s="1"/>
  <c r="AR182" i="1"/>
  <c r="AZ161" i="1" s="1"/>
  <c r="AR270" i="1"/>
  <c r="AZ245" i="1" s="1"/>
  <c r="AR193" i="1"/>
  <c r="AZ171" i="1" s="1"/>
  <c r="AR164" i="1"/>
  <c r="AZ143" i="1" s="1"/>
  <c r="AR276" i="1"/>
  <c r="AZ251" i="1" s="1"/>
  <c r="AR503" i="1"/>
  <c r="AZ469" i="1" s="1"/>
  <c r="AR211" i="1"/>
  <c r="AR259" i="1"/>
  <c r="AZ234" i="1" s="1"/>
  <c r="AR587" i="1"/>
  <c r="AZ551" i="1" s="1"/>
  <c r="AR133" i="1"/>
  <c r="AZ114" i="1" s="1"/>
  <c r="AR557" i="1"/>
  <c r="AZ521" i="1" s="1"/>
  <c r="AR138" i="1"/>
  <c r="AZ118" i="1" s="1"/>
  <c r="AR226" i="1"/>
  <c r="AZ202" i="1" s="1"/>
  <c r="AR506" i="1"/>
  <c r="AZ472" i="1" s="1"/>
  <c r="AR201" i="1"/>
  <c r="AZ179" i="1" s="1"/>
  <c r="AR217" i="1"/>
  <c r="AZ194" i="1" s="1"/>
  <c r="AR401" i="1"/>
  <c r="AZ368" i="1" s="1"/>
  <c r="AR457" i="1"/>
  <c r="AZ423" i="1" s="1"/>
  <c r="AR473" i="1"/>
  <c r="AZ439" i="1" s="1"/>
  <c r="AR529" i="1"/>
  <c r="AZ495" i="1" s="1"/>
  <c r="AR184" i="1"/>
  <c r="AZ163" i="1" s="1"/>
  <c r="AR256" i="1"/>
  <c r="AZ231" i="1" s="1"/>
  <c r="AR23" i="1"/>
  <c r="AZ20" i="1" s="1"/>
  <c r="AR102" i="1"/>
  <c r="AZ88" i="1" s="1"/>
  <c r="AR326" i="1"/>
  <c r="AZ296" i="1" s="1"/>
  <c r="AR332" i="1"/>
  <c r="AZ302" i="1" s="1"/>
  <c r="AR428" i="1"/>
  <c r="AZ394" i="1" s="1"/>
  <c r="AR460" i="1"/>
  <c r="AZ426" i="1" s="1"/>
  <c r="AR484" i="1"/>
  <c r="AZ450" i="1" s="1"/>
  <c r="AR508" i="1"/>
  <c r="AZ474" i="1" s="1"/>
  <c r="AR556" i="1"/>
  <c r="AZ520" i="1" s="1"/>
  <c r="AR187" i="1"/>
  <c r="AZ166" i="1" s="1"/>
  <c r="AR427" i="1"/>
  <c r="AZ393" i="1" s="1"/>
  <c r="AR459" i="1"/>
  <c r="AZ425" i="1" s="1"/>
  <c r="AR523" i="1"/>
  <c r="AZ489" i="1" s="1"/>
  <c r="AR91" i="1"/>
  <c r="AZ79" i="1" s="1"/>
  <c r="AR18" i="1"/>
  <c r="AR58" i="1"/>
  <c r="AR101" i="1"/>
  <c r="AZ87" i="1" s="1"/>
  <c r="AR293" i="1"/>
  <c r="AZ264" i="1" s="1"/>
  <c r="AR154" i="1"/>
  <c r="AZ133" i="1" s="1"/>
  <c r="AR482" i="1"/>
  <c r="AZ448" i="1" s="1"/>
  <c r="AR522" i="1"/>
  <c r="AZ488" i="1" s="1"/>
  <c r="AR161" i="1"/>
  <c r="AZ140" i="1" s="1"/>
  <c r="AR25" i="1"/>
  <c r="AZ22" i="1" s="1"/>
  <c r="AR95" i="1"/>
  <c r="AZ83" i="1" s="1"/>
  <c r="AR382" i="1"/>
  <c r="AZ350" i="1" s="1"/>
  <c r="AR558" i="1"/>
  <c r="AZ522" i="1" s="1"/>
  <c r="AR206" i="1"/>
  <c r="AZ184" i="1" s="1"/>
  <c r="AR37" i="1"/>
  <c r="AZ34" i="1" s="1"/>
  <c r="AR284" i="1"/>
  <c r="AZ258" i="1" s="1"/>
  <c r="AR436" i="1"/>
  <c r="AZ402" i="1" s="1"/>
  <c r="AR492" i="1"/>
  <c r="AZ458" i="1" s="1"/>
  <c r="AR564" i="1"/>
  <c r="AZ528" i="1" s="1"/>
  <c r="AR59" i="1"/>
  <c r="AZ53" i="1" s="1"/>
  <c r="AR195" i="1"/>
  <c r="AZ173" i="1" s="1"/>
  <c r="AR108" i="1"/>
  <c r="AZ93" i="1" s="1"/>
  <c r="AR19" i="1"/>
  <c r="AZ17" i="1" s="1"/>
  <c r="AR147" i="1"/>
  <c r="AZ126" i="1" s="1"/>
  <c r="AR26" i="1"/>
  <c r="AZ23" i="1" s="1"/>
  <c r="AR42" i="1"/>
  <c r="AZ39" i="1" s="1"/>
  <c r="AR237" i="1"/>
  <c r="AZ213" i="1" s="1"/>
  <c r="AR114" i="1"/>
  <c r="AR202" i="1"/>
  <c r="AZ180" i="1" s="1"/>
  <c r="AR250" i="1"/>
  <c r="AZ225" i="1" s="1"/>
  <c r="AR490" i="1"/>
  <c r="AZ456" i="1" s="1"/>
  <c r="AR337" i="1"/>
  <c r="AZ306" i="1" s="1"/>
  <c r="AR441" i="1"/>
  <c r="AZ407" i="1" s="1"/>
  <c r="AR232" i="1"/>
  <c r="AZ208" i="1" s="1"/>
  <c r="AR248" i="1"/>
  <c r="AZ223" i="1" s="1"/>
  <c r="AR304" i="1"/>
  <c r="AZ274" i="1" s="1"/>
  <c r="AR360" i="1"/>
  <c r="AZ328" i="1" s="1"/>
  <c r="AR527" i="1"/>
  <c r="AZ493" i="1" s="1"/>
  <c r="AR119" i="1"/>
  <c r="AZ103" i="1" s="1"/>
  <c r="AR487" i="1"/>
  <c r="AZ453" i="1" s="1"/>
  <c r="AR373" i="1"/>
  <c r="AZ341" i="1" s="1"/>
  <c r="AU349" i="1"/>
  <c r="BC317" i="1" s="1"/>
  <c r="AU237" i="1"/>
  <c r="BC213" i="1" s="1"/>
  <c r="AT157" i="1"/>
  <c r="BB136" i="1" s="1"/>
  <c r="AT141" i="1"/>
  <c r="BB121" i="1" s="1"/>
  <c r="AU457" i="1"/>
  <c r="BC423" i="1" s="1"/>
  <c r="AT176" i="1"/>
  <c r="BB155" i="1" s="1"/>
  <c r="AT120" i="1"/>
  <c r="AU78" i="1"/>
  <c r="AT102" i="1"/>
  <c r="BB88" i="1" s="1"/>
  <c r="AT550" i="1"/>
  <c r="BB514" i="1" s="1"/>
  <c r="AT486" i="1"/>
  <c r="BB452" i="1" s="1"/>
  <c r="AT382" i="1"/>
  <c r="BB350" i="1" s="1"/>
  <c r="AS316" i="1"/>
  <c r="BA286" i="1" s="1"/>
  <c r="AT214" i="1"/>
  <c r="BB191" i="1" s="1"/>
  <c r="AT110" i="1"/>
  <c r="BB95" i="1" s="1"/>
  <c r="AT191" i="1"/>
  <c r="BB169" i="1" s="1"/>
  <c r="AT135" i="1"/>
  <c r="AT511" i="1"/>
  <c r="BB477" i="1" s="1"/>
  <c r="AT407" i="1"/>
  <c r="BB374" i="1" s="1"/>
  <c r="AW370" i="1"/>
  <c r="BE338" i="1" s="1"/>
  <c r="AT343" i="1"/>
  <c r="BB311" i="1" s="1"/>
  <c r="AT311" i="1"/>
  <c r="BB281" i="1" s="1"/>
  <c r="AT255" i="1"/>
  <c r="BB230" i="1" s="1"/>
  <c r="AT199" i="1"/>
  <c r="BB177" i="1" s="1"/>
  <c r="AT522" i="1"/>
  <c r="BB488" i="1" s="1"/>
  <c r="AT129" i="1"/>
  <c r="AT49" i="1"/>
  <c r="BB46" i="1" s="1"/>
  <c r="AT505" i="1"/>
  <c r="BB471" i="1" s="1"/>
  <c r="AW468" i="1"/>
  <c r="BE434" i="1" s="1"/>
  <c r="AS423" i="1"/>
  <c r="BA389" i="1" s="1"/>
  <c r="AS311" i="1"/>
  <c r="BA281" i="1" s="1"/>
  <c r="AT145" i="1"/>
  <c r="AU18" i="1"/>
  <c r="AT59" i="1"/>
  <c r="BB53" i="1" s="1"/>
  <c r="AS588" i="1"/>
  <c r="AT575" i="1"/>
  <c r="BB539" i="1" s="1"/>
  <c r="AT399" i="1"/>
  <c r="BB366" i="1" s="1"/>
  <c r="AT367" i="1"/>
  <c r="BB335" i="1" s="1"/>
  <c r="AT167" i="1"/>
  <c r="BB146" i="1" s="1"/>
  <c r="AT96" i="1"/>
  <c r="AT24" i="1"/>
  <c r="BB21" i="1" s="1"/>
  <c r="AT193" i="1"/>
  <c r="BB171" i="1" s="1"/>
  <c r="AT417" i="1"/>
  <c r="BB384" i="1" s="1"/>
  <c r="AT361" i="1"/>
  <c r="BB329" i="1" s="1"/>
  <c r="AT209" i="1"/>
  <c r="BB187" i="1" s="1"/>
  <c r="AW87" i="1"/>
  <c r="BE75" i="1" s="1"/>
  <c r="AT47" i="1"/>
  <c r="BB44" i="1" s="1"/>
  <c r="AT538" i="1"/>
  <c r="BB503" i="1" s="1"/>
  <c r="AT50" i="1"/>
  <c r="BB47" i="1" s="1"/>
  <c r="AT58" i="1"/>
  <c r="AT329" i="1"/>
  <c r="BB299" i="1" s="1"/>
  <c r="AT433" i="1"/>
  <c r="BB399" i="1" s="1"/>
  <c r="AT545" i="1"/>
  <c r="BB510" i="1" s="1"/>
  <c r="AT281" i="1"/>
  <c r="BB256" i="1" s="1"/>
  <c r="AT23" i="1"/>
  <c r="BB20" i="1" s="1"/>
  <c r="AT139" i="1"/>
  <c r="BB119" i="1" s="1"/>
  <c r="AT425" i="1"/>
  <c r="BB391" i="1" s="1"/>
  <c r="AT225" i="1"/>
  <c r="BB201" i="1" s="1"/>
  <c r="AT337" i="1"/>
  <c r="BB306" i="1" s="1"/>
  <c r="AT401" i="1"/>
  <c r="BB368" i="1" s="1"/>
  <c r="AT521" i="1"/>
  <c r="BB487" i="1" s="1"/>
  <c r="AT577" i="1"/>
  <c r="BB541" i="1" s="1"/>
  <c r="AT217" i="1"/>
  <c r="BB194" i="1" s="1"/>
  <c r="AT64" i="1"/>
  <c r="BB58" i="1" s="1"/>
  <c r="AT88" i="1"/>
  <c r="BB76" i="1" s="1"/>
  <c r="AT570" i="1"/>
  <c r="BB534" i="1" s="1"/>
  <c r="AT239" i="1"/>
  <c r="BB215" i="1" s="1"/>
  <c r="AT335" i="1"/>
  <c r="AT391" i="1"/>
  <c r="BB359" i="1" s="1"/>
  <c r="AT471" i="1"/>
  <c r="BB437" i="1" s="1"/>
  <c r="AT134" i="1"/>
  <c r="BB115" i="1" s="1"/>
  <c r="AT470" i="1"/>
  <c r="BB436" i="1" s="1"/>
  <c r="AT150" i="1"/>
  <c r="BB129" i="1" s="1"/>
  <c r="AT69" i="1"/>
  <c r="BB61" i="1" s="1"/>
  <c r="AT90" i="1"/>
  <c r="BB78" i="1" s="1"/>
  <c r="AT74" i="1"/>
  <c r="BB66" i="1" s="1"/>
  <c r="AT273" i="1"/>
  <c r="BB248" i="1" s="1"/>
  <c r="AT105" i="1"/>
  <c r="BB90" i="1" s="1"/>
  <c r="AT289" i="1"/>
  <c r="BB260" i="1" s="1"/>
  <c r="AT377" i="1"/>
  <c r="BB345" i="1" s="1"/>
  <c r="AT409" i="1"/>
  <c r="BB376" i="1" s="1"/>
  <c r="AT465" i="1"/>
  <c r="BB431" i="1" s="1"/>
  <c r="AT121" i="1"/>
  <c r="BB104" i="1" s="1"/>
  <c r="AT163" i="1"/>
  <c r="BB142" i="1" s="1"/>
  <c r="AT18" i="1"/>
  <c r="AT518" i="1"/>
  <c r="BB484" i="1" s="1"/>
  <c r="AT454" i="1"/>
  <c r="BB420" i="1" s="1"/>
  <c r="AT326" i="1"/>
  <c r="BB296" i="1" s="1"/>
  <c r="AS308" i="1"/>
  <c r="BA278" i="1" s="1"/>
  <c r="AT551" i="1"/>
  <c r="BB515" i="1" s="1"/>
  <c r="AU528" i="1"/>
  <c r="BC494" i="1" s="1"/>
  <c r="AU456" i="1"/>
  <c r="BC422" i="1" s="1"/>
  <c r="AW426" i="1"/>
  <c r="BE392" i="1" s="1"/>
  <c r="AW394" i="1"/>
  <c r="BE362" i="1" s="1"/>
  <c r="AT295" i="1"/>
  <c r="BB266" i="1" s="1"/>
  <c r="AT247" i="1"/>
  <c r="BB222" i="1" s="1"/>
  <c r="AU547" i="1"/>
  <c r="BC512" i="1" s="1"/>
  <c r="AW83" i="1"/>
  <c r="BE72" i="1" s="1"/>
  <c r="AW51" i="1"/>
  <c r="AS95" i="1"/>
  <c r="BA83" i="1" s="1"/>
  <c r="AT585" i="1"/>
  <c r="BB549" i="1" s="1"/>
  <c r="AW532" i="1"/>
  <c r="AT449" i="1"/>
  <c r="BB415" i="1" s="1"/>
  <c r="AU202" i="1"/>
  <c r="BC180" i="1" s="1"/>
  <c r="AS87" i="1"/>
  <c r="AT84" i="1"/>
  <c r="BB73" i="1" s="1"/>
  <c r="AT83" i="1"/>
  <c r="BB72" i="1" s="1"/>
  <c r="AT91" i="1"/>
  <c r="BB79" i="1" s="1"/>
  <c r="AT582" i="1"/>
  <c r="BB546" i="1" s="1"/>
  <c r="AU279" i="1"/>
  <c r="BC254" i="1" s="1"/>
  <c r="AS252" i="1"/>
  <c r="BA227" i="1" s="1"/>
  <c r="AT230" i="1"/>
  <c r="BB206" i="1" s="1"/>
  <c r="AS101" i="1"/>
  <c r="BA87" i="1" s="1"/>
  <c r="AT527" i="1"/>
  <c r="BB493" i="1" s="1"/>
  <c r="AT455" i="1"/>
  <c r="BB421" i="1" s="1"/>
  <c r="AS357" i="1"/>
  <c r="BA325" i="1" s="1"/>
  <c r="AT271" i="1"/>
  <c r="BB246" i="1" s="1"/>
  <c r="AT215" i="1"/>
  <c r="BB192" i="1" s="1"/>
  <c r="AT143" i="1"/>
  <c r="BB123" i="1" s="1"/>
  <c r="AS410" i="1"/>
  <c r="AT80" i="1"/>
  <c r="BB69" i="1" s="1"/>
  <c r="AS263" i="1"/>
  <c r="BA238" i="1" s="1"/>
  <c r="AS175" i="1"/>
  <c r="AT569" i="1"/>
  <c r="BB533" i="1" s="1"/>
  <c r="AT529" i="1"/>
  <c r="BB495" i="1" s="1"/>
  <c r="AT353" i="1"/>
  <c r="BB321" i="1" s="1"/>
  <c r="AU497" i="1"/>
  <c r="BC463" i="1" s="1"/>
  <c r="AU465" i="1"/>
  <c r="BC431" i="1" s="1"/>
  <c r="AU129" i="1"/>
  <c r="AU30" i="1"/>
  <c r="BC27" i="1" s="1"/>
  <c r="AU35" i="1"/>
  <c r="BC32" i="1" s="1"/>
  <c r="AU101" i="1"/>
  <c r="AU26" i="1"/>
  <c r="BC23" i="1" s="1"/>
  <c r="AU210" i="1"/>
  <c r="BC188" i="1" s="1"/>
  <c r="AU41" i="1"/>
  <c r="BC38" i="1" s="1"/>
  <c r="AU54" i="1"/>
  <c r="AU439" i="1"/>
  <c r="BC405" i="1" s="1"/>
  <c r="AT278" i="1"/>
  <c r="BB253" i="1" s="1"/>
  <c r="AT166" i="1"/>
  <c r="BB145" i="1" s="1"/>
  <c r="AU119" i="1"/>
  <c r="BC103" i="1" s="1"/>
  <c r="AT78" i="1"/>
  <c r="AT22" i="1"/>
  <c r="BB19" i="1" s="1"/>
  <c r="AT415" i="1"/>
  <c r="BB382" i="1" s="1"/>
  <c r="AU240" i="1"/>
  <c r="BC216" i="1" s="1"/>
  <c r="AU467" i="1"/>
  <c r="BC433" i="1" s="1"/>
  <c r="AT48" i="1"/>
  <c r="BB45" i="1" s="1"/>
  <c r="AS69" i="1"/>
  <c r="AS527" i="1"/>
  <c r="BA493" i="1" s="1"/>
  <c r="AT481" i="1"/>
  <c r="BB447" i="1" s="1"/>
  <c r="AT249" i="1"/>
  <c r="BB224" i="1" s="1"/>
  <c r="AW364" i="1"/>
  <c r="BE332" i="1" s="1"/>
  <c r="AW220" i="1"/>
  <c r="BE197" i="1" s="1"/>
  <c r="AW572" i="1"/>
  <c r="BE536" i="1" s="1"/>
  <c r="AW565" i="1"/>
  <c r="AT99" i="1"/>
  <c r="BB86" i="1" s="1"/>
  <c r="AU325" i="1"/>
  <c r="BC295" i="1" s="1"/>
  <c r="AU181" i="1"/>
  <c r="BC160" i="1" s="1"/>
  <c r="AU102" i="1"/>
  <c r="BC88" i="1" s="1"/>
  <c r="AT128" i="1"/>
  <c r="AT85" i="1"/>
  <c r="AT29" i="1"/>
  <c r="BB26" i="1" s="1"/>
  <c r="AT190" i="1"/>
  <c r="AT158" i="1"/>
  <c r="BB137" i="1" s="1"/>
  <c r="AT534" i="1"/>
  <c r="BB499" i="1" s="1"/>
  <c r="AT510" i="1"/>
  <c r="BB476" i="1" s="1"/>
  <c r="AT438" i="1"/>
  <c r="BB404" i="1" s="1"/>
  <c r="AT398" i="1"/>
  <c r="BB365" i="1" s="1"/>
  <c r="AT318" i="1"/>
  <c r="BB288" i="1" s="1"/>
  <c r="AT246" i="1"/>
  <c r="BB221" i="1" s="1"/>
  <c r="AT222" i="1"/>
  <c r="BB199" i="1" s="1"/>
  <c r="AT118" i="1"/>
  <c r="BB102" i="1" s="1"/>
  <c r="AT70" i="1"/>
  <c r="BB62" i="1" s="1"/>
  <c r="AT519" i="1"/>
  <c r="BB485" i="1" s="1"/>
  <c r="AT207" i="1"/>
  <c r="BB185" i="1" s="1"/>
  <c r="AU473" i="1"/>
  <c r="BC439" i="1" s="1"/>
  <c r="AS29" i="1"/>
  <c r="BA26" i="1" s="1"/>
  <c r="AS39" i="1"/>
  <c r="BA36" i="1" s="1"/>
  <c r="AS130" i="1"/>
  <c r="AS271" i="1"/>
  <c r="AS487" i="1"/>
  <c r="BA453" i="1" s="1"/>
  <c r="AS111" i="1"/>
  <c r="BA96" i="1" s="1"/>
  <c r="AS25" i="1"/>
  <c r="AS463" i="1"/>
  <c r="BA429" i="1" s="1"/>
  <c r="AS71" i="1"/>
  <c r="BA63" i="1" s="1"/>
  <c r="AS285" i="1"/>
  <c r="AS445" i="1"/>
  <c r="BA411" i="1" s="1"/>
  <c r="AS493" i="1"/>
  <c r="AS533" i="1"/>
  <c r="AS573" i="1"/>
  <c r="BA537" i="1" s="1"/>
  <c r="AS204" i="1"/>
  <c r="BA182" i="1" s="1"/>
  <c r="AS141" i="1"/>
  <c r="BA121" i="1" s="1"/>
  <c r="AS145" i="1"/>
  <c r="AS33" i="1"/>
  <c r="AS64" i="1"/>
  <c r="BA58" i="1" s="1"/>
  <c r="AS183" i="1"/>
  <c r="AS551" i="1"/>
  <c r="BA515" i="1" s="1"/>
  <c r="AS319" i="1"/>
  <c r="BA289" i="1" s="1"/>
  <c r="AS181" i="1"/>
  <c r="BA160" i="1" s="1"/>
  <c r="AS221" i="1"/>
  <c r="AS96" i="1"/>
  <c r="AS42" i="1"/>
  <c r="AT241" i="1"/>
  <c r="BB217" i="1" s="1"/>
  <c r="AT137" i="1"/>
  <c r="BB117" i="1" s="1"/>
  <c r="AT81" i="1"/>
  <c r="BB70" i="1" s="1"/>
  <c r="AT513" i="1"/>
  <c r="BB479" i="1" s="1"/>
  <c r="AT345" i="1"/>
  <c r="BB313" i="1" s="1"/>
  <c r="AT57" i="1"/>
  <c r="BB52" i="1" s="1"/>
  <c r="AT33" i="1"/>
  <c r="BB30" i="1" s="1"/>
  <c r="AW53" i="1"/>
  <c r="BE49" i="1" s="1"/>
  <c r="AV69" i="1"/>
  <c r="BD61" i="1" s="1"/>
  <c r="AV53" i="1"/>
  <c r="BD49" i="1" s="1"/>
  <c r="AV62" i="1"/>
  <c r="BD56" i="1" s="1"/>
  <c r="AV42" i="1"/>
  <c r="BD39" i="1" s="1"/>
  <c r="AV18" i="1"/>
  <c r="AV163" i="1"/>
  <c r="BD142" i="1" s="1"/>
  <c r="AV523" i="1"/>
  <c r="BD489" i="1" s="1"/>
  <c r="AV39" i="1"/>
  <c r="BD36" i="1" s="1"/>
  <c r="AV23" i="1"/>
  <c r="BD20" i="1" s="1"/>
  <c r="AV72" i="1"/>
  <c r="BD64" i="1" s="1"/>
  <c r="AV81" i="1"/>
  <c r="BD70" i="1" s="1"/>
  <c r="AV448" i="1"/>
  <c r="BD414" i="1" s="1"/>
  <c r="AW409" i="1"/>
  <c r="BE376" i="1" s="1"/>
  <c r="AV312" i="1"/>
  <c r="BD282" i="1" s="1"/>
  <c r="AV288" i="1"/>
  <c r="BD259" i="1" s="1"/>
  <c r="AV224" i="1"/>
  <c r="AW194" i="1"/>
  <c r="AV89" i="1"/>
  <c r="BD77" i="1" s="1"/>
  <c r="AW554" i="1"/>
  <c r="BE518" i="1" s="1"/>
  <c r="AV417" i="1"/>
  <c r="BD384" i="1" s="1"/>
  <c r="AV361" i="1"/>
  <c r="BD329" i="1" s="1"/>
  <c r="AW258" i="1"/>
  <c r="BE233" i="1" s="1"/>
  <c r="AW170" i="1"/>
  <c r="BE149" i="1" s="1"/>
  <c r="AW156" i="1"/>
  <c r="BE135" i="1" s="1"/>
  <c r="AV99" i="1"/>
  <c r="BD86" i="1" s="1"/>
  <c r="AV459" i="1"/>
  <c r="BD425" i="1" s="1"/>
  <c r="AU469" i="1"/>
  <c r="BC435" i="1" s="1"/>
  <c r="AU373" i="1"/>
  <c r="BC341" i="1" s="1"/>
  <c r="AU221" i="1"/>
  <c r="BC198" i="1" s="1"/>
  <c r="AU238" i="1"/>
  <c r="BC214" i="1" s="1"/>
  <c r="AU489" i="1"/>
  <c r="BC455" i="1" s="1"/>
  <c r="AU265" i="1"/>
  <c r="BC240" i="1" s="1"/>
  <c r="AU185" i="1"/>
  <c r="BC164" i="1" s="1"/>
  <c r="AU153" i="1"/>
  <c r="BC132" i="1" s="1"/>
  <c r="AU137" i="1"/>
  <c r="BC117" i="1" s="1"/>
  <c r="AU121" i="1"/>
  <c r="BC104" i="1" s="1"/>
  <c r="AU86" i="1"/>
  <c r="BC74" i="1" s="1"/>
  <c r="AU22" i="1"/>
  <c r="BC19" i="1" s="1"/>
  <c r="AU87" i="1"/>
  <c r="BC75" i="1" s="1"/>
  <c r="AU55" i="1"/>
  <c r="BC50" i="1" s="1"/>
  <c r="AU144" i="1"/>
  <c r="BC124" i="1" s="1"/>
  <c r="AU495" i="1"/>
  <c r="BC461" i="1" s="1"/>
  <c r="AU463" i="1"/>
  <c r="BC429" i="1" s="1"/>
  <c r="AU327" i="1"/>
  <c r="BC297" i="1" s="1"/>
  <c r="AU223" i="1"/>
  <c r="AU39" i="1"/>
  <c r="BC36" i="1" s="1"/>
  <c r="AU560" i="1"/>
  <c r="BC524" i="1" s="1"/>
  <c r="AW59" i="1"/>
  <c r="BE53" i="1" s="1"/>
  <c r="AU146" i="1"/>
  <c r="BC125" i="1" s="1"/>
  <c r="AU578" i="1"/>
  <c r="BC542" i="1" s="1"/>
  <c r="AU554" i="1"/>
  <c r="BC518" i="1" s="1"/>
  <c r="AU138" i="1"/>
  <c r="BC118" i="1" s="1"/>
  <c r="AW68" i="1"/>
  <c r="AW507" i="1"/>
  <c r="BE473" i="1" s="1"/>
  <c r="AW588" i="1"/>
  <c r="BE552" i="1" s="1"/>
  <c r="AU43" i="1"/>
  <c r="BC40" i="1" s="1"/>
  <c r="AW55" i="1"/>
  <c r="BE50" i="1" s="1"/>
  <c r="AW126" i="1"/>
  <c r="BE109" i="1" s="1"/>
  <c r="AU251" i="1"/>
  <c r="BC226" i="1" s="1"/>
  <c r="AU155" i="1"/>
  <c r="BC134" i="1" s="1"/>
  <c r="AU99" i="1"/>
  <c r="BC86" i="1" s="1"/>
  <c r="AU460" i="1"/>
  <c r="BC426" i="1" s="1"/>
  <c r="AU404" i="1"/>
  <c r="BC371" i="1" s="1"/>
  <c r="AU372" i="1"/>
  <c r="BC340" i="1" s="1"/>
  <c r="AU204" i="1"/>
  <c r="BC182" i="1" s="1"/>
  <c r="AU509" i="1"/>
  <c r="AU429" i="1"/>
  <c r="BC395" i="1" s="1"/>
  <c r="AU269" i="1"/>
  <c r="BC244" i="1" s="1"/>
  <c r="AU310" i="1"/>
  <c r="BC280" i="1" s="1"/>
  <c r="AU222" i="1"/>
  <c r="BC199" i="1" s="1"/>
  <c r="AU110" i="1"/>
  <c r="BC95" i="1" s="1"/>
  <c r="AU577" i="1"/>
  <c r="BC541" i="1" s="1"/>
  <c r="AU23" i="1"/>
  <c r="BC20" i="1" s="1"/>
  <c r="AU88" i="1"/>
  <c r="BC76" i="1" s="1"/>
  <c r="AU559" i="1"/>
  <c r="BC523" i="1" s="1"/>
  <c r="AU527" i="1"/>
  <c r="BC493" i="1" s="1"/>
  <c r="AW473" i="1"/>
  <c r="BE439" i="1" s="1"/>
  <c r="AW289" i="1"/>
  <c r="BE260" i="1" s="1"/>
  <c r="AU255" i="1"/>
  <c r="BC230" i="1" s="1"/>
  <c r="AU175" i="1"/>
  <c r="BC154" i="1" s="1"/>
  <c r="AW538" i="1"/>
  <c r="BE503" i="1" s="1"/>
  <c r="AW490" i="1"/>
  <c r="BE456" i="1" s="1"/>
  <c r="AW450" i="1"/>
  <c r="BE416" i="1" s="1"/>
  <c r="AU408" i="1"/>
  <c r="BC375" i="1" s="1"/>
  <c r="AW210" i="1"/>
  <c r="BE188" i="1" s="1"/>
  <c r="AU563" i="1"/>
  <c r="BC527" i="1" s="1"/>
  <c r="AW244" i="1"/>
  <c r="BE219" i="1" s="1"/>
  <c r="AU106" i="1"/>
  <c r="BC91" i="1" s="1"/>
  <c r="AU225" i="1"/>
  <c r="BC201" i="1" s="1"/>
  <c r="AU47" i="1"/>
  <c r="BC44" i="1" s="1"/>
  <c r="AU136" i="1"/>
  <c r="BC116" i="1" s="1"/>
  <c r="AU271" i="1"/>
  <c r="BC246" i="1" s="1"/>
  <c r="AU103" i="1"/>
  <c r="BC89" i="1" s="1"/>
  <c r="AU63" i="1"/>
  <c r="BC57" i="1" s="1"/>
  <c r="AU520" i="1"/>
  <c r="BC486" i="1" s="1"/>
  <c r="AU384" i="1"/>
  <c r="BC352" i="1" s="1"/>
  <c r="AU336" i="1"/>
  <c r="AU312" i="1"/>
  <c r="BC282" i="1" s="1"/>
  <c r="AU97" i="1"/>
  <c r="BC84" i="1" s="1"/>
  <c r="AU33" i="1"/>
  <c r="BC30" i="1" s="1"/>
  <c r="AU306" i="1"/>
  <c r="BC276" i="1" s="1"/>
  <c r="AU42" i="1"/>
  <c r="BC39" i="1" s="1"/>
  <c r="AU85" i="1"/>
  <c r="AU471" i="1"/>
  <c r="BC437" i="1" s="1"/>
  <c r="AU455" i="1"/>
  <c r="BC421" i="1" s="1"/>
  <c r="AU287" i="1"/>
  <c r="AU536" i="1"/>
  <c r="BC501" i="1" s="1"/>
  <c r="AU248" i="1"/>
  <c r="BC223" i="1" s="1"/>
  <c r="AU152" i="1"/>
  <c r="BC131" i="1" s="1"/>
  <c r="AU298" i="1"/>
  <c r="BC268" i="1" s="1"/>
  <c r="AU410" i="1"/>
  <c r="BC377" i="1" s="1"/>
  <c r="AU386" i="1"/>
  <c r="AU76" i="1"/>
  <c r="AW357" i="1"/>
  <c r="BE325" i="1" s="1"/>
  <c r="AW421" i="1"/>
  <c r="BE387" i="1" s="1"/>
  <c r="AW430" i="1"/>
  <c r="BE396" i="1" s="1"/>
  <c r="AW486" i="1"/>
  <c r="BE452" i="1" s="1"/>
  <c r="AW523" i="1"/>
  <c r="BE489" i="1" s="1"/>
  <c r="AW361" i="1"/>
  <c r="BE329" i="1" s="1"/>
  <c r="AW401" i="1"/>
  <c r="BE368" i="1" s="1"/>
  <c r="AW566" i="1"/>
  <c r="BE530" i="1" s="1"/>
  <c r="AW280" i="1"/>
  <c r="BE255" i="1" s="1"/>
  <c r="AW352" i="1"/>
  <c r="BE320" i="1" s="1"/>
  <c r="AW384" i="1"/>
  <c r="BE352" i="1" s="1"/>
  <c r="AW544" i="1"/>
  <c r="BE509" i="1" s="1"/>
  <c r="AW349" i="1"/>
  <c r="BE317" i="1" s="1"/>
  <c r="AW559" i="1"/>
  <c r="BE523" i="1" s="1"/>
  <c r="AW571" i="1"/>
  <c r="BE535" i="1" s="1"/>
  <c r="AW198" i="1"/>
  <c r="BE176" i="1" s="1"/>
  <c r="AW246" i="1"/>
  <c r="BE221" i="1" s="1"/>
  <c r="AW294" i="1"/>
  <c r="BE265" i="1" s="1"/>
  <c r="AW350" i="1"/>
  <c r="BE318" i="1" s="1"/>
  <c r="AW133" i="1"/>
  <c r="BE114" i="1" s="1"/>
  <c r="AW229" i="1"/>
  <c r="BE205" i="1" s="1"/>
  <c r="AW477" i="1"/>
  <c r="BE443" i="1" s="1"/>
  <c r="AW363" i="1"/>
  <c r="BE331" i="1" s="1"/>
  <c r="AW427" i="1"/>
  <c r="BE393" i="1" s="1"/>
  <c r="AW440" i="1"/>
  <c r="BE406" i="1" s="1"/>
  <c r="AW301" i="1"/>
  <c r="BE271" i="1" s="1"/>
  <c r="AW413" i="1"/>
  <c r="BE380" i="1" s="1"/>
  <c r="AW50" i="1"/>
  <c r="BE47" i="1" s="1"/>
  <c r="AW102" i="1"/>
  <c r="BE88" i="1" s="1"/>
  <c r="AW30" i="1"/>
  <c r="BE27" i="1" s="1"/>
  <c r="AW204" i="1"/>
  <c r="BE182" i="1" s="1"/>
  <c r="AW292" i="1"/>
  <c r="BE263" i="1" s="1"/>
  <c r="AW485" i="1"/>
  <c r="BE451" i="1" s="1"/>
  <c r="AW218" i="1"/>
  <c r="BE195" i="1" s="1"/>
  <c r="AW282" i="1"/>
  <c r="BE257" i="1" s="1"/>
  <c r="AW354" i="1"/>
  <c r="BE322" i="1" s="1"/>
  <c r="AW442" i="1"/>
  <c r="BE408" i="1" s="1"/>
  <c r="AW498" i="1"/>
  <c r="BE464" i="1" s="1"/>
  <c r="AW562" i="1"/>
  <c r="AW162" i="1"/>
  <c r="BE141" i="1" s="1"/>
  <c r="AW17" i="1"/>
  <c r="BE16" i="1" s="1"/>
  <c r="AW257" i="1"/>
  <c r="BE232" i="1" s="1"/>
  <c r="AW305" i="1"/>
  <c r="BE275" i="1" s="1"/>
  <c r="AW497" i="1"/>
  <c r="BE463" i="1" s="1"/>
  <c r="AW561" i="1"/>
  <c r="BE525" i="1" s="1"/>
  <c r="AW56" i="1"/>
  <c r="BE51" i="1" s="1"/>
  <c r="AW99" i="1"/>
  <c r="BE86" i="1" s="1"/>
  <c r="AW155" i="1"/>
  <c r="BE134" i="1" s="1"/>
  <c r="AW132" i="1"/>
  <c r="BE113" i="1" s="1"/>
  <c r="AW324" i="1"/>
  <c r="BE294" i="1" s="1"/>
  <c r="AW380" i="1"/>
  <c r="BE348" i="1" s="1"/>
  <c r="AW484" i="1"/>
  <c r="BE450" i="1" s="1"/>
  <c r="AW548" i="1"/>
  <c r="AW84" i="1"/>
  <c r="BE73" i="1" s="1"/>
  <c r="AW188" i="1"/>
  <c r="BE167" i="1" s="1"/>
  <c r="AW276" i="1"/>
  <c r="BE251" i="1" s="1"/>
  <c r="AW332" i="1"/>
  <c r="BE302" i="1" s="1"/>
  <c r="AW67" i="1"/>
  <c r="AW549" i="1"/>
  <c r="BE513" i="1" s="1"/>
  <c r="AW106" i="1"/>
  <c r="BE91" i="1" s="1"/>
  <c r="AW274" i="1"/>
  <c r="BE249" i="1" s="1"/>
  <c r="AW434" i="1"/>
  <c r="BE400" i="1" s="1"/>
  <c r="AW85" i="1"/>
  <c r="AW346" i="1"/>
  <c r="BE314" i="1" s="1"/>
  <c r="AW135" i="1"/>
  <c r="AW28" i="1"/>
  <c r="BE25" i="1" s="1"/>
  <c r="AW76" i="1"/>
  <c r="AW116" i="1"/>
  <c r="BE100" i="1" s="1"/>
  <c r="AW268" i="1"/>
  <c r="BE243" i="1" s="1"/>
  <c r="AW372" i="1"/>
  <c r="BE340" i="1" s="1"/>
  <c r="AW428" i="1"/>
  <c r="BE394" i="1" s="1"/>
  <c r="AW476" i="1"/>
  <c r="BE442" i="1" s="1"/>
  <c r="AW540" i="1"/>
  <c r="BE505" i="1" s="1"/>
  <c r="AW172" i="1"/>
  <c r="BE151" i="1" s="1"/>
  <c r="AW260" i="1"/>
  <c r="BE235" i="1" s="1"/>
  <c r="AW316" i="1"/>
  <c r="BE286" i="1" s="1"/>
  <c r="AU108" i="1"/>
  <c r="BC93" i="1" s="1"/>
  <c r="AU286" i="1"/>
  <c r="AU246" i="1"/>
  <c r="BC221" i="1" s="1"/>
  <c r="AU174" i="1"/>
  <c r="BC153" i="1" s="1"/>
  <c r="AU561" i="1"/>
  <c r="BC525" i="1" s="1"/>
  <c r="AU193" i="1"/>
  <c r="BC171" i="1" s="1"/>
  <c r="AU165" i="1"/>
  <c r="BC144" i="1" s="1"/>
  <c r="AU135" i="1"/>
  <c r="AU71" i="1"/>
  <c r="BC63" i="1" s="1"/>
  <c r="AW553" i="1"/>
  <c r="BE517" i="1" s="1"/>
  <c r="AU535" i="1"/>
  <c r="BC500" i="1" s="1"/>
  <c r="AU519" i="1"/>
  <c r="BC485" i="1" s="1"/>
  <c r="AU303" i="1"/>
  <c r="BC273" i="1" s="1"/>
  <c r="AW249" i="1"/>
  <c r="BE224" i="1" s="1"/>
  <c r="AU231" i="1"/>
  <c r="BC207" i="1" s="1"/>
  <c r="AU584" i="1"/>
  <c r="BC548" i="1" s="1"/>
  <c r="AW482" i="1"/>
  <c r="BE448" i="1" s="1"/>
  <c r="AU464" i="1"/>
  <c r="BC430" i="1" s="1"/>
  <c r="AW418" i="1"/>
  <c r="BE385" i="1" s="1"/>
  <c r="AU400" i="1"/>
  <c r="BC367" i="1" s="1"/>
  <c r="AW378" i="1"/>
  <c r="BE346" i="1" s="1"/>
  <c r="AW266" i="1"/>
  <c r="BE241" i="1" s="1"/>
  <c r="AW27" i="1"/>
  <c r="BE24" i="1" s="1"/>
  <c r="AW228" i="1"/>
  <c r="BE204" i="1" s="1"/>
  <c r="AU514" i="1"/>
  <c r="BC480" i="1" s="1"/>
  <c r="AU490" i="1"/>
  <c r="AU354" i="1"/>
  <c r="AW252" i="1"/>
  <c r="BE227" i="1" s="1"/>
  <c r="AW164" i="1"/>
  <c r="BE143" i="1" s="1"/>
  <c r="AW62" i="1"/>
  <c r="BE56" i="1" s="1"/>
  <c r="AW74" i="1"/>
  <c r="BE66" i="1" s="1"/>
  <c r="AU56" i="1"/>
  <c r="BC51" i="1" s="1"/>
  <c r="AU328" i="1"/>
  <c r="BC298" i="1" s="1"/>
  <c r="AU48" i="1"/>
  <c r="BC45" i="1" s="1"/>
  <c r="AU100" i="1"/>
  <c r="AU448" i="1"/>
  <c r="BC414" i="1" s="1"/>
  <c r="AU21" i="1"/>
  <c r="AU93" i="1"/>
  <c r="BC81" i="1" s="1"/>
  <c r="AU51" i="1"/>
  <c r="AU82" i="1"/>
  <c r="BC71" i="1" s="1"/>
  <c r="AU178" i="1"/>
  <c r="BC157" i="1" s="1"/>
  <c r="AU234" i="1"/>
  <c r="BC210" i="1" s="1"/>
  <c r="AU346" i="1"/>
  <c r="BC314" i="1" s="1"/>
  <c r="AU402" i="1"/>
  <c r="BC369" i="1" s="1"/>
  <c r="AU450" i="1"/>
  <c r="BC416" i="1" s="1"/>
  <c r="AU506" i="1"/>
  <c r="BC472" i="1" s="1"/>
  <c r="AU570" i="1"/>
  <c r="BC534" i="1" s="1"/>
  <c r="AU90" i="1"/>
  <c r="BC78" i="1" s="1"/>
  <c r="AU338" i="1"/>
  <c r="AU25" i="1"/>
  <c r="BC22" i="1" s="1"/>
  <c r="AU81" i="1"/>
  <c r="BC70" i="1" s="1"/>
  <c r="AU579" i="1"/>
  <c r="BC543" i="1" s="1"/>
  <c r="AU232" i="1"/>
  <c r="BC208" i="1" s="1"/>
  <c r="AU296" i="1"/>
  <c r="AU392" i="1"/>
  <c r="BC360" i="1" s="1"/>
  <c r="AU512" i="1"/>
  <c r="BC478" i="1" s="1"/>
  <c r="AU576" i="1"/>
  <c r="BC540" i="1" s="1"/>
  <c r="AU176" i="1"/>
  <c r="BC155" i="1" s="1"/>
  <c r="AU200" i="1"/>
  <c r="AU215" i="1"/>
  <c r="BC192" i="1" s="1"/>
  <c r="AU319" i="1"/>
  <c r="BC289" i="1" s="1"/>
  <c r="AU511" i="1"/>
  <c r="BC477" i="1" s="1"/>
  <c r="AU575" i="1"/>
  <c r="BC539" i="1" s="1"/>
  <c r="AU167" i="1"/>
  <c r="BC146" i="1" s="1"/>
  <c r="AU70" i="1"/>
  <c r="BC62" i="1" s="1"/>
  <c r="AU113" i="1"/>
  <c r="BC98" i="1" s="1"/>
  <c r="AU169" i="1"/>
  <c r="BC148" i="1" s="1"/>
  <c r="AU209" i="1"/>
  <c r="BC187" i="1" s="1"/>
  <c r="AU257" i="1"/>
  <c r="BC232" i="1" s="1"/>
  <c r="AU142" i="1"/>
  <c r="BC122" i="1" s="1"/>
  <c r="AU190" i="1"/>
  <c r="AU230" i="1"/>
  <c r="BC206" i="1" s="1"/>
  <c r="AU462" i="1"/>
  <c r="BC428" i="1" s="1"/>
  <c r="AU510" i="1"/>
  <c r="BC476" i="1" s="1"/>
  <c r="AU515" i="1"/>
  <c r="BC481" i="1" s="1"/>
  <c r="AU341" i="1"/>
  <c r="BC309" i="1" s="1"/>
  <c r="AU405" i="1"/>
  <c r="BC372" i="1" s="1"/>
  <c r="AU485" i="1"/>
  <c r="BC451" i="1" s="1"/>
  <c r="AU549" i="1"/>
  <c r="BC513" i="1" s="1"/>
  <c r="AU188" i="1"/>
  <c r="BC167" i="1" s="1"/>
  <c r="AU340" i="1"/>
  <c r="AU388" i="1"/>
  <c r="BC356" i="1" s="1"/>
  <c r="AU420" i="1"/>
  <c r="AU476" i="1"/>
  <c r="BC442" i="1" s="1"/>
  <c r="AU571" i="1"/>
  <c r="BC535" i="1" s="1"/>
  <c r="AU431" i="1"/>
  <c r="BC397" i="1" s="1"/>
  <c r="AU179" i="1"/>
  <c r="BC158" i="1" s="1"/>
  <c r="AU523" i="1"/>
  <c r="BC489" i="1" s="1"/>
  <c r="AU481" i="1"/>
  <c r="BC447" i="1" s="1"/>
  <c r="AU281" i="1"/>
  <c r="BC256" i="1" s="1"/>
  <c r="AU305" i="1"/>
  <c r="BC275" i="1" s="1"/>
  <c r="AU353" i="1"/>
  <c r="BC321" i="1" s="1"/>
  <c r="AU417" i="1"/>
  <c r="BC384" i="1" s="1"/>
  <c r="AU351" i="1"/>
  <c r="BC319" i="1" s="1"/>
  <c r="AU399" i="1"/>
  <c r="BC366" i="1" s="1"/>
  <c r="AU540" i="1"/>
  <c r="BC505" i="1" s="1"/>
  <c r="AU342" i="1"/>
  <c r="BC310" i="1" s="1"/>
  <c r="AU382" i="1"/>
  <c r="BC350" i="1" s="1"/>
  <c r="AU430" i="1"/>
  <c r="BC396" i="1" s="1"/>
  <c r="AU261" i="1"/>
  <c r="BC236" i="1" s="1"/>
  <c r="AU285" i="1"/>
  <c r="AU309" i="1"/>
  <c r="BC279" i="1" s="1"/>
  <c r="AU582" i="1"/>
  <c r="BC546" i="1" s="1"/>
  <c r="AU275" i="1"/>
  <c r="BC250" i="1" s="1"/>
  <c r="AU339" i="1"/>
  <c r="AU403" i="1"/>
  <c r="BC370" i="1" s="1"/>
  <c r="AU236" i="1"/>
  <c r="BC212" i="1" s="1"/>
  <c r="AU587" i="1"/>
  <c r="BC551" i="1" s="1"/>
  <c r="AU123" i="1"/>
  <c r="BC106" i="1" s="1"/>
  <c r="AU219" i="1"/>
  <c r="BC196" i="1" s="1"/>
  <c r="AU475" i="1"/>
  <c r="BC441" i="1" s="1"/>
  <c r="AU345" i="1"/>
  <c r="BC313" i="1" s="1"/>
  <c r="AU343" i="1"/>
  <c r="BC311" i="1" s="1"/>
  <c r="AU383" i="1"/>
  <c r="BC351" i="1" s="1"/>
  <c r="AU32" i="1"/>
  <c r="BC29" i="1" s="1"/>
  <c r="AU40" i="1"/>
  <c r="BC37" i="1" s="1"/>
  <c r="AU133" i="1"/>
  <c r="BC114" i="1" s="1"/>
  <c r="AU92" i="1"/>
  <c r="BC80" i="1" s="1"/>
  <c r="AU156" i="1"/>
  <c r="BC135" i="1" s="1"/>
  <c r="AU499" i="1"/>
  <c r="BC465" i="1" s="1"/>
  <c r="AU60" i="1"/>
  <c r="BC54" i="1" s="1"/>
  <c r="AU69" i="1"/>
  <c r="BC61" i="1" s="1"/>
  <c r="AU27" i="1"/>
  <c r="BC24" i="1" s="1"/>
  <c r="AU122" i="1"/>
  <c r="BC105" i="1" s="1"/>
  <c r="AU162" i="1"/>
  <c r="BC141" i="1" s="1"/>
  <c r="AU218" i="1"/>
  <c r="BC195" i="1" s="1"/>
  <c r="AU394" i="1"/>
  <c r="BC362" i="1" s="1"/>
  <c r="AU442" i="1"/>
  <c r="BC408" i="1" s="1"/>
  <c r="AU498" i="1"/>
  <c r="BC464" i="1" s="1"/>
  <c r="AU562" i="1"/>
  <c r="BC526" i="1" s="1"/>
  <c r="AU58" i="1"/>
  <c r="AU250" i="1"/>
  <c r="BC225" i="1" s="1"/>
  <c r="AU17" i="1"/>
  <c r="BC16" i="1" s="1"/>
  <c r="AU73" i="1"/>
  <c r="BC65" i="1" s="1"/>
  <c r="AU120" i="1"/>
  <c r="AU224" i="1"/>
  <c r="BC200" i="1" s="1"/>
  <c r="AU288" i="1"/>
  <c r="BC259" i="1" s="1"/>
  <c r="AU360" i="1"/>
  <c r="BC328" i="1" s="1"/>
  <c r="AU504" i="1"/>
  <c r="AU568" i="1"/>
  <c r="BC532" i="1" s="1"/>
  <c r="AU143" i="1"/>
  <c r="BC123" i="1" s="1"/>
  <c r="AU207" i="1"/>
  <c r="BC185" i="1" s="1"/>
  <c r="AU263" i="1"/>
  <c r="BC238" i="1" s="1"/>
  <c r="AU311" i="1"/>
  <c r="BC281" i="1" s="1"/>
  <c r="AU391" i="1"/>
  <c r="BC359" i="1" s="1"/>
  <c r="AU447" i="1"/>
  <c r="BC413" i="1" s="1"/>
  <c r="AU503" i="1"/>
  <c r="BC469" i="1" s="1"/>
  <c r="AU567" i="1"/>
  <c r="BC531" i="1" s="1"/>
  <c r="AU96" i="1"/>
  <c r="AU79" i="1"/>
  <c r="BC68" i="1" s="1"/>
  <c r="AU95" i="1"/>
  <c r="BC83" i="1" s="1"/>
  <c r="AU62" i="1"/>
  <c r="BC56" i="1" s="1"/>
  <c r="AU105" i="1"/>
  <c r="BC90" i="1" s="1"/>
  <c r="AU161" i="1"/>
  <c r="BC140" i="1" s="1"/>
  <c r="AU249" i="1"/>
  <c r="BC224" i="1" s="1"/>
  <c r="AU134" i="1"/>
  <c r="BC115" i="1" s="1"/>
  <c r="AU182" i="1"/>
  <c r="BC161" i="1" s="1"/>
  <c r="AU157" i="1"/>
  <c r="BC136" i="1" s="1"/>
  <c r="AU253" i="1"/>
  <c r="BC228" i="1" s="1"/>
  <c r="AU333" i="1"/>
  <c r="BC303" i="1" s="1"/>
  <c r="AU477" i="1"/>
  <c r="BC443" i="1" s="1"/>
  <c r="AU541" i="1"/>
  <c r="BC506" i="1" s="1"/>
  <c r="AU553" i="1"/>
  <c r="BC517" i="1" s="1"/>
  <c r="AU180" i="1"/>
  <c r="BC159" i="1" s="1"/>
  <c r="AU284" i="1"/>
  <c r="BC258" i="1" s="1"/>
  <c r="AU332" i="1"/>
  <c r="BC302" i="1" s="1"/>
  <c r="AU468" i="1"/>
  <c r="BC434" i="1" s="1"/>
  <c r="AU459" i="1"/>
  <c r="BC425" i="1" s="1"/>
  <c r="AU409" i="1"/>
  <c r="BC376" i="1" s="1"/>
  <c r="AU548" i="1"/>
  <c r="AU334" i="1"/>
  <c r="BC304" i="1" s="1"/>
  <c r="AU331" i="1"/>
  <c r="BC301" i="1" s="1"/>
  <c r="AU395" i="1"/>
  <c r="AU68" i="1"/>
  <c r="AU148" i="1"/>
  <c r="BC127" i="1" s="1"/>
  <c r="AU24" i="1"/>
  <c r="BC21" i="1" s="1"/>
  <c r="AU437" i="1"/>
  <c r="BC403" i="1" s="1"/>
  <c r="AU205" i="1"/>
  <c r="BC183" i="1" s="1"/>
  <c r="AU36" i="1"/>
  <c r="BC33" i="1" s="1"/>
  <c r="AU140" i="1"/>
  <c r="BC120" i="1" s="1"/>
  <c r="AU77" i="1"/>
  <c r="BC67" i="1" s="1"/>
  <c r="AU91" i="1"/>
  <c r="BC79" i="1" s="1"/>
  <c r="AU52" i="1"/>
  <c r="BC48" i="1" s="1"/>
  <c r="AU67" i="1"/>
  <c r="AU34" i="1"/>
  <c r="BC31" i="1" s="1"/>
  <c r="AU50" i="1"/>
  <c r="BC47" i="1" s="1"/>
  <c r="AU282" i="1"/>
  <c r="AU378" i="1"/>
  <c r="BC346" i="1" s="1"/>
  <c r="AU434" i="1"/>
  <c r="BC400" i="1" s="1"/>
  <c r="AU482" i="1"/>
  <c r="BC448" i="1" s="1"/>
  <c r="AU546" i="1"/>
  <c r="BC511" i="1" s="1"/>
  <c r="AU212" i="1"/>
  <c r="BC189" i="1" s="1"/>
  <c r="AU290" i="1"/>
  <c r="AU65" i="1"/>
  <c r="BC59" i="1" s="1"/>
  <c r="AU531" i="1"/>
  <c r="AU128" i="1"/>
  <c r="AU272" i="1"/>
  <c r="BC247" i="1" s="1"/>
  <c r="AU432" i="1"/>
  <c r="BC398" i="1" s="1"/>
  <c r="AU488" i="1"/>
  <c r="BC454" i="1" s="1"/>
  <c r="AU552" i="1"/>
  <c r="BC516" i="1" s="1"/>
  <c r="AU588" i="1"/>
  <c r="BC552" i="1" s="1"/>
  <c r="AU111" i="1"/>
  <c r="BC96" i="1" s="1"/>
  <c r="AU199" i="1"/>
  <c r="BC177" i="1" s="1"/>
  <c r="AU247" i="1"/>
  <c r="BC222" i="1" s="1"/>
  <c r="AU295" i="1"/>
  <c r="BC266" i="1" s="1"/>
  <c r="AU487" i="1"/>
  <c r="BC453" i="1" s="1"/>
  <c r="AU551" i="1"/>
  <c r="BC515" i="1" s="1"/>
  <c r="AU184" i="1"/>
  <c r="BC163" i="1" s="1"/>
  <c r="AU31" i="1"/>
  <c r="BC28" i="1" s="1"/>
  <c r="AU46" i="1"/>
  <c r="BC43" i="1" s="1"/>
  <c r="AU241" i="1"/>
  <c r="BC217" i="1" s="1"/>
  <c r="AU545" i="1"/>
  <c r="BC510" i="1" s="1"/>
  <c r="AU513" i="1"/>
  <c r="BC479" i="1" s="1"/>
  <c r="AU118" i="1"/>
  <c r="BC102" i="1" s="1"/>
  <c r="AU166" i="1"/>
  <c r="BC145" i="1" s="1"/>
  <c r="AU486" i="1"/>
  <c r="BC452" i="1" s="1"/>
  <c r="AU502" i="1"/>
  <c r="BC468" i="1" s="1"/>
  <c r="AU149" i="1"/>
  <c r="BC128" i="1" s="1"/>
  <c r="AU317" i="1"/>
  <c r="BC287" i="1" s="1"/>
  <c r="AU389" i="1"/>
  <c r="BC357" i="1" s="1"/>
  <c r="AU461" i="1"/>
  <c r="BC427" i="1" s="1"/>
  <c r="AU525" i="1"/>
  <c r="BC491" i="1" s="1"/>
  <c r="AU585" i="1"/>
  <c r="AU172" i="1"/>
  <c r="BC151" i="1" s="1"/>
  <c r="AU220" i="1"/>
  <c r="BC197" i="1" s="1"/>
  <c r="AU268" i="1"/>
  <c r="BC243" i="1" s="1"/>
  <c r="AU316" i="1"/>
  <c r="BC286" i="1" s="1"/>
  <c r="AU412" i="1"/>
  <c r="BC379" i="1" s="1"/>
  <c r="AU470" i="1"/>
  <c r="BC436" i="1" s="1"/>
  <c r="AU115" i="1"/>
  <c r="BC99" i="1" s="1"/>
  <c r="AU163" i="1"/>
  <c r="AU211" i="1"/>
  <c r="AU443" i="1"/>
  <c r="BC409" i="1" s="1"/>
  <c r="AU273" i="1"/>
  <c r="BC248" i="1" s="1"/>
  <c r="AU297" i="1"/>
  <c r="BC267" i="1" s="1"/>
  <c r="AU329" i="1"/>
  <c r="BC299" i="1" s="1"/>
  <c r="AU393" i="1"/>
  <c r="BC361" i="1" s="1"/>
  <c r="AU564" i="1"/>
  <c r="BC528" i="1" s="1"/>
  <c r="AU318" i="1"/>
  <c r="BC288" i="1" s="1"/>
  <c r="AU277" i="1"/>
  <c r="BC252" i="1" s="1"/>
  <c r="AU301" i="1"/>
  <c r="BC271" i="1" s="1"/>
  <c r="AU397" i="1"/>
  <c r="AU453" i="1"/>
  <c r="BC419" i="1" s="1"/>
  <c r="AU542" i="1"/>
  <c r="BC507" i="1" s="1"/>
  <c r="AU267" i="1"/>
  <c r="BC242" i="1" s="1"/>
  <c r="AU315" i="1"/>
  <c r="BC285" i="1" s="1"/>
  <c r="AU379" i="1"/>
  <c r="BC347" i="1" s="1"/>
  <c r="AU322" i="1"/>
  <c r="BC292" i="1" s="1"/>
  <c r="AU370" i="1"/>
  <c r="BC338" i="1" s="1"/>
  <c r="AU426" i="1"/>
  <c r="BC392" i="1" s="1"/>
  <c r="AU474" i="1"/>
  <c r="AU538" i="1"/>
  <c r="BC503" i="1" s="1"/>
  <c r="AU98" i="1"/>
  <c r="BC85" i="1" s="1"/>
  <c r="AU186" i="1"/>
  <c r="BC165" i="1" s="1"/>
  <c r="AU274" i="1"/>
  <c r="BC249" i="1" s="1"/>
  <c r="AU330" i="1"/>
  <c r="BC300" i="1" s="1"/>
  <c r="AU45" i="1"/>
  <c r="BC42" i="1" s="1"/>
  <c r="AU16" i="1"/>
  <c r="AU80" i="1"/>
  <c r="BC69" i="1" s="1"/>
  <c r="AU109" i="1"/>
  <c r="BC94" i="1" s="1"/>
  <c r="AU132" i="1"/>
  <c r="BC113" i="1" s="1"/>
  <c r="AU37" i="1"/>
  <c r="BC34" i="1" s="1"/>
  <c r="AU59" i="1"/>
  <c r="AU130" i="1"/>
  <c r="BC111" i="1" s="1"/>
  <c r="AU57" i="1"/>
  <c r="BC52" i="1" s="1"/>
  <c r="AU104" i="1"/>
  <c r="AU160" i="1"/>
  <c r="BC139" i="1" s="1"/>
  <c r="AU264" i="1"/>
  <c r="BC239" i="1" s="1"/>
  <c r="AU320" i="1"/>
  <c r="BC290" i="1" s="1"/>
  <c r="AU376" i="1"/>
  <c r="BC344" i="1" s="1"/>
  <c r="AU424" i="1"/>
  <c r="BC390" i="1" s="1"/>
  <c r="AU480" i="1"/>
  <c r="BC446" i="1" s="1"/>
  <c r="AU544" i="1"/>
  <c r="BC509" i="1" s="1"/>
  <c r="AU151" i="1"/>
  <c r="BC130" i="1" s="1"/>
  <c r="AU191" i="1"/>
  <c r="AU239" i="1"/>
  <c r="BC215" i="1" s="1"/>
  <c r="AU423" i="1"/>
  <c r="BC389" i="1" s="1"/>
  <c r="AU479" i="1"/>
  <c r="BC445" i="1" s="1"/>
  <c r="AU543" i="1"/>
  <c r="BC508" i="1" s="1"/>
  <c r="AU15" i="1"/>
  <c r="AU38" i="1"/>
  <c r="BC35" i="1" s="1"/>
  <c r="AU145" i="1"/>
  <c r="AU72" i="1"/>
  <c r="BC64" i="1" s="1"/>
  <c r="AU44" i="1"/>
  <c r="BC41" i="1" s="1"/>
  <c r="AU124" i="1"/>
  <c r="BC107" i="1" s="1"/>
  <c r="AU19" i="1"/>
  <c r="BC17" i="1" s="1"/>
  <c r="AU75" i="1"/>
  <c r="AU29" i="1"/>
  <c r="AU74" i="1"/>
  <c r="BC66" i="1" s="1"/>
  <c r="AU114" i="1"/>
  <c r="AU266" i="1"/>
  <c r="BC241" i="1" s="1"/>
  <c r="AU466" i="1"/>
  <c r="BC432" i="1" s="1"/>
  <c r="AU530" i="1"/>
  <c r="BC496" i="1" s="1"/>
  <c r="AU66" i="1"/>
  <c r="BC60" i="1" s="1"/>
  <c r="AU170" i="1"/>
  <c r="BC149" i="1" s="1"/>
  <c r="AU258" i="1"/>
  <c r="AU314" i="1"/>
  <c r="BC284" i="1" s="1"/>
  <c r="AU49" i="1"/>
  <c r="BC46" i="1" s="1"/>
  <c r="AU192" i="1"/>
  <c r="BC170" i="1" s="1"/>
  <c r="AU208" i="1"/>
  <c r="BC186" i="1" s="1"/>
  <c r="AU256" i="1"/>
  <c r="BC231" i="1" s="1"/>
  <c r="AU416" i="1"/>
  <c r="BC383" i="1" s="1"/>
  <c r="AU472" i="1"/>
  <c r="BC438" i="1" s="1"/>
  <c r="AU64" i="1"/>
  <c r="BC58" i="1" s="1"/>
  <c r="AU117" i="1"/>
  <c r="BC101" i="1" s="1"/>
  <c r="AU116" i="1"/>
  <c r="BC100" i="1" s="1"/>
  <c r="AU84" i="1"/>
  <c r="BC73" i="1" s="1"/>
  <c r="AU53" i="1"/>
  <c r="BC49" i="1" s="1"/>
  <c r="AU28" i="1"/>
  <c r="BC25" i="1" s="1"/>
  <c r="AU83" i="1"/>
  <c r="BC72" i="1" s="1"/>
  <c r="AU125" i="1"/>
  <c r="BC108" i="1" s="1"/>
  <c r="AU20" i="1"/>
  <c r="BC18" i="1" s="1"/>
  <c r="AU418" i="1"/>
  <c r="BC385" i="1" s="1"/>
  <c r="AU458" i="1"/>
  <c r="BC424" i="1" s="1"/>
  <c r="AU522" i="1"/>
  <c r="BC488" i="1" s="1"/>
  <c r="AU586" i="1"/>
  <c r="BC550" i="1" s="1"/>
  <c r="AU154" i="1"/>
  <c r="BC133" i="1" s="1"/>
  <c r="AU226" i="1"/>
  <c r="BC202" i="1" s="1"/>
  <c r="AU242" i="1"/>
  <c r="AU127" i="1"/>
  <c r="BC110" i="1" s="1"/>
  <c r="AU168" i="1"/>
  <c r="BC147" i="1" s="1"/>
  <c r="AU583" i="1"/>
  <c r="BC547" i="1" s="1"/>
  <c r="AW425" i="1"/>
  <c r="BE391" i="1" s="1"/>
  <c r="AW193" i="1"/>
  <c r="BE171" i="1" s="1"/>
  <c r="AU159" i="1"/>
  <c r="BC138" i="1" s="1"/>
  <c r="AU216" i="1"/>
  <c r="BC193" i="1" s="1"/>
  <c r="AW114" i="1"/>
  <c r="AU478" i="1"/>
  <c r="BC444" i="1" s="1"/>
  <c r="AW514" i="1"/>
  <c r="BE480" i="1" s="1"/>
  <c r="AU440" i="1"/>
  <c r="BC406" i="1" s="1"/>
  <c r="AU352" i="1"/>
  <c r="AU304" i="1"/>
  <c r="BC274" i="1" s="1"/>
  <c r="AU537" i="1"/>
  <c r="BC502" i="1" s="1"/>
  <c r="AW581" i="1"/>
  <c r="BE545" i="1" s="1"/>
  <c r="AU89" i="1"/>
  <c r="BC77" i="1" s="1"/>
  <c r="AU362" i="1"/>
  <c r="BC330" i="1" s="1"/>
  <c r="AW404" i="1"/>
  <c r="BE371" i="1" s="1"/>
  <c r="AU61" i="1"/>
  <c r="BC55" i="1" s="1"/>
  <c r="AW86" i="1"/>
  <c r="BE74" i="1" s="1"/>
  <c r="AS279" i="1"/>
  <c r="BA254" i="1" s="1"/>
  <c r="AS191" i="1"/>
  <c r="BA169" i="1" s="1"/>
  <c r="AV67" i="1"/>
  <c r="AV51" i="1"/>
  <c r="AS559" i="1"/>
  <c r="BA523" i="1" s="1"/>
  <c r="AV531" i="1"/>
  <c r="BD497" i="1" s="1"/>
  <c r="AS495" i="1"/>
  <c r="AV467" i="1"/>
  <c r="BD433" i="1" s="1"/>
  <c r="AS439" i="1"/>
  <c r="AS391" i="1"/>
  <c r="AV363" i="1"/>
  <c r="AS327" i="1"/>
  <c r="AV307" i="1"/>
  <c r="BD277" i="1" s="1"/>
  <c r="AV211" i="1"/>
  <c r="AV155" i="1"/>
  <c r="BD134" i="1" s="1"/>
  <c r="AV381" i="1"/>
  <c r="BD349" i="1" s="1"/>
  <c r="AV44" i="1"/>
  <c r="BD41" i="1" s="1"/>
  <c r="AS65" i="1"/>
  <c r="BA59" i="1" s="1"/>
  <c r="AS98" i="1"/>
  <c r="BA85" i="1" s="1"/>
  <c r="AS40" i="1"/>
  <c r="AV45" i="1"/>
  <c r="BD42" i="1" s="1"/>
  <c r="AV134" i="1"/>
  <c r="BD115" i="1" s="1"/>
  <c r="AW95" i="1"/>
  <c r="AS50" i="1"/>
  <c r="BA47" i="1" s="1"/>
  <c r="AS333" i="1"/>
  <c r="AS153" i="1"/>
  <c r="BA132" i="1" s="1"/>
  <c r="AR144" i="1"/>
  <c r="AZ124" i="1" s="1"/>
  <c r="AW134" i="1"/>
  <c r="AV125" i="1"/>
  <c r="BD108" i="1" s="1"/>
  <c r="AT107" i="1"/>
  <c r="BB92" i="1" s="1"/>
  <c r="AV85" i="1"/>
  <c r="AS49" i="1"/>
  <c r="BA46" i="1" s="1"/>
  <c r="AS475" i="1"/>
  <c r="BA441" i="1" s="1"/>
  <c r="AW79" i="1"/>
  <c r="BE68" i="1" s="1"/>
  <c r="AT36" i="1"/>
  <c r="BB33" i="1" s="1"/>
  <c r="AT396" i="1"/>
  <c r="BB364" i="1" s="1"/>
  <c r="AT327" i="1"/>
  <c r="BB297" i="1" s="1"/>
  <c r="AV73" i="1"/>
  <c r="BD65" i="1" s="1"/>
  <c r="AT55" i="1"/>
  <c r="BB50" i="1" s="1"/>
  <c r="AS37" i="1"/>
  <c r="BA34" i="1" s="1"/>
  <c r="AR28" i="1"/>
  <c r="AZ25" i="1" s="1"/>
  <c r="AW18" i="1"/>
  <c r="AW119" i="1"/>
  <c r="BE103" i="1" s="1"/>
  <c r="AR57" i="1"/>
  <c r="AZ52" i="1" s="1"/>
  <c r="AV425" i="1"/>
  <c r="AS389" i="1"/>
  <c r="AV377" i="1"/>
  <c r="BD345" i="1" s="1"/>
  <c r="AV321" i="1"/>
  <c r="BD291" i="1" s="1"/>
  <c r="AS293" i="1"/>
  <c r="BA264" i="1" s="1"/>
  <c r="AV265" i="1"/>
  <c r="BD240" i="1" s="1"/>
  <c r="AS229" i="1"/>
  <c r="AV137" i="1"/>
  <c r="BD117" i="1" s="1"/>
  <c r="AV479" i="1"/>
  <c r="BD445" i="1" s="1"/>
  <c r="AS568" i="1"/>
  <c r="AS78" i="1"/>
  <c r="AV58" i="1"/>
  <c r="AS22" i="1"/>
  <c r="AS295" i="1"/>
  <c r="AS135" i="1"/>
  <c r="AS567" i="1"/>
  <c r="AV539" i="1"/>
  <c r="BD504" i="1" s="1"/>
  <c r="AS503" i="1"/>
  <c r="AV475" i="1"/>
  <c r="BD441" i="1" s="1"/>
  <c r="AS447" i="1"/>
  <c r="BA413" i="1" s="1"/>
  <c r="AV427" i="1"/>
  <c r="BD393" i="1" s="1"/>
  <c r="AS399" i="1"/>
  <c r="AV371" i="1"/>
  <c r="BD339" i="1" s="1"/>
  <c r="AS343" i="1"/>
  <c r="BA311" i="1" s="1"/>
  <c r="AS287" i="1"/>
  <c r="AV227" i="1"/>
  <c r="BD203" i="1" s="1"/>
  <c r="AV171" i="1"/>
  <c r="BD150" i="1" s="1"/>
  <c r="AS55" i="1"/>
  <c r="BA50" i="1" s="1"/>
  <c r="AV68" i="1"/>
  <c r="AR588" i="1"/>
  <c r="AZ552" i="1" s="1"/>
  <c r="AR56" i="1"/>
  <c r="AZ51" i="1" s="1"/>
  <c r="AR16" i="1"/>
  <c r="AS122" i="1"/>
  <c r="AV78" i="1"/>
  <c r="AR310" i="1"/>
  <c r="AZ280" i="1" s="1"/>
  <c r="AW36" i="1"/>
  <c r="BE33" i="1" s="1"/>
  <c r="AV27" i="1"/>
  <c r="BD24" i="1" s="1"/>
  <c r="AR47" i="1"/>
  <c r="AZ44" i="1" s="1"/>
  <c r="AV61" i="1"/>
  <c r="BD55" i="1" s="1"/>
  <c r="AT132" i="1"/>
  <c r="BB113" i="1" s="1"/>
  <c r="AT92" i="1"/>
  <c r="BB80" i="1" s="1"/>
  <c r="AW47" i="1"/>
  <c r="BE44" i="1" s="1"/>
  <c r="AW153" i="1"/>
  <c r="BE132" i="1" s="1"/>
  <c r="AW93" i="1"/>
  <c r="BE81" i="1" s="1"/>
  <c r="AV84" i="1"/>
  <c r="BD73" i="1" s="1"/>
  <c r="AR63" i="1"/>
  <c r="AZ57" i="1" s="1"/>
  <c r="AV36" i="1"/>
  <c r="BD33" i="1" s="1"/>
  <c r="AR80" i="1"/>
  <c r="AZ69" i="1" s="1"/>
  <c r="AW15" i="1"/>
  <c r="AR89" i="1"/>
  <c r="AZ77" i="1" s="1"/>
  <c r="AT44" i="1"/>
  <c r="BB41" i="1" s="1"/>
  <c r="AV453" i="1"/>
  <c r="BD419" i="1" s="1"/>
  <c r="AS161" i="1"/>
  <c r="AR152" i="1"/>
  <c r="AZ131" i="1" s="1"/>
  <c r="AW142" i="1"/>
  <c r="BE122" i="1" s="1"/>
  <c r="AV133" i="1"/>
  <c r="BD114" i="1" s="1"/>
  <c r="AT115" i="1"/>
  <c r="BB99" i="1" s="1"/>
  <c r="AS97" i="1"/>
  <c r="BA84" i="1" s="1"/>
  <c r="AR511" i="1"/>
  <c r="AZ477" i="1" s="1"/>
  <c r="AS114" i="1"/>
  <c r="AS74" i="1"/>
  <c r="AW31" i="1"/>
  <c r="BE28" i="1" s="1"/>
  <c r="AT395" i="1"/>
  <c r="BB363" i="1" s="1"/>
  <c r="AT450" i="1"/>
  <c r="BB416" i="1" s="1"/>
  <c r="AW314" i="1"/>
  <c r="BE284" i="1" s="1"/>
  <c r="AT63" i="1"/>
  <c r="BB57" i="1" s="1"/>
  <c r="AS45" i="1"/>
  <c r="BA42" i="1" s="1"/>
  <c r="AR36" i="1"/>
  <c r="AZ33" i="1" s="1"/>
  <c r="AW26" i="1"/>
  <c r="BE23" i="1" s="1"/>
  <c r="AV17" i="1"/>
  <c r="BD16" i="1" s="1"/>
  <c r="AW103" i="1"/>
  <c r="BE89" i="1" s="1"/>
  <c r="AS118" i="1"/>
  <c r="BA102" i="1" s="1"/>
  <c r="AS219" i="1"/>
  <c r="BA196" i="1" s="1"/>
  <c r="AS75" i="1"/>
  <c r="AV47" i="1"/>
  <c r="BD44" i="1" s="1"/>
  <c r="AV176" i="1"/>
  <c r="BD155" i="1" s="1"/>
  <c r="AS140" i="1"/>
  <c r="BA120" i="1" s="1"/>
  <c r="AV120" i="1"/>
  <c r="AS84" i="1"/>
  <c r="AS52" i="1"/>
  <c r="BA48" i="1" s="1"/>
  <c r="AV16" i="1"/>
  <c r="AV161" i="1"/>
  <c r="BD140" i="1" s="1"/>
  <c r="AS133" i="1"/>
  <c r="BA114" i="1" s="1"/>
  <c r="AS249" i="1"/>
  <c r="AS580" i="1"/>
  <c r="BA544" i="1" s="1"/>
  <c r="AV552" i="1"/>
  <c r="BD516" i="1" s="1"/>
  <c r="AS516" i="1"/>
  <c r="BA482" i="1" s="1"/>
  <c r="AV488" i="1"/>
  <c r="BD454" i="1" s="1"/>
  <c r="AS452" i="1"/>
  <c r="BA418" i="1" s="1"/>
  <c r="AS436" i="1"/>
  <c r="BA402" i="1" s="1"/>
  <c r="AS324" i="1"/>
  <c r="AV296" i="1"/>
  <c r="AS268" i="1"/>
  <c r="AV248" i="1"/>
  <c r="BD223" i="1" s="1"/>
  <c r="AS220" i="1"/>
  <c r="BA197" i="1" s="1"/>
  <c r="AV200" i="1"/>
  <c r="AS132" i="1"/>
  <c r="BA113" i="1" s="1"/>
  <c r="AV96" i="1"/>
  <c r="AS76" i="1"/>
  <c r="AV56" i="1"/>
  <c r="BD51" i="1" s="1"/>
  <c r="AS189" i="1"/>
  <c r="BA168" i="1" s="1"/>
  <c r="AS109" i="1"/>
  <c r="BA94" i="1" s="1"/>
  <c r="AV490" i="1"/>
  <c r="BD456" i="1" s="1"/>
  <c r="AS528" i="1"/>
  <c r="AS581" i="1"/>
  <c r="AV553" i="1"/>
  <c r="BD517" i="1" s="1"/>
  <c r="AS517" i="1"/>
  <c r="BA483" i="1" s="1"/>
  <c r="AV489" i="1"/>
  <c r="BD455" i="1" s="1"/>
  <c r="AS453" i="1"/>
  <c r="AV433" i="1"/>
  <c r="BD399" i="1" s="1"/>
  <c r="AS397" i="1"/>
  <c r="AS301" i="1"/>
  <c r="AV273" i="1"/>
  <c r="BD248" i="1" s="1"/>
  <c r="AS237" i="1"/>
  <c r="BA213" i="1" s="1"/>
  <c r="AS552" i="1"/>
  <c r="AS86" i="1"/>
  <c r="BA74" i="1" s="1"/>
  <c r="AV66" i="1"/>
  <c r="BD60" i="1" s="1"/>
  <c r="AS30" i="1"/>
  <c r="AS47" i="1"/>
  <c r="BA44" i="1" s="1"/>
  <c r="AV187" i="1"/>
  <c r="BD166" i="1" s="1"/>
  <c r="AT169" i="1"/>
  <c r="BB148" i="1" s="1"/>
  <c r="AS151" i="1"/>
  <c r="BA130" i="1" s="1"/>
  <c r="AV91" i="1"/>
  <c r="BD79" i="1" s="1"/>
  <c r="AW52" i="1"/>
  <c r="BE48" i="1" s="1"/>
  <c r="AV424" i="1"/>
  <c r="BD390" i="1" s="1"/>
  <c r="AW37" i="1"/>
  <c r="BE34" i="1" s="1"/>
  <c r="AR88" i="1"/>
  <c r="AZ76" i="1" s="1"/>
  <c r="AT51" i="1"/>
  <c r="AW456" i="1"/>
  <c r="BE422" i="1" s="1"/>
  <c r="AT116" i="1"/>
  <c r="BB100" i="1" s="1"/>
  <c r="AW71" i="1"/>
  <c r="BE63" i="1" s="1"/>
  <c r="AW23" i="1"/>
  <c r="BE20" i="1" s="1"/>
  <c r="AW44" i="1"/>
  <c r="BE41" i="1" s="1"/>
  <c r="AV35" i="1"/>
  <c r="BD32" i="1" s="1"/>
  <c r="AT25" i="1"/>
  <c r="BB22" i="1" s="1"/>
  <c r="AS72" i="1"/>
  <c r="BA64" i="1" s="1"/>
  <c r="AT42" i="1"/>
  <c r="BB39" i="1" s="1"/>
  <c r="AS16" i="1"/>
  <c r="AS57" i="1"/>
  <c r="AV21" i="1"/>
  <c r="AW127" i="1"/>
  <c r="BE110" i="1" s="1"/>
  <c r="AV86" i="1"/>
  <c r="BD74" i="1" s="1"/>
  <c r="AR240" i="1"/>
  <c r="AZ216" i="1" s="1"/>
  <c r="AV92" i="1"/>
  <c r="BD80" i="1" s="1"/>
  <c r="AS32" i="1"/>
  <c r="AT75" i="1"/>
  <c r="AW38" i="1"/>
  <c r="BE35" i="1" s="1"/>
  <c r="AV345" i="1"/>
  <c r="AV126" i="1"/>
  <c r="BD109" i="1" s="1"/>
  <c r="AR160" i="1"/>
  <c r="AZ139" i="1" s="1"/>
  <c r="AW150" i="1"/>
  <c r="BE129" i="1" s="1"/>
  <c r="AV141" i="1"/>
  <c r="BD121" i="1" s="1"/>
  <c r="AT123" i="1"/>
  <c r="BB106" i="1" s="1"/>
  <c r="AS105" i="1"/>
  <c r="BA90" i="1" s="1"/>
  <c r="AR96" i="1"/>
  <c r="AV77" i="1"/>
  <c r="BD67" i="1" s="1"/>
  <c r="AS41" i="1"/>
  <c r="AV70" i="1"/>
  <c r="BD62" i="1" s="1"/>
  <c r="AS26" i="1"/>
  <c r="AV414" i="1"/>
  <c r="BD381" i="1" s="1"/>
  <c r="AV385" i="1"/>
  <c r="BD353" i="1" s="1"/>
  <c r="AT71" i="1"/>
  <c r="BB63" i="1" s="1"/>
  <c r="AS53" i="1"/>
  <c r="BA49" i="1" s="1"/>
  <c r="AR44" i="1"/>
  <c r="AZ41" i="1" s="1"/>
  <c r="AW34" i="1"/>
  <c r="BE31" i="1" s="1"/>
  <c r="AV25" i="1"/>
  <c r="BD22" i="1" s="1"/>
  <c r="AR97" i="1"/>
  <c r="AZ84" i="1" s="1"/>
  <c r="AS239" i="1"/>
  <c r="AV115" i="1"/>
  <c r="BD99" i="1" s="1"/>
  <c r="AS575" i="1"/>
  <c r="BA539" i="1" s="1"/>
  <c r="AW556" i="1"/>
  <c r="BE520" i="1" s="1"/>
  <c r="AV547" i="1"/>
  <c r="AS511" i="1"/>
  <c r="AW492" i="1"/>
  <c r="BE458" i="1" s="1"/>
  <c r="AV483" i="1"/>
  <c r="AV435" i="1"/>
  <c r="BD401" i="1" s="1"/>
  <c r="AS407" i="1"/>
  <c r="BA374" i="1" s="1"/>
  <c r="AW388" i="1"/>
  <c r="BE356" i="1" s="1"/>
  <c r="AV379" i="1"/>
  <c r="BD347" i="1" s="1"/>
  <c r="AS351" i="1"/>
  <c r="BA319" i="1" s="1"/>
  <c r="AS303" i="1"/>
  <c r="BA273" i="1" s="1"/>
  <c r="AW284" i="1"/>
  <c r="AS207" i="1"/>
  <c r="AS416" i="1"/>
  <c r="AW397" i="1"/>
  <c r="AV388" i="1"/>
  <c r="BD356" i="1" s="1"/>
  <c r="AS352" i="1"/>
  <c r="AW333" i="1"/>
  <c r="BE303" i="1" s="1"/>
  <c r="AV324" i="1"/>
  <c r="BD294" i="1" s="1"/>
  <c r="AS304" i="1"/>
  <c r="AV292" i="1"/>
  <c r="BD263" i="1" s="1"/>
  <c r="AS280" i="1"/>
  <c r="AV551" i="1"/>
  <c r="BD515" i="1" s="1"/>
  <c r="AW560" i="1"/>
  <c r="BE524" i="1" s="1"/>
  <c r="AS579" i="1"/>
  <c r="BA543" i="1" s="1"/>
  <c r="AW415" i="1"/>
  <c r="BE382" i="1" s="1"/>
  <c r="AS290" i="1"/>
  <c r="BA261" i="1" s="1"/>
  <c r="AT445" i="1"/>
  <c r="BB411" i="1" s="1"/>
  <c r="AW424" i="1"/>
  <c r="BE390" i="1" s="1"/>
  <c r="AV407" i="1"/>
  <c r="AT389" i="1"/>
  <c r="BB357" i="1" s="1"/>
  <c r="AT373" i="1"/>
  <c r="BB341" i="1" s="1"/>
  <c r="AS355" i="1"/>
  <c r="BA323" i="1" s="1"/>
  <c r="AW336" i="1"/>
  <c r="BE305" i="1" s="1"/>
  <c r="AV327" i="1"/>
  <c r="BD297" i="1" s="1"/>
  <c r="AW296" i="1"/>
  <c r="AV271" i="1"/>
  <c r="BD246" i="1" s="1"/>
  <c r="AV509" i="1"/>
  <c r="BD475" i="1" s="1"/>
  <c r="AW518" i="1"/>
  <c r="AS537" i="1"/>
  <c r="AT555" i="1"/>
  <c r="BB519" i="1" s="1"/>
  <c r="AV573" i="1"/>
  <c r="BD537" i="1" s="1"/>
  <c r="AW582" i="1"/>
  <c r="BE546" i="1" s="1"/>
  <c r="AW441" i="1"/>
  <c r="BE407" i="1" s="1"/>
  <c r="AT406" i="1"/>
  <c r="BB373" i="1" s="1"/>
  <c r="AS388" i="1"/>
  <c r="BA356" i="1" s="1"/>
  <c r="AS364" i="1"/>
  <c r="BA332" i="1" s="1"/>
  <c r="AW345" i="1"/>
  <c r="BE313" i="1" s="1"/>
  <c r="AV336" i="1"/>
  <c r="AT448" i="1"/>
  <c r="BB414" i="1" s="1"/>
  <c r="AS430" i="1"/>
  <c r="AW411" i="1"/>
  <c r="BE378" i="1" s="1"/>
  <c r="AV402" i="1"/>
  <c r="BD369" i="1" s="1"/>
  <c r="AT384" i="1"/>
  <c r="BB352" i="1" s="1"/>
  <c r="AS366" i="1"/>
  <c r="BA334" i="1" s="1"/>
  <c r="AW347" i="1"/>
  <c r="BE315" i="1" s="1"/>
  <c r="AV338" i="1"/>
  <c r="BD307" i="1" s="1"/>
  <c r="AT320" i="1"/>
  <c r="BB290" i="1" s="1"/>
  <c r="AS310" i="1"/>
  <c r="AS286" i="1"/>
  <c r="AR261" i="1"/>
  <c r="AZ236" i="1" s="1"/>
  <c r="AV500" i="1"/>
  <c r="BD466" i="1" s="1"/>
  <c r="AT482" i="1"/>
  <c r="BB448" i="1" s="1"/>
  <c r="AS464" i="1"/>
  <c r="AV268" i="1"/>
  <c r="AT250" i="1"/>
  <c r="BB225" i="1" s="1"/>
  <c r="AS232" i="1"/>
  <c r="AW221" i="1"/>
  <c r="BE198" i="1" s="1"/>
  <c r="AT202" i="1"/>
  <c r="BB180" i="1" s="1"/>
  <c r="AR183" i="1"/>
  <c r="AZ162" i="1" s="1"/>
  <c r="AV172" i="1"/>
  <c r="BD151" i="1" s="1"/>
  <c r="AT154" i="1"/>
  <c r="BB133" i="1" s="1"/>
  <c r="AS136" i="1"/>
  <c r="AR127" i="1"/>
  <c r="AZ110" i="1" s="1"/>
  <c r="AT106" i="1"/>
  <c r="BB91" i="1" s="1"/>
  <c r="AV278" i="1"/>
  <c r="BD253" i="1" s="1"/>
  <c r="AV514" i="1"/>
  <c r="BD480" i="1" s="1"/>
  <c r="AT546" i="1"/>
  <c r="BB511" i="1" s="1"/>
  <c r="AV564" i="1"/>
  <c r="BD528" i="1" s="1"/>
  <c r="AR583" i="1"/>
  <c r="AZ547" i="1" s="1"/>
  <c r="AS489" i="1"/>
  <c r="AR480" i="1"/>
  <c r="AZ446" i="1" s="1"/>
  <c r="AW470" i="1"/>
  <c r="BE436" i="1" s="1"/>
  <c r="AV461" i="1"/>
  <c r="BD427" i="1" s="1"/>
  <c r="AT451" i="1"/>
  <c r="BB417" i="1" s="1"/>
  <c r="AS433" i="1"/>
  <c r="BA399" i="1" s="1"/>
  <c r="AR424" i="1"/>
  <c r="AZ390" i="1" s="1"/>
  <c r="AT403" i="1"/>
  <c r="BB370" i="1" s="1"/>
  <c r="AR392" i="1"/>
  <c r="AZ360" i="1" s="1"/>
  <c r="AW382" i="1"/>
  <c r="BE350" i="1" s="1"/>
  <c r="AT371" i="1"/>
  <c r="BB339" i="1" s="1"/>
  <c r="AS353" i="1"/>
  <c r="BA321" i="1" s="1"/>
  <c r="AR344" i="1"/>
  <c r="AZ312" i="1" s="1"/>
  <c r="AW334" i="1"/>
  <c r="BE304" i="1" s="1"/>
  <c r="AV325" i="1"/>
  <c r="BD295" i="1" s="1"/>
  <c r="AT307" i="1"/>
  <c r="BB277" i="1" s="1"/>
  <c r="AS297" i="1"/>
  <c r="BA267" i="1" s="1"/>
  <c r="AW286" i="1"/>
  <c r="AV277" i="1"/>
  <c r="BD252" i="1" s="1"/>
  <c r="AT259" i="1"/>
  <c r="BB234" i="1" s="1"/>
  <c r="AW238" i="1"/>
  <c r="BE214" i="1" s="1"/>
  <c r="AV229" i="1"/>
  <c r="BD205" i="1" s="1"/>
  <c r="AS201" i="1"/>
  <c r="BA179" i="1" s="1"/>
  <c r="AR192" i="1"/>
  <c r="AZ170" i="1" s="1"/>
  <c r="AW182" i="1"/>
  <c r="BE161" i="1" s="1"/>
  <c r="AW391" i="1"/>
  <c r="BE359" i="1" s="1"/>
  <c r="AR477" i="1"/>
  <c r="AZ443" i="1" s="1"/>
  <c r="AR549" i="1"/>
  <c r="AZ513" i="1" s="1"/>
  <c r="AT580" i="1"/>
  <c r="BB544" i="1" s="1"/>
  <c r="AS562" i="1"/>
  <c r="BA526" i="1" s="1"/>
  <c r="AR553" i="1"/>
  <c r="AZ517" i="1" s="1"/>
  <c r="AW543" i="1"/>
  <c r="BE508" i="1" s="1"/>
  <c r="AV534" i="1"/>
  <c r="AT516" i="1"/>
  <c r="BB482" i="1" s="1"/>
  <c r="AS498" i="1"/>
  <c r="AR489" i="1"/>
  <c r="AZ455" i="1" s="1"/>
  <c r="AW479" i="1"/>
  <c r="BE445" i="1" s="1"/>
  <c r="AV470" i="1"/>
  <c r="BD436" i="1" s="1"/>
  <c r="AS450" i="1"/>
  <c r="BA416" i="1" s="1"/>
  <c r="AW431" i="1"/>
  <c r="BE397" i="1" s="1"/>
  <c r="AR417" i="1"/>
  <c r="AZ384" i="1" s="1"/>
  <c r="AT372" i="1"/>
  <c r="BB340" i="1" s="1"/>
  <c r="AS354" i="1"/>
  <c r="BA322" i="1" s="1"/>
  <c r="AR345" i="1"/>
  <c r="AZ313" i="1" s="1"/>
  <c r="AW335" i="1"/>
  <c r="AV326" i="1"/>
  <c r="BD296" i="1" s="1"/>
  <c r="AR297" i="1"/>
  <c r="AZ267" i="1" s="1"/>
  <c r="AW255" i="1"/>
  <c r="BE230" i="1" s="1"/>
  <c r="AV246" i="1"/>
  <c r="AT236" i="1"/>
  <c r="BB212" i="1" s="1"/>
  <c r="AS218" i="1"/>
  <c r="AR209" i="1"/>
  <c r="AZ187" i="1" s="1"/>
  <c r="AV198" i="1"/>
  <c r="BD176" i="1" s="1"/>
  <c r="AT188" i="1"/>
  <c r="BB167" i="1" s="1"/>
  <c r="AS170" i="1"/>
  <c r="AW159" i="1"/>
  <c r="BE138" i="1" s="1"/>
  <c r="AT140" i="1"/>
  <c r="BB120" i="1" s="1"/>
  <c r="AW445" i="1"/>
  <c r="BE411" i="1" s="1"/>
  <c r="AW539" i="1"/>
  <c r="BE504" i="1" s="1"/>
  <c r="AS523" i="1"/>
  <c r="BA489" i="1" s="1"/>
  <c r="AR514" i="1"/>
  <c r="AZ480" i="1" s="1"/>
  <c r="AW504" i="1"/>
  <c r="BE470" i="1" s="1"/>
  <c r="AW448" i="1"/>
  <c r="AT413" i="1"/>
  <c r="BB380" i="1" s="1"/>
  <c r="AR386" i="1"/>
  <c r="AZ354" i="1" s="1"/>
  <c r="AS243" i="1"/>
  <c r="AR234" i="1"/>
  <c r="AZ210" i="1" s="1"/>
  <c r="AV223" i="1"/>
  <c r="AT213" i="1"/>
  <c r="BB190" i="1" s="1"/>
  <c r="AS195" i="1"/>
  <c r="AW184" i="1"/>
  <c r="BE163" i="1" s="1"/>
  <c r="AV175" i="1"/>
  <c r="AS147" i="1"/>
  <c r="AW136" i="1"/>
  <c r="BE116" i="1" s="1"/>
  <c r="AV127" i="1"/>
  <c r="BD110" i="1" s="1"/>
  <c r="AT109" i="1"/>
  <c r="BB94" i="1" s="1"/>
  <c r="AS99" i="1"/>
  <c r="AW467" i="1"/>
  <c r="BE433" i="1" s="1"/>
  <c r="AW563" i="1"/>
  <c r="AS582" i="1"/>
  <c r="AR493" i="1"/>
  <c r="AZ459" i="1" s="1"/>
  <c r="AV474" i="1"/>
  <c r="BD440" i="1" s="1"/>
  <c r="AT456" i="1"/>
  <c r="BB422" i="1" s="1"/>
  <c r="AW251" i="1"/>
  <c r="AS222" i="1"/>
  <c r="AR213" i="1"/>
  <c r="AZ190" i="1" s="1"/>
  <c r="AV202" i="1"/>
  <c r="AT192" i="1"/>
  <c r="BB170" i="1" s="1"/>
  <c r="AS174" i="1"/>
  <c r="AW163" i="1"/>
  <c r="AV154" i="1"/>
  <c r="BD133" i="1" s="1"/>
  <c r="AT144" i="1"/>
  <c r="BB124" i="1" s="1"/>
  <c r="AS126" i="1"/>
  <c r="BA109" i="1" s="1"/>
  <c r="AR117" i="1"/>
  <c r="AZ101" i="1" s="1"/>
  <c r="AW107" i="1"/>
  <c r="BE92" i="1" s="1"/>
  <c r="AV98" i="1"/>
  <c r="BD85" i="1" s="1"/>
  <c r="AV191" i="1"/>
  <c r="BD169" i="1" s="1"/>
  <c r="AS83" i="1"/>
  <c r="AR74" i="1"/>
  <c r="AZ66" i="1" s="1"/>
  <c r="AW64" i="1"/>
  <c r="AV55" i="1"/>
  <c r="BD50" i="1" s="1"/>
  <c r="AT37" i="1"/>
  <c r="BB34" i="1" s="1"/>
  <c r="AS19" i="1"/>
  <c r="AT174" i="1"/>
  <c r="BB153" i="1" s="1"/>
  <c r="AS156" i="1"/>
  <c r="AW137" i="1"/>
  <c r="BE117" i="1" s="1"/>
  <c r="AW81" i="1"/>
  <c r="BE70" i="1" s="1"/>
  <c r="AS68" i="1"/>
  <c r="AV48" i="1"/>
  <c r="AV129" i="1"/>
  <c r="AT103" i="1"/>
  <c r="BB89" i="1" s="1"/>
  <c r="AT428" i="1"/>
  <c r="BB394" i="1" s="1"/>
  <c r="AR579" i="1"/>
  <c r="AZ543" i="1" s="1"/>
  <c r="AW569" i="1"/>
  <c r="BE533" i="1" s="1"/>
  <c r="AV560" i="1"/>
  <c r="AT542" i="1"/>
  <c r="BB507" i="1" s="1"/>
  <c r="AS524" i="1"/>
  <c r="BA490" i="1" s="1"/>
  <c r="AR515" i="1"/>
  <c r="AZ481" i="1" s="1"/>
  <c r="AW505" i="1"/>
  <c r="AV496" i="1"/>
  <c r="BD462" i="1" s="1"/>
  <c r="AT478" i="1"/>
  <c r="BB444" i="1" s="1"/>
  <c r="AS460" i="1"/>
  <c r="AW449" i="1"/>
  <c r="BE415" i="1" s="1"/>
  <c r="AR435" i="1"/>
  <c r="AZ401" i="1" s="1"/>
  <c r="AR419" i="1"/>
  <c r="AS396" i="1"/>
  <c r="BA364" i="1" s="1"/>
  <c r="AS332" i="1"/>
  <c r="BA302" i="1" s="1"/>
  <c r="AR323" i="1"/>
  <c r="AZ293" i="1" s="1"/>
  <c r="AW313" i="1"/>
  <c r="BE283" i="1" s="1"/>
  <c r="AV304" i="1"/>
  <c r="BD274" i="1" s="1"/>
  <c r="AS276" i="1"/>
  <c r="AW265" i="1"/>
  <c r="BE240" i="1" s="1"/>
  <c r="AV256" i="1"/>
  <c r="BD231" i="1" s="1"/>
  <c r="AT238" i="1"/>
  <c r="BB214" i="1" s="1"/>
  <c r="AR219" i="1"/>
  <c r="AZ196" i="1" s="1"/>
  <c r="AW209" i="1"/>
  <c r="BE187" i="1" s="1"/>
  <c r="AV168" i="1"/>
  <c r="BD147" i="1" s="1"/>
  <c r="AR131" i="1"/>
  <c r="AZ112" i="1" s="1"/>
  <c r="AT94" i="1"/>
  <c r="BB82" i="1" s="1"/>
  <c r="AW73" i="1"/>
  <c r="BE65" i="1" s="1"/>
  <c r="AT54" i="1"/>
  <c r="AW33" i="1"/>
  <c r="BE30" i="1" s="1"/>
  <c r="AV185" i="1"/>
  <c r="BD164" i="1" s="1"/>
  <c r="AT159" i="1"/>
  <c r="BB138" i="1" s="1"/>
  <c r="AR132" i="1"/>
  <c r="AZ113" i="1" s="1"/>
  <c r="AV105" i="1"/>
  <c r="BD90" i="1" s="1"/>
  <c r="AT186" i="1"/>
  <c r="BB165" i="1" s="1"/>
  <c r="AW496" i="1"/>
  <c r="BE462" i="1" s="1"/>
  <c r="AS534" i="1"/>
  <c r="AR580" i="1"/>
  <c r="AZ544" i="1" s="1"/>
  <c r="AW570" i="1"/>
  <c r="BE534" i="1" s="1"/>
  <c r="AV561" i="1"/>
  <c r="BD525" i="1" s="1"/>
  <c r="AT543" i="1"/>
  <c r="BB508" i="1" s="1"/>
  <c r="AS525" i="1"/>
  <c r="AR516" i="1"/>
  <c r="AZ482" i="1" s="1"/>
  <c r="AW506" i="1"/>
  <c r="AV497" i="1"/>
  <c r="AT479" i="1"/>
  <c r="BB445" i="1" s="1"/>
  <c r="AS461" i="1"/>
  <c r="AR452" i="1"/>
  <c r="AZ418" i="1" s="1"/>
  <c r="AV441" i="1"/>
  <c r="BD407" i="1" s="1"/>
  <c r="AT423" i="1"/>
  <c r="BB389" i="1" s="1"/>
  <c r="AS405" i="1"/>
  <c r="AR396" i="1"/>
  <c r="AZ364" i="1" s="1"/>
  <c r="AW386" i="1"/>
  <c r="BE354" i="1" s="1"/>
  <c r="AT375" i="1"/>
  <c r="BB343" i="1" s="1"/>
  <c r="AW362" i="1"/>
  <c r="BE330" i="1" s="1"/>
  <c r="AV353" i="1"/>
  <c r="BD321" i="1" s="1"/>
  <c r="AS341" i="1"/>
  <c r="BA309" i="1" s="1"/>
  <c r="AW330" i="1"/>
  <c r="AT319" i="1"/>
  <c r="BB289" i="1" s="1"/>
  <c r="AS309" i="1"/>
  <c r="AR300" i="1"/>
  <c r="AZ270" i="1" s="1"/>
  <c r="AW290" i="1"/>
  <c r="AV281" i="1"/>
  <c r="AT263" i="1"/>
  <c r="BB238" i="1" s="1"/>
  <c r="AS245" i="1"/>
  <c r="AR236" i="1"/>
  <c r="AZ212" i="1" s="1"/>
  <c r="AW226" i="1"/>
  <c r="BE202" i="1" s="1"/>
  <c r="AV217" i="1"/>
  <c r="BD194" i="1" s="1"/>
  <c r="AW186" i="1"/>
  <c r="BE165" i="1" s="1"/>
  <c r="AR156" i="1"/>
  <c r="AZ135" i="1" s="1"/>
  <c r="AS289" i="1"/>
  <c r="AW491" i="1"/>
  <c r="BE457" i="1" s="1"/>
  <c r="AT554" i="1"/>
  <c r="BB518" i="1" s="1"/>
  <c r="AV572" i="1"/>
  <c r="BD536" i="1" s="1"/>
  <c r="AV234" i="1"/>
  <c r="AS94" i="1"/>
  <c r="AR85" i="1"/>
  <c r="AW75" i="1"/>
  <c r="AT56" i="1"/>
  <c r="BB51" i="1" s="1"/>
  <c r="AS38" i="1"/>
  <c r="AR29" i="1"/>
  <c r="AZ26" i="1" s="1"/>
  <c r="AW19" i="1"/>
  <c r="BE17" i="1" s="1"/>
  <c r="AS15" i="1"/>
  <c r="AW308" i="1"/>
  <c r="BE278" i="1" s="1"/>
  <c r="AR254" i="1"/>
  <c r="AZ229" i="1" s="1"/>
  <c r="AW236" i="1"/>
  <c r="AV219" i="1"/>
  <c r="AT201" i="1"/>
  <c r="BB179" i="1" s="1"/>
  <c r="AR166" i="1"/>
  <c r="AZ145" i="1" s="1"/>
  <c r="AV147" i="1"/>
  <c r="BD126" i="1" s="1"/>
  <c r="AV131" i="1"/>
  <c r="BD112" i="1" s="1"/>
  <c r="AT113" i="1"/>
  <c r="BB98" i="1" s="1"/>
  <c r="AT97" i="1"/>
  <c r="BB84" i="1" s="1"/>
  <c r="AS79" i="1"/>
  <c r="BA68" i="1" s="1"/>
  <c r="AS63" i="1"/>
  <c r="AS583" i="1"/>
  <c r="BA547" i="1" s="1"/>
  <c r="AR574" i="1"/>
  <c r="AZ538" i="1" s="1"/>
  <c r="AW564" i="1"/>
  <c r="BE528" i="1" s="1"/>
  <c r="AV555" i="1"/>
  <c r="BD519" i="1" s="1"/>
  <c r="AT537" i="1"/>
  <c r="BB502" i="1" s="1"/>
  <c r="AS519" i="1"/>
  <c r="AR510" i="1"/>
  <c r="AZ476" i="1" s="1"/>
  <c r="AW500" i="1"/>
  <c r="BE466" i="1" s="1"/>
  <c r="AV491" i="1"/>
  <c r="BD457" i="1" s="1"/>
  <c r="AT473" i="1"/>
  <c r="BB439" i="1" s="1"/>
  <c r="AS455" i="1"/>
  <c r="AW444" i="1"/>
  <c r="AS415" i="1"/>
  <c r="BA382" i="1" s="1"/>
  <c r="AR406" i="1"/>
  <c r="AZ373" i="1" s="1"/>
  <c r="AW396" i="1"/>
  <c r="BE364" i="1" s="1"/>
  <c r="AV387" i="1"/>
  <c r="BD355" i="1" s="1"/>
  <c r="AT369" i="1"/>
  <c r="BB337" i="1" s="1"/>
  <c r="AS359" i="1"/>
  <c r="BA327" i="1" s="1"/>
  <c r="AR350" i="1"/>
  <c r="AZ318" i="1" s="1"/>
  <c r="AV339" i="1"/>
  <c r="BD308" i="1" s="1"/>
  <c r="AW300" i="1"/>
  <c r="BE270" i="1" s="1"/>
  <c r="AR262" i="1"/>
  <c r="AZ237" i="1" s="1"/>
  <c r="AV243" i="1"/>
  <c r="BD218" i="1" s="1"/>
  <c r="AS223" i="1"/>
  <c r="AV203" i="1"/>
  <c r="AT185" i="1"/>
  <c r="BB164" i="1" s="1"/>
  <c r="AS167" i="1"/>
  <c r="BA146" i="1" s="1"/>
  <c r="AW148" i="1"/>
  <c r="BE127" i="1" s="1"/>
  <c r="AR110" i="1"/>
  <c r="AZ95" i="1" s="1"/>
  <c r="AT89" i="1"/>
  <c r="BB77" i="1" s="1"/>
  <c r="AR70" i="1"/>
  <c r="AZ62" i="1" s="1"/>
  <c r="AS70" i="1"/>
  <c r="BA62" i="1" s="1"/>
  <c r="AW61" i="1"/>
  <c r="BE55" i="1" s="1"/>
  <c r="AT34" i="1"/>
  <c r="BB31" i="1" s="1"/>
  <c r="AS81" i="1"/>
  <c r="BA70" i="1" s="1"/>
  <c r="AW46" i="1"/>
  <c r="BE43" i="1" s="1"/>
  <c r="AV110" i="1"/>
  <c r="BD95" i="1" s="1"/>
  <c r="AS66" i="1"/>
  <c r="AS18" i="1"/>
  <c r="AV43" i="1"/>
  <c r="BD40" i="1" s="1"/>
  <c r="AS23" i="1"/>
  <c r="AR39" i="1"/>
  <c r="AZ36" i="1" s="1"/>
  <c r="AS17" i="1"/>
  <c r="AT124" i="1"/>
  <c r="BB107" i="1" s="1"/>
  <c r="AR81" i="1"/>
  <c r="AZ70" i="1" s="1"/>
  <c r="AV38" i="1"/>
  <c r="BD35" i="1" s="1"/>
  <c r="AT226" i="1"/>
  <c r="BB202" i="1" s="1"/>
  <c r="AS80" i="1"/>
  <c r="BA69" i="1" s="1"/>
  <c r="AS56" i="1"/>
  <c r="AV28" i="1"/>
  <c r="BD25" i="1" s="1"/>
  <c r="AW70" i="1"/>
  <c r="BE62" i="1" s="1"/>
  <c r="AT35" i="1"/>
  <c r="BB32" i="1" s="1"/>
  <c r="AR463" i="1"/>
  <c r="AZ429" i="1" s="1"/>
  <c r="AR121" i="1"/>
  <c r="AZ104" i="1" s="1"/>
  <c r="AV30" i="1"/>
  <c r="BD27" i="1" s="1"/>
  <c r="AV413" i="1"/>
  <c r="AW158" i="1"/>
  <c r="AV149" i="1"/>
  <c r="BD128" i="1" s="1"/>
  <c r="AT131" i="1"/>
  <c r="BB112" i="1" s="1"/>
  <c r="AS113" i="1"/>
  <c r="AR104" i="1"/>
  <c r="AW94" i="1"/>
  <c r="BE82" i="1" s="1"/>
  <c r="AS73" i="1"/>
  <c r="AR105" i="1"/>
  <c r="AZ90" i="1" s="1"/>
  <c r="AW63" i="1"/>
  <c r="BE57" i="1" s="1"/>
  <c r="AT20" i="1"/>
  <c r="BB18" i="1" s="1"/>
  <c r="AV369" i="1"/>
  <c r="AT79" i="1"/>
  <c r="BB68" i="1" s="1"/>
  <c r="AS61" i="1"/>
  <c r="BA55" i="1" s="1"/>
  <c r="AR52" i="1"/>
  <c r="AZ48" i="1" s="1"/>
  <c r="AW42" i="1"/>
  <c r="AV33" i="1"/>
  <c r="BD30" i="1" s="1"/>
  <c r="AT588" i="1"/>
  <c r="BB552" i="1" s="1"/>
  <c r="AS90" i="1"/>
  <c r="AW39" i="1"/>
  <c r="BE36" i="1" s="1"/>
  <c r="AS82" i="1"/>
  <c r="AS34" i="1"/>
  <c r="BA31" i="1" s="1"/>
  <c r="AV118" i="1"/>
  <c r="BD102" i="1" s="1"/>
  <c r="AV52" i="1"/>
  <c r="BD48" i="1" s="1"/>
  <c r="AS377" i="1"/>
  <c r="AV157" i="1"/>
  <c r="AS121" i="1"/>
  <c r="AV93" i="1"/>
  <c r="BD81" i="1" s="1"/>
  <c r="AS138" i="1"/>
  <c r="AS58" i="1"/>
  <c r="AS432" i="1"/>
  <c r="AV404" i="1"/>
  <c r="BD371" i="1" s="1"/>
  <c r="AV340" i="1"/>
  <c r="AV276" i="1"/>
  <c r="BD251" i="1" s="1"/>
  <c r="AV310" i="1"/>
  <c r="BD280" i="1" s="1"/>
  <c r="AV286" i="1"/>
  <c r="AV262" i="1"/>
  <c r="AV431" i="1"/>
  <c r="BD397" i="1" s="1"/>
  <c r="AS403" i="1"/>
  <c r="BA370" i="1" s="1"/>
  <c r="AS371" i="1"/>
  <c r="BA339" i="1" s="1"/>
  <c r="AV343" i="1"/>
  <c r="BD311" i="1" s="1"/>
  <c r="AS420" i="1"/>
  <c r="BA386" i="1" s="1"/>
  <c r="AV352" i="1"/>
  <c r="BD320" i="1" s="1"/>
  <c r="AS446" i="1"/>
  <c r="AV418" i="1"/>
  <c r="BD385" i="1" s="1"/>
  <c r="AS382" i="1"/>
  <c r="AS318" i="1"/>
  <c r="BA288" i="1" s="1"/>
  <c r="AS270" i="1"/>
  <c r="AS248" i="1"/>
  <c r="AS200" i="1"/>
  <c r="BA178" i="1" s="1"/>
  <c r="AS152" i="1"/>
  <c r="AV477" i="1"/>
  <c r="BD443" i="1" s="1"/>
  <c r="AS449" i="1"/>
  <c r="BA415" i="1" s="1"/>
  <c r="AV421" i="1"/>
  <c r="BD387" i="1" s="1"/>
  <c r="AS401" i="1"/>
  <c r="BA368" i="1" s="1"/>
  <c r="AV341" i="1"/>
  <c r="BD309" i="1" s="1"/>
  <c r="AS305" i="1"/>
  <c r="AS257" i="1"/>
  <c r="AV189" i="1"/>
  <c r="BD168" i="1" s="1"/>
  <c r="AS578" i="1"/>
  <c r="BA542" i="1" s="1"/>
  <c r="AV550" i="1"/>
  <c r="BD514" i="1" s="1"/>
  <c r="AS514" i="1"/>
  <c r="BA480" i="1" s="1"/>
  <c r="AW495" i="1"/>
  <c r="BE461" i="1" s="1"/>
  <c r="AV486" i="1"/>
  <c r="BD452" i="1" s="1"/>
  <c r="AW407" i="1"/>
  <c r="AS370" i="1"/>
  <c r="BA338" i="1" s="1"/>
  <c r="AW351" i="1"/>
  <c r="BE319" i="1" s="1"/>
  <c r="AV342" i="1"/>
  <c r="BD310" i="1" s="1"/>
  <c r="AS234" i="1"/>
  <c r="AW215" i="1"/>
  <c r="BE192" i="1" s="1"/>
  <c r="AV206" i="1"/>
  <c r="AS186" i="1"/>
  <c r="BA165" i="1" s="1"/>
  <c r="AW167" i="1"/>
  <c r="AS539" i="1"/>
  <c r="BA504" i="1" s="1"/>
  <c r="AW520" i="1"/>
  <c r="BE486" i="1" s="1"/>
  <c r="AV511" i="1"/>
  <c r="AV463" i="1"/>
  <c r="BD429" i="1" s="1"/>
  <c r="AS283" i="1"/>
  <c r="AW240" i="1"/>
  <c r="AV231" i="1"/>
  <c r="AS211" i="1"/>
  <c r="AW192" i="1"/>
  <c r="BE170" i="1" s="1"/>
  <c r="AV143" i="1"/>
  <c r="BD123" i="1" s="1"/>
  <c r="AS480" i="1"/>
  <c r="BA446" i="1" s="1"/>
  <c r="AV522" i="1"/>
  <c r="AS550" i="1"/>
  <c r="AV586" i="1"/>
  <c r="BD550" i="1" s="1"/>
  <c r="AS470" i="1"/>
  <c r="BA436" i="1" s="1"/>
  <c r="AW307" i="1"/>
  <c r="BE277" i="1" s="1"/>
  <c r="AS262" i="1"/>
  <c r="AW219" i="1"/>
  <c r="BE196" i="1" s="1"/>
  <c r="AV210" i="1"/>
  <c r="BD188" i="1" s="1"/>
  <c r="AS190" i="1"/>
  <c r="AW171" i="1"/>
  <c r="BE150" i="1" s="1"/>
  <c r="AS142" i="1"/>
  <c r="BA122" i="1" s="1"/>
  <c r="AW123" i="1"/>
  <c r="BE106" i="1" s="1"/>
  <c r="AV114" i="1"/>
  <c r="AS242" i="1"/>
  <c r="AW144" i="1"/>
  <c r="BE124" i="1" s="1"/>
  <c r="AW80" i="1"/>
  <c r="BE69" i="1" s="1"/>
  <c r="AV71" i="1"/>
  <c r="BD63" i="1" s="1"/>
  <c r="AS35" i="1"/>
  <c r="AW16" i="1"/>
  <c r="AS188" i="1"/>
  <c r="BA167" i="1" s="1"/>
  <c r="AW169" i="1"/>
  <c r="BE148" i="1" s="1"/>
  <c r="AW113" i="1"/>
  <c r="BE98" i="1" s="1"/>
  <c r="AW178" i="1"/>
  <c r="BE157" i="1" s="1"/>
  <c r="AT151" i="1"/>
  <c r="BB130" i="1" s="1"/>
  <c r="AW122" i="1"/>
  <c r="BE105" i="1" s="1"/>
  <c r="AW585" i="1"/>
  <c r="BE549" i="1" s="1"/>
  <c r="AV576" i="1"/>
  <c r="BD540" i="1" s="1"/>
  <c r="AT558" i="1"/>
  <c r="BB522" i="1" s="1"/>
  <c r="AS540" i="1"/>
  <c r="BA505" i="1" s="1"/>
  <c r="AW521" i="1"/>
  <c r="BE487" i="1" s="1"/>
  <c r="AV512" i="1"/>
  <c r="AT494" i="1"/>
  <c r="BB460" i="1" s="1"/>
  <c r="AS476" i="1"/>
  <c r="BA442" i="1" s="1"/>
  <c r="AW457" i="1"/>
  <c r="BE423" i="1" s="1"/>
  <c r="AT430" i="1"/>
  <c r="BB396" i="1" s="1"/>
  <c r="AT414" i="1"/>
  <c r="BB381" i="1" s="1"/>
  <c r="AW329" i="1"/>
  <c r="AV320" i="1"/>
  <c r="AT302" i="1"/>
  <c r="BB272" i="1" s="1"/>
  <c r="AS292" i="1"/>
  <c r="AR283" i="1"/>
  <c r="AW273" i="1"/>
  <c r="BE248" i="1" s="1"/>
  <c r="AT254" i="1"/>
  <c r="BB229" i="1" s="1"/>
  <c r="AS236" i="1"/>
  <c r="BA212" i="1" s="1"/>
  <c r="AR227" i="1"/>
  <c r="AZ203" i="1" s="1"/>
  <c r="AV216" i="1"/>
  <c r="BD193" i="1" s="1"/>
  <c r="AT182" i="1"/>
  <c r="BB161" i="1" s="1"/>
  <c r="AS164" i="1"/>
  <c r="AT126" i="1"/>
  <c r="BB109" i="1" s="1"/>
  <c r="AS108" i="1"/>
  <c r="AV88" i="1"/>
  <c r="BD76" i="1" s="1"/>
  <c r="AR67" i="1"/>
  <c r="AW49" i="1"/>
  <c r="BE46" i="1" s="1"/>
  <c r="AT30" i="1"/>
  <c r="BB27" i="1" s="1"/>
  <c r="AR204" i="1"/>
  <c r="AZ182" i="1" s="1"/>
  <c r="AR180" i="1"/>
  <c r="AZ159" i="1" s="1"/>
  <c r="AV153" i="1"/>
  <c r="BD132" i="1" s="1"/>
  <c r="AT127" i="1"/>
  <c r="BB110" i="1" s="1"/>
  <c r="AW98" i="1"/>
  <c r="BE85" i="1" s="1"/>
  <c r="AV506" i="1"/>
  <c r="AW586" i="1"/>
  <c r="BE550" i="1" s="1"/>
  <c r="AV577" i="1"/>
  <c r="BD541" i="1" s="1"/>
  <c r="AT559" i="1"/>
  <c r="BB523" i="1" s="1"/>
  <c r="AS541" i="1"/>
  <c r="AR532" i="1"/>
  <c r="AW522" i="1"/>
  <c r="BE488" i="1" s="1"/>
  <c r="AV513" i="1"/>
  <c r="BD479" i="1" s="1"/>
  <c r="AT495" i="1"/>
  <c r="BB461" i="1" s="1"/>
  <c r="AS477" i="1"/>
  <c r="BA443" i="1" s="1"/>
  <c r="AR468" i="1"/>
  <c r="AZ434" i="1" s="1"/>
  <c r="AW458" i="1"/>
  <c r="BE424" i="1" s="1"/>
  <c r="AV449" i="1"/>
  <c r="AT439" i="1"/>
  <c r="BB405" i="1" s="1"/>
  <c r="AS421" i="1"/>
  <c r="AR412" i="1"/>
  <c r="AZ379" i="1" s="1"/>
  <c r="AW402" i="1"/>
  <c r="BE369" i="1" s="1"/>
  <c r="AV393" i="1"/>
  <c r="BD361" i="1" s="1"/>
  <c r="AT383" i="1"/>
  <c r="BB351" i="1" s="1"/>
  <c r="AS373" i="1"/>
  <c r="AW338" i="1"/>
  <c r="AS317" i="1"/>
  <c r="BA287" i="1" s="1"/>
  <c r="AW306" i="1"/>
  <c r="BE276" i="1" s="1"/>
  <c r="AV297" i="1"/>
  <c r="BD267" i="1" s="1"/>
  <c r="AT279" i="1"/>
  <c r="BB254" i="1" s="1"/>
  <c r="AS261" i="1"/>
  <c r="AR252" i="1"/>
  <c r="AZ227" i="1" s="1"/>
  <c r="AW242" i="1"/>
  <c r="AV233" i="1"/>
  <c r="BD209" i="1" s="1"/>
  <c r="AS213" i="1"/>
  <c r="BA190" i="1" s="1"/>
  <c r="AW202" i="1"/>
  <c r="BE180" i="1" s="1"/>
  <c r="AV177" i="1"/>
  <c r="BD156" i="1" s="1"/>
  <c r="AT95" i="1"/>
  <c r="BB83" i="1" s="1"/>
  <c r="AS504" i="1"/>
  <c r="AV540" i="1"/>
  <c r="AR559" i="1"/>
  <c r="AZ523" i="1" s="1"/>
  <c r="AS198" i="1"/>
  <c r="AW91" i="1"/>
  <c r="BE79" i="1" s="1"/>
  <c r="AV82" i="1"/>
  <c r="AS54" i="1"/>
  <c r="AR45" i="1"/>
  <c r="AZ42" i="1" s="1"/>
  <c r="AW35" i="1"/>
  <c r="BE32" i="1" s="1"/>
  <c r="AV26" i="1"/>
  <c r="AW340" i="1"/>
  <c r="AV323" i="1"/>
  <c r="BD293" i="1" s="1"/>
  <c r="AR286" i="1"/>
  <c r="AV267" i="1"/>
  <c r="BD242" i="1" s="1"/>
  <c r="AT233" i="1"/>
  <c r="BB209" i="1" s="1"/>
  <c r="AS215" i="1"/>
  <c r="BA192" i="1" s="1"/>
  <c r="AR198" i="1"/>
  <c r="AZ176" i="1" s="1"/>
  <c r="AV179" i="1"/>
  <c r="BD158" i="1" s="1"/>
  <c r="AT161" i="1"/>
  <c r="BB140" i="1" s="1"/>
  <c r="AS127" i="1"/>
  <c r="BA110" i="1" s="1"/>
  <c r="AW108" i="1"/>
  <c r="BE93" i="1" s="1"/>
  <c r="AW92" i="1"/>
  <c r="BE80" i="1" s="1"/>
  <c r="AV75" i="1"/>
  <c r="AS411" i="1"/>
  <c r="AW580" i="1"/>
  <c r="AV571" i="1"/>
  <c r="BD535" i="1" s="1"/>
  <c r="AT553" i="1"/>
  <c r="BB517" i="1" s="1"/>
  <c r="AS535" i="1"/>
  <c r="AR526" i="1"/>
  <c r="AZ492" i="1" s="1"/>
  <c r="AW516" i="1"/>
  <c r="BE482" i="1" s="1"/>
  <c r="AV507" i="1"/>
  <c r="BD473" i="1" s="1"/>
  <c r="AT489" i="1"/>
  <c r="BB455" i="1" s="1"/>
  <c r="AS471" i="1"/>
  <c r="BA437" i="1" s="1"/>
  <c r="AR462" i="1"/>
  <c r="AZ428" i="1" s="1"/>
  <c r="AV451" i="1"/>
  <c r="AR422" i="1"/>
  <c r="AZ388" i="1" s="1"/>
  <c r="AW412" i="1"/>
  <c r="BE379" i="1" s="1"/>
  <c r="AV403" i="1"/>
  <c r="AT385" i="1"/>
  <c r="BB353" i="1" s="1"/>
  <c r="AS367" i="1"/>
  <c r="BA335" i="1" s="1"/>
  <c r="AW356" i="1"/>
  <c r="AV347" i="1"/>
  <c r="BD315" i="1" s="1"/>
  <c r="AS335" i="1"/>
  <c r="AV315" i="1"/>
  <c r="AT297" i="1"/>
  <c r="BB267" i="1" s="1"/>
  <c r="AR278" i="1"/>
  <c r="AZ253" i="1" s="1"/>
  <c r="AT257" i="1"/>
  <c r="BB232" i="1" s="1"/>
  <c r="AR238" i="1"/>
  <c r="AZ214" i="1" s="1"/>
  <c r="AS199" i="1"/>
  <c r="AW180" i="1"/>
  <c r="AS143" i="1"/>
  <c r="BA123" i="1" s="1"/>
  <c r="AS103" i="1"/>
  <c r="BA89" i="1" s="1"/>
  <c r="AV83" i="1"/>
  <c r="BD72" i="1" s="1"/>
  <c r="AT65" i="1"/>
  <c r="BB59" i="1" s="1"/>
  <c r="AR46" i="1"/>
  <c r="AZ43" i="1" s="1"/>
  <c r="AT82" i="1"/>
  <c r="BB71" i="1" s="1"/>
  <c r="AR55" i="1"/>
  <c r="AZ50" i="1" s="1"/>
  <c r="AR72" i="1"/>
  <c r="AZ64" i="1" s="1"/>
  <c r="AS526" i="1"/>
  <c r="BA492" i="1" s="1"/>
  <c r="AT100" i="1"/>
  <c r="AV54" i="1"/>
  <c r="AW125" i="1"/>
  <c r="BE108" i="1" s="1"/>
  <c r="AT41" i="1"/>
  <c r="BB38" i="1" s="1"/>
  <c r="AV19" i="1"/>
  <c r="BD17" i="1" s="1"/>
  <c r="AV60" i="1"/>
  <c r="BD54" i="1" s="1"/>
  <c r="AW78" i="1"/>
  <c r="AT43" i="1"/>
  <c r="BB40" i="1" s="1"/>
  <c r="AT493" i="1"/>
  <c r="BB459" i="1" s="1"/>
  <c r="AR113" i="1"/>
  <c r="AZ98" i="1" s="1"/>
  <c r="AT122" i="1"/>
  <c r="BB105" i="1" s="1"/>
  <c r="AV76" i="1"/>
  <c r="AW21" i="1"/>
  <c r="AR24" i="1"/>
  <c r="AZ21" i="1" s="1"/>
  <c r="AW111" i="1"/>
  <c r="BE96" i="1" s="1"/>
  <c r="AT147" i="1"/>
  <c r="BB126" i="1" s="1"/>
  <c r="AS129" i="1"/>
  <c r="AR120" i="1"/>
  <c r="AW110" i="1"/>
  <c r="BE95" i="1" s="1"/>
  <c r="AV101" i="1"/>
  <c r="BD87" i="1" s="1"/>
  <c r="AR64" i="1"/>
  <c r="AZ58" i="1" s="1"/>
  <c r="AT27" i="1"/>
  <c r="BB24" i="1" s="1"/>
  <c r="AV94" i="1"/>
  <c r="BD82" i="1" s="1"/>
  <c r="AT52" i="1"/>
  <c r="BB48" i="1" s="1"/>
  <c r="AV184" i="1"/>
  <c r="BD163" i="1" s="1"/>
  <c r="AR364" i="1"/>
  <c r="AZ332" i="1" s="1"/>
  <c r="AS77" i="1"/>
  <c r="AR68" i="1"/>
  <c r="AW58" i="1"/>
  <c r="AV49" i="1"/>
  <c r="BD46" i="1" s="1"/>
  <c r="AT31" i="1"/>
  <c r="BB28" i="1" s="1"/>
  <c r="AT76" i="1"/>
  <c r="AT28" i="1"/>
  <c r="BB25" i="1" s="1"/>
  <c r="AS365" i="1"/>
  <c r="BA333" i="1" s="1"/>
  <c r="AV41" i="1"/>
  <c r="AS368" i="1"/>
  <c r="BA336" i="1" s="1"/>
  <c r="AS563" i="1"/>
  <c r="BA527" i="1" s="1"/>
  <c r="AV446" i="1"/>
  <c r="AS274" i="1"/>
  <c r="BA249" i="1" s="1"/>
  <c r="AS521" i="1"/>
  <c r="AV557" i="1"/>
  <c r="BD521" i="1" s="1"/>
  <c r="AS585" i="1"/>
  <c r="BA549" i="1" s="1"/>
  <c r="AV354" i="1"/>
  <c r="BD322" i="1" s="1"/>
  <c r="AV306" i="1"/>
  <c r="AV282" i="1"/>
  <c r="BD257" i="1" s="1"/>
  <c r="AV258" i="1"/>
  <c r="AS496" i="1"/>
  <c r="AV180" i="1"/>
  <c r="BD159" i="1" s="1"/>
  <c r="AS104" i="1"/>
  <c r="AV482" i="1"/>
  <c r="AV389" i="1"/>
  <c r="BD357" i="1" s="1"/>
  <c r="AS369" i="1"/>
  <c r="BA337" i="1" s="1"/>
  <c r="AS440" i="1"/>
  <c r="BA406" i="1" s="1"/>
  <c r="AV412" i="1"/>
  <c r="BD379" i="1" s="1"/>
  <c r="AS376" i="1"/>
  <c r="AV348" i="1"/>
  <c r="BD316" i="1" s="1"/>
  <c r="AS312" i="1"/>
  <c r="AV300" i="1"/>
  <c r="AS288" i="1"/>
  <c r="AS264" i="1"/>
  <c r="AS555" i="1"/>
  <c r="BA519" i="1" s="1"/>
  <c r="AV390" i="1"/>
  <c r="BD358" i="1" s="1"/>
  <c r="AS298" i="1"/>
  <c r="AV439" i="1"/>
  <c r="BD405" i="1" s="1"/>
  <c r="AS419" i="1"/>
  <c r="AW400" i="1"/>
  <c r="BE367" i="1" s="1"/>
  <c r="AW360" i="1"/>
  <c r="BE328" i="1" s="1"/>
  <c r="AV351" i="1"/>
  <c r="AS315" i="1"/>
  <c r="AV303" i="1"/>
  <c r="AS291" i="1"/>
  <c r="BA262" i="1" s="1"/>
  <c r="AV279" i="1"/>
  <c r="BD254" i="1" s="1"/>
  <c r="AS267" i="1"/>
  <c r="BA242" i="1" s="1"/>
  <c r="AS513" i="1"/>
  <c r="AV549" i="1"/>
  <c r="AW558" i="1"/>
  <c r="BE522" i="1" s="1"/>
  <c r="AS577" i="1"/>
  <c r="AW417" i="1"/>
  <c r="AW369" i="1"/>
  <c r="AV360" i="1"/>
  <c r="BD328" i="1" s="1"/>
  <c r="AS454" i="1"/>
  <c r="AW435" i="1"/>
  <c r="AV426" i="1"/>
  <c r="AS390" i="1"/>
  <c r="AW371" i="1"/>
  <c r="BE339" i="1" s="1"/>
  <c r="AV362" i="1"/>
  <c r="AS326" i="1"/>
  <c r="AS294" i="1"/>
  <c r="BA265" i="1" s="1"/>
  <c r="AV492" i="1"/>
  <c r="AS456" i="1"/>
  <c r="AS296" i="1"/>
  <c r="AS256" i="1"/>
  <c r="AW237" i="1"/>
  <c r="BE213" i="1" s="1"/>
  <c r="AV228" i="1"/>
  <c r="AS208" i="1"/>
  <c r="AW189" i="1"/>
  <c r="BE168" i="1" s="1"/>
  <c r="AS160" i="1"/>
  <c r="BA139" i="1" s="1"/>
  <c r="AW141" i="1"/>
  <c r="BE121" i="1" s="1"/>
  <c r="AV132" i="1"/>
  <c r="BD113" i="1" s="1"/>
  <c r="AS112" i="1"/>
  <c r="AW488" i="1"/>
  <c r="BE454" i="1" s="1"/>
  <c r="AW494" i="1"/>
  <c r="BE460" i="1" s="1"/>
  <c r="AV485" i="1"/>
  <c r="BD451" i="1" s="1"/>
  <c r="AT467" i="1"/>
  <c r="BB433" i="1" s="1"/>
  <c r="AW438" i="1"/>
  <c r="BE404" i="1" s="1"/>
  <c r="AV429" i="1"/>
  <c r="BD395" i="1" s="1"/>
  <c r="AS409" i="1"/>
  <c r="BA376" i="1" s="1"/>
  <c r="AW398" i="1"/>
  <c r="BE365" i="1" s="1"/>
  <c r="AW358" i="1"/>
  <c r="BE326" i="1" s="1"/>
  <c r="AV349" i="1"/>
  <c r="AT331" i="1"/>
  <c r="BB301" i="1" s="1"/>
  <c r="AS313" i="1"/>
  <c r="AV293" i="1"/>
  <c r="BD264" i="1" s="1"/>
  <c r="AT283" i="1"/>
  <c r="AS265" i="1"/>
  <c r="AV245" i="1"/>
  <c r="BD220" i="1" s="1"/>
  <c r="AT235" i="1"/>
  <c r="BB211" i="1" s="1"/>
  <c r="AS217" i="1"/>
  <c r="BA194" i="1" s="1"/>
  <c r="AW206" i="1"/>
  <c r="BE184" i="1" s="1"/>
  <c r="AV197" i="1"/>
  <c r="AS169" i="1"/>
  <c r="AW433" i="1"/>
  <c r="AT536" i="1"/>
  <c r="BB501" i="1" s="1"/>
  <c r="AW555" i="1"/>
  <c r="BE519" i="1" s="1"/>
  <c r="AS574" i="1"/>
  <c r="BA538" i="1" s="1"/>
  <c r="AS586" i="1"/>
  <c r="AW567" i="1"/>
  <c r="BE531" i="1" s="1"/>
  <c r="AV558" i="1"/>
  <c r="BD522" i="1" s="1"/>
  <c r="AT540" i="1"/>
  <c r="BB505" i="1" s="1"/>
  <c r="AS522" i="1"/>
  <c r="AW503" i="1"/>
  <c r="BE469" i="1" s="1"/>
  <c r="AV494" i="1"/>
  <c r="AT476" i="1"/>
  <c r="BB442" i="1" s="1"/>
  <c r="AS458" i="1"/>
  <c r="AV438" i="1"/>
  <c r="AS426" i="1"/>
  <c r="BA392" i="1" s="1"/>
  <c r="AV382" i="1"/>
  <c r="BD350" i="1" s="1"/>
  <c r="AW359" i="1"/>
  <c r="BE327" i="1" s="1"/>
  <c r="AV350" i="1"/>
  <c r="AT332" i="1"/>
  <c r="BB302" i="1" s="1"/>
  <c r="AS314" i="1"/>
  <c r="AT252" i="1"/>
  <c r="BB227" i="1" s="1"/>
  <c r="AR233" i="1"/>
  <c r="AZ209" i="1" s="1"/>
  <c r="AW223" i="1"/>
  <c r="AV214" i="1"/>
  <c r="AT204" i="1"/>
  <c r="BB182" i="1" s="1"/>
  <c r="AR185" i="1"/>
  <c r="AZ164" i="1" s="1"/>
  <c r="AW175" i="1"/>
  <c r="BE154" i="1" s="1"/>
  <c r="AV166" i="1"/>
  <c r="BD145" i="1" s="1"/>
  <c r="AS146" i="1"/>
  <c r="AW283" i="1"/>
  <c r="AS472" i="1"/>
  <c r="AR538" i="1"/>
  <c r="AZ503" i="1" s="1"/>
  <c r="AW528" i="1"/>
  <c r="BE494" i="1" s="1"/>
  <c r="AV519" i="1"/>
  <c r="BD485" i="1" s="1"/>
  <c r="AS499" i="1"/>
  <c r="BA465" i="1" s="1"/>
  <c r="AW480" i="1"/>
  <c r="BE446" i="1" s="1"/>
  <c r="AR442" i="1"/>
  <c r="AZ408" i="1" s="1"/>
  <c r="AR402" i="1"/>
  <c r="AZ369" i="1" s="1"/>
  <c r="AS379" i="1"/>
  <c r="AR274" i="1"/>
  <c r="AZ249" i="1" s="1"/>
  <c r="AW248" i="1"/>
  <c r="AV239" i="1"/>
  <c r="AR210" i="1"/>
  <c r="AZ188" i="1" s="1"/>
  <c r="AW200" i="1"/>
  <c r="AT181" i="1"/>
  <c r="BB160" i="1" s="1"/>
  <c r="AR162" i="1"/>
  <c r="AZ141" i="1" s="1"/>
  <c r="AW152" i="1"/>
  <c r="AT133" i="1"/>
  <c r="BB114" i="1" s="1"/>
  <c r="AS115" i="1"/>
  <c r="AW104" i="1"/>
  <c r="AV384" i="1"/>
  <c r="BD352" i="1" s="1"/>
  <c r="AS486" i="1"/>
  <c r="AW525" i="1"/>
  <c r="BE491" i="1" s="1"/>
  <c r="AT552" i="1"/>
  <c r="BB516" i="1" s="1"/>
  <c r="AV570" i="1"/>
  <c r="AR485" i="1"/>
  <c r="AZ451" i="1" s="1"/>
  <c r="AV466" i="1"/>
  <c r="BD432" i="1" s="1"/>
  <c r="AS302" i="1"/>
  <c r="AT248" i="1"/>
  <c r="BB223" i="1" s="1"/>
  <c r="AS238" i="1"/>
  <c r="AW227" i="1"/>
  <c r="AV218" i="1"/>
  <c r="AR189" i="1"/>
  <c r="AZ168" i="1" s="1"/>
  <c r="AW179" i="1"/>
  <c r="BE158" i="1" s="1"/>
  <c r="AT160" i="1"/>
  <c r="BB139" i="1" s="1"/>
  <c r="AR141" i="1"/>
  <c r="AZ121" i="1" s="1"/>
  <c r="AW131" i="1"/>
  <c r="BE112" i="1" s="1"/>
  <c r="AV122" i="1"/>
  <c r="AT104" i="1"/>
  <c r="AV308" i="1"/>
  <c r="AR98" i="1"/>
  <c r="AZ85" i="1" s="1"/>
  <c r="AW88" i="1"/>
  <c r="BE76" i="1" s="1"/>
  <c r="AV79" i="1"/>
  <c r="BD68" i="1" s="1"/>
  <c r="AT61" i="1"/>
  <c r="BB55" i="1" s="1"/>
  <c r="AS43" i="1"/>
  <c r="AR34" i="1"/>
  <c r="AZ31" i="1" s="1"/>
  <c r="AW24" i="1"/>
  <c r="BE21" i="1" s="1"/>
  <c r="AV588" i="1"/>
  <c r="BD552" i="1" s="1"/>
  <c r="AW185" i="1"/>
  <c r="BE164" i="1" s="1"/>
  <c r="AS148" i="1"/>
  <c r="BA127" i="1" s="1"/>
  <c r="AW129" i="1"/>
  <c r="AV112" i="1"/>
  <c r="BD97" i="1" s="1"/>
  <c r="AS60" i="1"/>
  <c r="AR43" i="1"/>
  <c r="AZ40" i="1" s="1"/>
  <c r="AV24" i="1"/>
  <c r="BD21" i="1" s="1"/>
  <c r="AT15" i="1"/>
  <c r="AT175" i="1"/>
  <c r="BB154" i="1" s="1"/>
  <c r="AR148" i="1"/>
  <c r="AZ127" i="1" s="1"/>
  <c r="AT119" i="1"/>
  <c r="BB103" i="1" s="1"/>
  <c r="AW90" i="1"/>
  <c r="AV584" i="1"/>
  <c r="BD548" i="1" s="1"/>
  <c r="AT566" i="1"/>
  <c r="AS548" i="1"/>
  <c r="AR539" i="1"/>
  <c r="AZ504" i="1" s="1"/>
  <c r="AW529" i="1"/>
  <c r="BE495" i="1" s="1"/>
  <c r="AV520" i="1"/>
  <c r="BD486" i="1" s="1"/>
  <c r="AT502" i="1"/>
  <c r="BB468" i="1" s="1"/>
  <c r="AS484" i="1"/>
  <c r="BA450" i="1" s="1"/>
  <c r="AR475" i="1"/>
  <c r="AZ441" i="1" s="1"/>
  <c r="AW465" i="1"/>
  <c r="AV456" i="1"/>
  <c r="AR443" i="1"/>
  <c r="AZ409" i="1" s="1"/>
  <c r="AS412" i="1"/>
  <c r="BA379" i="1" s="1"/>
  <c r="AR387" i="1"/>
  <c r="AZ355" i="1" s="1"/>
  <c r="AV328" i="1"/>
  <c r="BD298" i="1" s="1"/>
  <c r="AT310" i="1"/>
  <c r="BB280" i="1" s="1"/>
  <c r="AR291" i="1"/>
  <c r="AZ262" i="1" s="1"/>
  <c r="AW281" i="1"/>
  <c r="BE256" i="1" s="1"/>
  <c r="AV272" i="1"/>
  <c r="BD247" i="1" s="1"/>
  <c r="AT262" i="1"/>
  <c r="BB237" i="1" s="1"/>
  <c r="AS244" i="1"/>
  <c r="BA219" i="1" s="1"/>
  <c r="AR235" i="1"/>
  <c r="AZ211" i="1" s="1"/>
  <c r="AW225" i="1"/>
  <c r="AT206" i="1"/>
  <c r="BB184" i="1" s="1"/>
  <c r="AS196" i="1"/>
  <c r="BA174" i="1" s="1"/>
  <c r="AS180" i="1"/>
  <c r="BA159" i="1" s="1"/>
  <c r="AW161" i="1"/>
  <c r="BE140" i="1" s="1"/>
  <c r="AW105" i="1"/>
  <c r="BE90" i="1" s="1"/>
  <c r="AT86" i="1"/>
  <c r="BB74" i="1" s="1"/>
  <c r="AV64" i="1"/>
  <c r="BD58" i="1" s="1"/>
  <c r="AT46" i="1"/>
  <c r="BB43" i="1" s="1"/>
  <c r="AS28" i="1"/>
  <c r="AS149" i="1"/>
  <c r="AS125" i="1"/>
  <c r="AT466" i="1"/>
  <c r="BB432" i="1" s="1"/>
  <c r="AW509" i="1"/>
  <c r="AV585" i="1"/>
  <c r="BD549" i="1" s="1"/>
  <c r="AT567" i="1"/>
  <c r="BB531" i="1" s="1"/>
  <c r="AS549" i="1"/>
  <c r="AR540" i="1"/>
  <c r="AZ505" i="1" s="1"/>
  <c r="AW530" i="1"/>
  <c r="BE496" i="1" s="1"/>
  <c r="AV521" i="1"/>
  <c r="BD487" i="1" s="1"/>
  <c r="AT503" i="1"/>
  <c r="BB469" i="1" s="1"/>
  <c r="AS485" i="1"/>
  <c r="BA451" i="1" s="1"/>
  <c r="AR476" i="1"/>
  <c r="AZ442" i="1" s="1"/>
  <c r="AW466" i="1"/>
  <c r="BE432" i="1" s="1"/>
  <c r="AV457" i="1"/>
  <c r="AT447" i="1"/>
  <c r="BB413" i="1" s="1"/>
  <c r="AS429" i="1"/>
  <c r="AR420" i="1"/>
  <c r="AZ386" i="1" s="1"/>
  <c r="AW410" i="1"/>
  <c r="BE377" i="1" s="1"/>
  <c r="AV401" i="1"/>
  <c r="BD368" i="1" s="1"/>
  <c r="AR372" i="1"/>
  <c r="AZ340" i="1" s="1"/>
  <c r="AT359" i="1"/>
  <c r="BB327" i="1" s="1"/>
  <c r="AS349" i="1"/>
  <c r="AV337" i="1"/>
  <c r="BD306" i="1" s="1"/>
  <c r="AS325" i="1"/>
  <c r="BA295" i="1" s="1"/>
  <c r="AR316" i="1"/>
  <c r="AZ286" i="1" s="1"/>
  <c r="AV305" i="1"/>
  <c r="AT287" i="1"/>
  <c r="AS269" i="1"/>
  <c r="AR260" i="1"/>
  <c r="AZ235" i="1" s="1"/>
  <c r="AW250" i="1"/>
  <c r="AV241" i="1"/>
  <c r="BD217" i="1" s="1"/>
  <c r="AT223" i="1"/>
  <c r="AR212" i="1"/>
  <c r="AZ189" i="1" s="1"/>
  <c r="AV201" i="1"/>
  <c r="BD179" i="1" s="1"/>
  <c r="AW146" i="1"/>
  <c r="AS117" i="1"/>
  <c r="AR92" i="1"/>
  <c r="AZ80" i="1" s="1"/>
  <c r="AT461" i="1"/>
  <c r="BB427" i="1" s="1"/>
  <c r="AS510" i="1"/>
  <c r="BA476" i="1" s="1"/>
  <c r="AR543" i="1"/>
  <c r="AZ508" i="1" s="1"/>
  <c r="AV170" i="1"/>
  <c r="AV90" i="1"/>
  <c r="BD78" i="1" s="1"/>
  <c r="AT72" i="1"/>
  <c r="BB64" i="1" s="1"/>
  <c r="AS62" i="1"/>
  <c r="AR53" i="1"/>
  <c r="AZ49" i="1" s="1"/>
  <c r="AW43" i="1"/>
  <c r="BE40" i="1" s="1"/>
  <c r="AV34" i="1"/>
  <c r="BD31" i="1" s="1"/>
  <c r="AT16" i="1"/>
  <c r="AT321" i="1"/>
  <c r="BB291" i="1" s="1"/>
  <c r="AR302" i="1"/>
  <c r="AZ272" i="1" s="1"/>
  <c r="AV283" i="1"/>
  <c r="AT265" i="1"/>
  <c r="BB240" i="1" s="1"/>
  <c r="AS247" i="1"/>
  <c r="AS231" i="1"/>
  <c r="AW212" i="1"/>
  <c r="AV195" i="1"/>
  <c r="BD173" i="1" s="1"/>
  <c r="AT177" i="1"/>
  <c r="BB156" i="1" s="1"/>
  <c r="AS159" i="1"/>
  <c r="BA138" i="1" s="1"/>
  <c r="AR142" i="1"/>
  <c r="AZ122" i="1" s="1"/>
  <c r="AW124" i="1"/>
  <c r="AV107" i="1"/>
  <c r="BD92" i="1" s="1"/>
  <c r="AT73" i="1"/>
  <c r="BB65" i="1" s="1"/>
  <c r="AW447" i="1"/>
  <c r="BE413" i="1" s="1"/>
  <c r="AV579" i="1"/>
  <c r="AT561" i="1"/>
  <c r="BB525" i="1" s="1"/>
  <c r="AS543" i="1"/>
  <c r="AR534" i="1"/>
  <c r="AZ499" i="1" s="1"/>
  <c r="AW524" i="1"/>
  <c r="AV515" i="1"/>
  <c r="BD481" i="1" s="1"/>
  <c r="AT497" i="1"/>
  <c r="BB463" i="1" s="1"/>
  <c r="AS479" i="1"/>
  <c r="BA445" i="1" s="1"/>
  <c r="AR470" i="1"/>
  <c r="AZ436" i="1" s="1"/>
  <c r="AW460" i="1"/>
  <c r="AT441" i="1"/>
  <c r="BB407" i="1" s="1"/>
  <c r="AS431" i="1"/>
  <c r="AW420" i="1"/>
  <c r="BE386" i="1" s="1"/>
  <c r="AV411" i="1"/>
  <c r="BD378" i="1" s="1"/>
  <c r="AT393" i="1"/>
  <c r="BB361" i="1" s="1"/>
  <c r="AS375" i="1"/>
  <c r="AR366" i="1"/>
  <c r="AZ334" i="1" s="1"/>
  <c r="AV355" i="1"/>
  <c r="AV331" i="1"/>
  <c r="AT313" i="1"/>
  <c r="BB283" i="1" s="1"/>
  <c r="AR294" i="1"/>
  <c r="AZ265" i="1" s="1"/>
  <c r="AS255" i="1"/>
  <c r="BA230" i="1" s="1"/>
  <c r="AW196" i="1"/>
  <c r="AW140" i="1"/>
  <c r="BE120" i="1" s="1"/>
  <c r="AW100" i="1"/>
  <c r="AW60" i="1"/>
  <c r="AW213" i="1"/>
  <c r="BE190" i="1" s="1"/>
  <c r="AW20" i="1"/>
  <c r="AW77" i="1"/>
  <c r="BE67" i="1" s="1"/>
  <c r="AS24" i="1"/>
  <c r="AT67" i="1"/>
  <c r="AV29" i="1"/>
  <c r="AR137" i="1"/>
  <c r="AZ117" i="1" s="1"/>
  <c r="AR49" i="1"/>
  <c r="AZ46" i="1" s="1"/>
  <c r="AS31" i="1"/>
  <c r="AT17" i="1"/>
  <c r="BB16" i="1" s="1"/>
  <c r="AW29" i="1"/>
  <c r="AV37" i="1"/>
  <c r="BD34" i="1" s="1"/>
  <c r="AS520" i="1"/>
  <c r="AT108" i="1"/>
  <c r="BB93" i="1" s="1"/>
  <c r="AR65" i="1"/>
  <c r="AZ59" i="1" s="1"/>
  <c r="AS88" i="1"/>
  <c r="AW45" i="1"/>
  <c r="BE42" i="1" s="1"/>
  <c r="AW54" i="1"/>
  <c r="AT19" i="1"/>
  <c r="BB17" i="1" s="1"/>
  <c r="AR517" i="1"/>
  <c r="AZ483" i="1" s="1"/>
  <c r="AT60" i="1"/>
  <c r="BB54" i="1" s="1"/>
  <c r="AT179" i="1"/>
  <c r="BB158" i="1" s="1"/>
  <c r="AT155" i="1"/>
  <c r="BB134" i="1" s="1"/>
  <c r="AS137" i="1"/>
  <c r="BA117" i="1" s="1"/>
  <c r="AR128" i="1"/>
  <c r="AW118" i="1"/>
  <c r="AV109" i="1"/>
  <c r="AS89" i="1"/>
  <c r="AW22" i="1"/>
  <c r="AR129" i="1"/>
  <c r="AV46" i="1"/>
  <c r="AV15" i="1"/>
  <c r="AT294" i="1"/>
  <c r="BB265" i="1" s="1"/>
  <c r="AT351" i="1"/>
  <c r="BB319" i="1" s="1"/>
  <c r="AR76" i="1"/>
  <c r="AW66" i="1"/>
  <c r="AV57" i="1"/>
  <c r="BD52" i="1" s="1"/>
  <c r="AT39" i="1"/>
  <c r="BB36" i="1" s="1"/>
  <c r="AS21" i="1"/>
  <c r="AT68" i="1"/>
  <c r="AV22" i="1"/>
  <c r="BD19" i="1" s="1"/>
  <c r="AS381" i="1"/>
  <c r="AV65" i="1"/>
  <c r="BD59" i="1" s="1"/>
  <c r="AR20" i="1"/>
  <c r="AZ18" i="1" s="1"/>
  <c r="AG25" i="1" l="1"/>
  <c r="AF25" i="1"/>
  <c r="AE25" i="1"/>
  <c r="AD25" i="1"/>
  <c r="BA25" i="1"/>
  <c r="BH25" i="1" s="1"/>
  <c r="BA207" i="1"/>
  <c r="BH207" i="1" s="1"/>
  <c r="BE203" i="1"/>
  <c r="BL203" i="1" s="1"/>
  <c r="BE131" i="1"/>
  <c r="BL131" i="1" s="1"/>
  <c r="BE223" i="1"/>
  <c r="BL223" i="1" s="1"/>
  <c r="BD404" i="1"/>
  <c r="BK404" i="1" s="1"/>
  <c r="BE399" i="1"/>
  <c r="BL399" i="1" s="1"/>
  <c r="BD317" i="1"/>
  <c r="BK317" i="1" s="1"/>
  <c r="BA358" i="1"/>
  <c r="BH358" i="1" s="1"/>
  <c r="BE384" i="1"/>
  <c r="BL384" i="1" s="1"/>
  <c r="BD270" i="1"/>
  <c r="BK270" i="1" s="1"/>
  <c r="BA462" i="1"/>
  <c r="BH462" i="1" s="1"/>
  <c r="BA487" i="1"/>
  <c r="BH487" i="1" s="1"/>
  <c r="BD285" i="1"/>
  <c r="BK285" i="1" s="1"/>
  <c r="BA378" i="1"/>
  <c r="BH378" i="1" s="1"/>
  <c r="BD23" i="1"/>
  <c r="BK23" i="1" s="1"/>
  <c r="BD488" i="1"/>
  <c r="BK488" i="1" s="1"/>
  <c r="BE216" i="1"/>
  <c r="BL216" i="1" s="1"/>
  <c r="BA223" i="1"/>
  <c r="BH223" i="1" s="1"/>
  <c r="BA104" i="1"/>
  <c r="BH104" i="1" s="1"/>
  <c r="BA16" i="1"/>
  <c r="BH16" i="1" s="1"/>
  <c r="BA491" i="1"/>
  <c r="BH491" i="1" s="1"/>
  <c r="BE414" i="1"/>
  <c r="BL414" i="1" s="1"/>
  <c r="BA430" i="1"/>
  <c r="BH430" i="1" s="1"/>
  <c r="BA396" i="1"/>
  <c r="BH396" i="1" s="1"/>
  <c r="BA185" i="1"/>
  <c r="BH185" i="1" s="1"/>
  <c r="BD512" i="1"/>
  <c r="BK512" i="1" s="1"/>
  <c r="BA419" i="1"/>
  <c r="BH419" i="1" s="1"/>
  <c r="BD178" i="1"/>
  <c r="BK178" i="1" s="1"/>
  <c r="BA224" i="1"/>
  <c r="BH224" i="1" s="1"/>
  <c r="BA140" i="1"/>
  <c r="BH140" i="1" s="1"/>
  <c r="BA532" i="1"/>
  <c r="BH532" i="1" s="1"/>
  <c r="BE83" i="1"/>
  <c r="BL83" i="1" s="1"/>
  <c r="BA297" i="1"/>
  <c r="BH297" i="1" s="1"/>
  <c r="BA461" i="1"/>
  <c r="BH461" i="1" s="1"/>
  <c r="BC53" i="1"/>
  <c r="BJ53" i="1" s="1"/>
  <c r="BC142" i="1"/>
  <c r="BJ142" i="1" s="1"/>
  <c r="BC549" i="1"/>
  <c r="BJ549" i="1" s="1"/>
  <c r="BA39" i="1"/>
  <c r="BH39" i="1" s="1"/>
  <c r="BA30" i="1"/>
  <c r="BH30" i="1" s="1"/>
  <c r="BA75" i="1"/>
  <c r="BH75" i="1" s="1"/>
  <c r="BA256" i="1"/>
  <c r="BH256" i="1" s="1"/>
  <c r="BD534" i="1"/>
  <c r="BK534" i="1" s="1"/>
  <c r="BA349" i="1"/>
  <c r="BH349" i="1" s="1"/>
  <c r="BE26" i="1"/>
  <c r="BL26" i="1" s="1"/>
  <c r="BA77" i="1"/>
  <c r="BH77" i="1" s="1"/>
  <c r="BA424" i="1"/>
  <c r="BH424" i="1" s="1"/>
  <c r="BA148" i="1"/>
  <c r="BH148" i="1" s="1"/>
  <c r="BA240" i="1"/>
  <c r="BH240" i="1" s="1"/>
  <c r="BA412" i="1"/>
  <c r="BH412" i="1" s="1"/>
  <c r="BA15" i="1"/>
  <c r="AC31" i="1"/>
  <c r="BA82" i="1"/>
  <c r="BH82" i="1" s="1"/>
  <c r="BD256" i="1"/>
  <c r="BK256" i="1" s="1"/>
  <c r="BE471" i="1"/>
  <c r="BL471" i="1" s="1"/>
  <c r="BA464" i="1"/>
  <c r="BH464" i="1" s="1"/>
  <c r="BA271" i="1"/>
  <c r="BH271" i="1" s="1"/>
  <c r="BA377" i="1"/>
  <c r="BH377" i="1" s="1"/>
  <c r="BA225" i="1"/>
  <c r="BH225" i="1" s="1"/>
  <c r="BA533" i="1"/>
  <c r="BH533" i="1" s="1"/>
  <c r="BA76" i="1"/>
  <c r="BH76" i="1" s="1"/>
  <c r="BA214" i="1"/>
  <c r="BH214" i="1" s="1"/>
  <c r="BA284" i="1"/>
  <c r="BH284" i="1" s="1"/>
  <c r="BA143" i="1"/>
  <c r="BH143" i="1" s="1"/>
  <c r="BA21" i="1"/>
  <c r="BH21" i="1" s="1"/>
  <c r="BE426" i="1"/>
  <c r="BL426" i="1" s="1"/>
  <c r="BE107" i="1"/>
  <c r="BL107" i="1" s="1"/>
  <c r="BE225" i="1"/>
  <c r="BL225" i="1" s="1"/>
  <c r="BA395" i="1"/>
  <c r="BH395" i="1" s="1"/>
  <c r="BE475" i="1"/>
  <c r="BL475" i="1" s="1"/>
  <c r="BE201" i="1"/>
  <c r="BL201" i="1" s="1"/>
  <c r="BE431" i="1"/>
  <c r="BL431" i="1" s="1"/>
  <c r="BB15" i="1"/>
  <c r="AD31" i="1"/>
  <c r="BA452" i="1"/>
  <c r="BH452" i="1" s="1"/>
  <c r="BA347" i="1"/>
  <c r="BH347" i="1" s="1"/>
  <c r="BA438" i="1"/>
  <c r="BH438" i="1" s="1"/>
  <c r="BD458" i="1"/>
  <c r="BK458" i="1" s="1"/>
  <c r="BD392" i="1"/>
  <c r="BK392" i="1" s="1"/>
  <c r="BA541" i="1"/>
  <c r="BH541" i="1" s="1"/>
  <c r="BD273" i="1"/>
  <c r="BK273" i="1" s="1"/>
  <c r="BA268" i="1"/>
  <c r="BH268" i="1" s="1"/>
  <c r="BD38" i="1"/>
  <c r="BK38" i="1" s="1"/>
  <c r="BE159" i="1"/>
  <c r="BL159" i="1" s="1"/>
  <c r="BD505" i="1"/>
  <c r="BK505" i="1" s="1"/>
  <c r="BE146" i="1"/>
  <c r="BL146" i="1" s="1"/>
  <c r="BA232" i="1"/>
  <c r="BH232" i="1" s="1"/>
  <c r="BD237" i="1"/>
  <c r="BK237" i="1" s="1"/>
  <c r="BA398" i="1"/>
  <c r="BH398" i="1" s="1"/>
  <c r="BD136" i="1"/>
  <c r="BK136" i="1" s="1"/>
  <c r="BE39" i="1"/>
  <c r="BL39" i="1" s="1"/>
  <c r="BE137" i="1"/>
  <c r="BL137" i="1" s="1"/>
  <c r="BA51" i="1"/>
  <c r="BH51" i="1" s="1"/>
  <c r="BA57" i="1"/>
  <c r="BH57" i="1" s="1"/>
  <c r="BD210" i="1"/>
  <c r="BK210" i="1" s="1"/>
  <c r="BE261" i="1"/>
  <c r="BL261" i="1" s="1"/>
  <c r="BA427" i="1"/>
  <c r="BH427" i="1" s="1"/>
  <c r="BE58" i="1"/>
  <c r="BL58" i="1" s="1"/>
  <c r="BD180" i="1"/>
  <c r="BK180" i="1" s="1"/>
  <c r="BA126" i="1"/>
  <c r="BH126" i="1" s="1"/>
  <c r="BA149" i="1"/>
  <c r="BH149" i="1" s="1"/>
  <c r="BD221" i="1"/>
  <c r="BK221" i="1" s="1"/>
  <c r="BA320" i="1"/>
  <c r="BH320" i="1" s="1"/>
  <c r="BE258" i="1"/>
  <c r="BL258" i="1" s="1"/>
  <c r="BD313" i="1"/>
  <c r="BK313" i="1" s="1"/>
  <c r="BA469" i="1"/>
  <c r="BH469" i="1" s="1"/>
  <c r="BA266" i="1"/>
  <c r="BH266" i="1" s="1"/>
  <c r="BE115" i="1"/>
  <c r="BL115" i="1" s="1"/>
  <c r="BD331" i="1"/>
  <c r="BK331" i="1" s="1"/>
  <c r="BC363" i="1"/>
  <c r="BJ363" i="1" s="1"/>
  <c r="BC475" i="1"/>
  <c r="BJ475" i="1" s="1"/>
  <c r="BA198" i="1"/>
  <c r="BH198" i="1" s="1"/>
  <c r="AZ299" i="1"/>
  <c r="BA247" i="1"/>
  <c r="BH247" i="1" s="1"/>
  <c r="BA440" i="1"/>
  <c r="BH440" i="1" s="1"/>
  <c r="BA354" i="1"/>
  <c r="BA518" i="1"/>
  <c r="BA449" i="1"/>
  <c r="BA301" i="1"/>
  <c r="BH301" i="1" s="1"/>
  <c r="BD26" i="1"/>
  <c r="BK26" i="1" s="1"/>
  <c r="BD301" i="1"/>
  <c r="BK301" i="1" s="1"/>
  <c r="BA397" i="1"/>
  <c r="BH397" i="1" s="1"/>
  <c r="BE490" i="1"/>
  <c r="BL490" i="1" s="1"/>
  <c r="BD94" i="1"/>
  <c r="BK94" i="1" s="1"/>
  <c r="BA508" i="1"/>
  <c r="BH508" i="1" s="1"/>
  <c r="BA56" i="1"/>
  <c r="BH56" i="1" s="1"/>
  <c r="AF31" i="1"/>
  <c r="BD15" i="1"/>
  <c r="BK15" i="1" s="1"/>
  <c r="BE102" i="1"/>
  <c r="BL102" i="1" s="1"/>
  <c r="BA28" i="1"/>
  <c r="BH28" i="1" s="1"/>
  <c r="BE174" i="1"/>
  <c r="BL174" i="1" s="1"/>
  <c r="BA343" i="1"/>
  <c r="BH343" i="1" s="1"/>
  <c r="BA101" i="1"/>
  <c r="BH101" i="1" s="1"/>
  <c r="BA317" i="1"/>
  <c r="BH317" i="1" s="1"/>
  <c r="BA272" i="1"/>
  <c r="BH272" i="1" s="1"/>
  <c r="BD191" i="1"/>
  <c r="BK191" i="1" s="1"/>
  <c r="BA550" i="1"/>
  <c r="BH550" i="1" s="1"/>
  <c r="BD175" i="1"/>
  <c r="BK175" i="1" s="1"/>
  <c r="BE401" i="1"/>
  <c r="BL401" i="1" s="1"/>
  <c r="BA285" i="1"/>
  <c r="BH285" i="1" s="1"/>
  <c r="BD276" i="1"/>
  <c r="BK276" i="1" s="1"/>
  <c r="BD412" i="1"/>
  <c r="BK412" i="1" s="1"/>
  <c r="BA67" i="1"/>
  <c r="BH67" i="1" s="1"/>
  <c r="BA177" i="1"/>
  <c r="BH177" i="1" s="1"/>
  <c r="BE324" i="1"/>
  <c r="BL324" i="1" s="1"/>
  <c r="BD417" i="1"/>
  <c r="BK417" i="1" s="1"/>
  <c r="BA500" i="1"/>
  <c r="BH500" i="1" s="1"/>
  <c r="BA470" i="1"/>
  <c r="BH470" i="1" s="1"/>
  <c r="BA387" i="1"/>
  <c r="BH387" i="1" s="1"/>
  <c r="BA263" i="1"/>
  <c r="BH263" i="1" s="1"/>
  <c r="BA237" i="1"/>
  <c r="BH237" i="1" s="1"/>
  <c r="BE374" i="1"/>
  <c r="BL374" i="1" s="1"/>
  <c r="BA245" i="1"/>
  <c r="BH245" i="1" s="1"/>
  <c r="BA345" i="1"/>
  <c r="BH345" i="1" s="1"/>
  <c r="BA65" i="1"/>
  <c r="BH65" i="1" s="1"/>
  <c r="BD380" i="1"/>
  <c r="BK380" i="1" s="1"/>
  <c r="BA20" i="1"/>
  <c r="BH20" i="1" s="1"/>
  <c r="BA485" i="1"/>
  <c r="BH485" i="1" s="1"/>
  <c r="BD196" i="1"/>
  <c r="BK196" i="1" s="1"/>
  <c r="BA251" i="1"/>
  <c r="BH251" i="1" s="1"/>
  <c r="BA135" i="1"/>
  <c r="BH135" i="1" s="1"/>
  <c r="BA546" i="1"/>
  <c r="BH546" i="1" s="1"/>
  <c r="BA218" i="1"/>
  <c r="BH218" i="1" s="1"/>
  <c r="BA455" i="1"/>
  <c r="BH455" i="1" s="1"/>
  <c r="BD305" i="1"/>
  <c r="BK305" i="1" s="1"/>
  <c r="BA23" i="1"/>
  <c r="BH23" i="1" s="1"/>
  <c r="BA516" i="1"/>
  <c r="BH516" i="1" s="1"/>
  <c r="BA243" i="1"/>
  <c r="BH243" i="1" s="1"/>
  <c r="BA19" i="1"/>
  <c r="BH19" i="1" s="1"/>
  <c r="BA37" i="1"/>
  <c r="BH37" i="1" s="1"/>
  <c r="BA359" i="1"/>
  <c r="BH359" i="1" s="1"/>
  <c r="BC305" i="1"/>
  <c r="BJ305" i="1" s="1"/>
  <c r="BA22" i="1"/>
  <c r="BH22" i="1" s="1"/>
  <c r="BE342" i="1"/>
  <c r="BL342" i="1" s="1"/>
  <c r="BA530" i="1"/>
  <c r="BH530" i="1" s="1"/>
  <c r="BA157" i="1"/>
  <c r="BH157" i="1" s="1"/>
  <c r="BE389" i="1"/>
  <c r="BL389" i="1" s="1"/>
  <c r="BA400" i="1"/>
  <c r="BH400" i="1" s="1"/>
  <c r="BE60" i="1"/>
  <c r="BL60" i="1" s="1"/>
  <c r="BD105" i="1"/>
  <c r="BK105" i="1" s="1"/>
  <c r="BD195" i="1"/>
  <c r="BK195" i="1" s="1"/>
  <c r="BD215" i="1"/>
  <c r="BK215" i="1" s="1"/>
  <c r="BA231" i="1"/>
  <c r="BH231" i="1" s="1"/>
  <c r="BD323" i="1"/>
  <c r="BK323" i="1" s="1"/>
  <c r="BA222" i="1"/>
  <c r="BH222" i="1" s="1"/>
  <c r="BD422" i="1"/>
  <c r="BK422" i="1" s="1"/>
  <c r="BA422" i="1"/>
  <c r="BH422" i="1" s="1"/>
  <c r="BA282" i="1"/>
  <c r="BH282" i="1" s="1"/>
  <c r="BD233" i="1"/>
  <c r="BK233" i="1" s="1"/>
  <c r="BD43" i="1"/>
  <c r="BK43" i="1" s="1"/>
  <c r="BE18" i="1"/>
  <c r="BL18" i="1" s="1"/>
  <c r="BE125" i="1"/>
  <c r="BL125" i="1" s="1"/>
  <c r="BA244" i="1"/>
  <c r="BH244" i="1" s="1"/>
  <c r="BK530" i="1"/>
  <c r="BB530" i="1"/>
  <c r="BE178" i="1"/>
  <c r="BL178" i="1" s="1"/>
  <c r="BA125" i="1"/>
  <c r="BH125" i="1" s="1"/>
  <c r="BD318" i="1"/>
  <c r="BK318" i="1" s="1"/>
  <c r="BD460" i="1"/>
  <c r="BK460" i="1" s="1"/>
  <c r="BA186" i="1"/>
  <c r="BH186" i="1" s="1"/>
  <c r="BA296" i="1"/>
  <c r="BH296" i="1" s="1"/>
  <c r="BA420" i="1"/>
  <c r="BH420" i="1" s="1"/>
  <c r="BD513" i="1"/>
  <c r="BK513" i="1" s="1"/>
  <c r="BA344" i="1"/>
  <c r="BH344" i="1" s="1"/>
  <c r="BD448" i="1"/>
  <c r="BK448" i="1" s="1"/>
  <c r="BE307" i="1"/>
  <c r="BL307" i="1" s="1"/>
  <c r="BD472" i="1"/>
  <c r="BK472" i="1" s="1"/>
  <c r="BD184" i="1"/>
  <c r="BK184" i="1" s="1"/>
  <c r="BA275" i="1"/>
  <c r="BH275" i="1" s="1"/>
  <c r="BE410" i="1"/>
  <c r="BL410" i="1" s="1"/>
  <c r="BE212" i="1"/>
  <c r="BL212" i="1" s="1"/>
  <c r="BA35" i="1"/>
  <c r="BH35" i="1" s="1"/>
  <c r="BA279" i="1"/>
  <c r="BH279" i="1" s="1"/>
  <c r="BA72" i="1"/>
  <c r="BH72" i="1" s="1"/>
  <c r="BA199" i="1"/>
  <c r="BH199" i="1" s="1"/>
  <c r="BE527" i="1"/>
  <c r="BL527" i="1" s="1"/>
  <c r="BD154" i="1"/>
  <c r="BK154" i="1" s="1"/>
  <c r="BD499" i="1"/>
  <c r="BK499" i="1" s="1"/>
  <c r="BA116" i="1"/>
  <c r="BH116" i="1" s="1"/>
  <c r="BA208" i="1"/>
  <c r="BH208" i="1" s="1"/>
  <c r="BD374" i="1"/>
  <c r="BK374" i="1" s="1"/>
  <c r="BD449" i="1"/>
  <c r="BK449" i="1" s="1"/>
  <c r="BA205" i="1"/>
  <c r="BH205" i="1" s="1"/>
  <c r="BA357" i="1"/>
  <c r="BH357" i="1" s="1"/>
  <c r="BC320" i="1"/>
  <c r="BJ320" i="1" s="1"/>
  <c r="BC169" i="1"/>
  <c r="BJ169" i="1" s="1"/>
  <c r="BC440" i="1"/>
  <c r="BJ440" i="1" s="1"/>
  <c r="BC497" i="1"/>
  <c r="BJ497" i="1" s="1"/>
  <c r="BC257" i="1"/>
  <c r="BJ257" i="1" s="1"/>
  <c r="BC470" i="1"/>
  <c r="BJ470" i="1" s="1"/>
  <c r="BC386" i="1"/>
  <c r="BJ386" i="1" s="1"/>
  <c r="BC178" i="1"/>
  <c r="BJ178" i="1" s="1"/>
  <c r="BC322" i="1"/>
  <c r="BJ322" i="1" s="1"/>
  <c r="BE526" i="1"/>
  <c r="BL526" i="1" s="1"/>
  <c r="BC354" i="1"/>
  <c r="BJ354" i="1" s="1"/>
  <c r="BE172" i="1"/>
  <c r="BL172" i="1" s="1"/>
  <c r="BA252" i="1"/>
  <c r="BH252" i="1" s="1"/>
  <c r="BA193" i="1"/>
  <c r="BH193" i="1" s="1"/>
  <c r="BD149" i="1"/>
  <c r="BK149" i="1" s="1"/>
  <c r="BD423" i="1"/>
  <c r="BK423" i="1" s="1"/>
  <c r="BA108" i="1"/>
  <c r="BH108" i="1" s="1"/>
  <c r="BA54" i="1"/>
  <c r="BH54" i="1" s="1"/>
  <c r="BD278" i="1"/>
  <c r="BK278" i="1" s="1"/>
  <c r="BA99" i="1"/>
  <c r="BH99" i="1" s="1"/>
  <c r="BA283" i="1"/>
  <c r="BH283" i="1" s="1"/>
  <c r="BA97" i="1"/>
  <c r="BH97" i="1" s="1"/>
  <c r="BD204" i="1"/>
  <c r="BK204" i="1" s="1"/>
  <c r="BD319" i="1"/>
  <c r="BK319" i="1" s="1"/>
  <c r="BD71" i="1"/>
  <c r="BK71" i="1" s="1"/>
  <c r="BA236" i="1"/>
  <c r="BH236" i="1" s="1"/>
  <c r="BD290" i="1"/>
  <c r="BK290" i="1" s="1"/>
  <c r="BD478" i="1"/>
  <c r="BK478" i="1" s="1"/>
  <c r="BA32" i="1"/>
  <c r="BH32" i="1" s="1"/>
  <c r="BA131" i="1"/>
  <c r="BH131" i="1" s="1"/>
  <c r="BA71" i="1"/>
  <c r="BH71" i="1" s="1"/>
  <c r="BD181" i="1"/>
  <c r="BK181" i="1" s="1"/>
  <c r="BA421" i="1"/>
  <c r="BH421" i="1" s="1"/>
  <c r="BA372" i="1"/>
  <c r="BH372" i="1" s="1"/>
  <c r="BD463" i="1"/>
  <c r="BK463" i="1" s="1"/>
  <c r="BA426" i="1"/>
  <c r="BH426" i="1" s="1"/>
  <c r="BD45" i="1"/>
  <c r="BK45" i="1" s="1"/>
  <c r="BA255" i="1"/>
  <c r="BH255" i="1" s="1"/>
  <c r="BA29" i="1"/>
  <c r="BH29" i="1" s="1"/>
  <c r="BA52" i="1"/>
  <c r="BH52" i="1" s="1"/>
  <c r="BA27" i="1"/>
  <c r="BH27" i="1" s="1"/>
  <c r="AG31" i="1"/>
  <c r="BE15" i="1"/>
  <c r="BL15" i="1" s="1"/>
  <c r="BA366" i="1"/>
  <c r="BH366" i="1" s="1"/>
  <c r="BA531" i="1"/>
  <c r="BH531" i="1" s="1"/>
  <c r="BA405" i="1"/>
  <c r="BH405" i="1" s="1"/>
  <c r="BC456" i="1"/>
  <c r="BJ456" i="1" s="1"/>
  <c r="BA498" i="1"/>
  <c r="BH498" i="1" s="1"/>
  <c r="BC87" i="1"/>
  <c r="BJ87" i="1" s="1"/>
  <c r="BA331" i="1"/>
  <c r="BH331" i="1" s="1"/>
  <c r="BE19" i="1"/>
  <c r="BL19" i="1" s="1"/>
  <c r="BE189" i="1"/>
  <c r="BL189" i="1" s="1"/>
  <c r="BD275" i="1"/>
  <c r="BK275" i="1" s="1"/>
  <c r="BA259" i="1"/>
  <c r="BH259" i="1" s="1"/>
  <c r="BA486" i="1"/>
  <c r="BH486" i="1" s="1"/>
  <c r="BD543" i="1"/>
  <c r="BK543" i="1" s="1"/>
  <c r="BE54" i="1"/>
  <c r="BL54" i="1" s="1"/>
  <c r="BA513" i="1"/>
  <c r="BH513" i="1" s="1"/>
  <c r="BA128" i="1"/>
  <c r="BH128" i="1" s="1"/>
  <c r="BE78" i="1"/>
  <c r="BL78" i="1" s="1"/>
  <c r="BA488" i="1"/>
  <c r="BH488" i="1" s="1"/>
  <c r="BD330" i="1"/>
  <c r="BK330" i="1" s="1"/>
  <c r="BE337" i="1"/>
  <c r="BL337" i="1" s="1"/>
  <c r="BA479" i="1"/>
  <c r="BH479" i="1" s="1"/>
  <c r="BA239" i="1"/>
  <c r="BH239" i="1" s="1"/>
  <c r="BA341" i="1"/>
  <c r="BH341" i="1" s="1"/>
  <c r="BD415" i="1"/>
  <c r="BK415" i="1" s="1"/>
  <c r="BE299" i="1"/>
  <c r="BL299" i="1" s="1"/>
  <c r="BD477" i="1"/>
  <c r="BK477" i="1" s="1"/>
  <c r="BA210" i="1"/>
  <c r="BH210" i="1" s="1"/>
  <c r="BA350" i="1"/>
  <c r="BH350" i="1" s="1"/>
  <c r="BA118" i="1"/>
  <c r="BH118" i="1" s="1"/>
  <c r="BA98" i="1"/>
  <c r="BH98" i="1" s="1"/>
  <c r="BA60" i="1"/>
  <c r="BH60" i="1" s="1"/>
  <c r="BA260" i="1"/>
  <c r="BH260" i="1" s="1"/>
  <c r="BA220" i="1"/>
  <c r="BH220" i="1" s="1"/>
  <c r="BE300" i="1"/>
  <c r="BL300" i="1" s="1"/>
  <c r="BE472" i="1"/>
  <c r="BL472" i="1" s="1"/>
  <c r="BA499" i="1"/>
  <c r="BH499" i="1" s="1"/>
  <c r="BD524" i="1"/>
  <c r="BK524" i="1" s="1"/>
  <c r="BA17" i="1"/>
  <c r="BH17" i="1" s="1"/>
  <c r="BE142" i="1"/>
  <c r="BL142" i="1" s="1"/>
  <c r="BE226" i="1"/>
  <c r="BL226" i="1" s="1"/>
  <c r="BA86" i="1"/>
  <c r="BH86" i="1" s="1"/>
  <c r="BA173" i="1"/>
  <c r="BH173" i="1" s="1"/>
  <c r="BA502" i="1"/>
  <c r="BH502" i="1" s="1"/>
  <c r="BA383" i="1"/>
  <c r="BH383" i="1" s="1"/>
  <c r="BA477" i="1"/>
  <c r="BH477" i="1" s="1"/>
  <c r="BA38" i="1"/>
  <c r="BH38" i="1" s="1"/>
  <c r="BA545" i="1"/>
  <c r="BH545" i="1" s="1"/>
  <c r="BA294" i="1"/>
  <c r="BH294" i="1" s="1"/>
  <c r="BA73" i="1"/>
  <c r="BH73" i="1" s="1"/>
  <c r="BA66" i="1"/>
  <c r="BH66" i="1" s="1"/>
  <c r="BD391" i="1"/>
  <c r="BK391" i="1" s="1"/>
  <c r="BA303" i="1"/>
  <c r="BH303" i="1" s="1"/>
  <c r="BC261" i="1"/>
  <c r="BJ261" i="1" s="1"/>
  <c r="BC308" i="1"/>
  <c r="BJ308" i="1" s="1"/>
  <c r="BC307" i="1"/>
  <c r="BJ307" i="1" s="1"/>
  <c r="BD200" i="1"/>
  <c r="BK200" i="1" s="1"/>
  <c r="BA162" i="1"/>
  <c r="BH162" i="1" s="1"/>
  <c r="BA459" i="1"/>
  <c r="BH459" i="1" s="1"/>
  <c r="BA246" i="1"/>
  <c r="BH246" i="1" s="1"/>
  <c r="BA61" i="1"/>
  <c r="BH61" i="1" s="1"/>
  <c r="BA154" i="1"/>
  <c r="BH154" i="1" s="1"/>
  <c r="BA552" i="1"/>
  <c r="BH552" i="1" s="1"/>
  <c r="BA329" i="1"/>
  <c r="BH329" i="1" s="1"/>
  <c r="BA40" i="1"/>
  <c r="BH40" i="1" s="1"/>
  <c r="BD370" i="1"/>
  <c r="BK370" i="1" s="1"/>
  <c r="BE544" i="1"/>
  <c r="BL544" i="1" s="1"/>
  <c r="BA176" i="1"/>
  <c r="BH176" i="1" s="1"/>
  <c r="BA506" i="1"/>
  <c r="BH506" i="1" s="1"/>
  <c r="BA93" i="1"/>
  <c r="BH93" i="1" s="1"/>
  <c r="BA514" i="1"/>
  <c r="BH514" i="1" s="1"/>
  <c r="BD207" i="1"/>
  <c r="BK207" i="1" s="1"/>
  <c r="BA78" i="1"/>
  <c r="BH78" i="1" s="1"/>
  <c r="BD337" i="1"/>
  <c r="BK337" i="1" s="1"/>
  <c r="BA153" i="1"/>
  <c r="BH153" i="1" s="1"/>
  <c r="BA195" i="1"/>
  <c r="BH195" i="1" s="1"/>
  <c r="BD243" i="1"/>
  <c r="BK243" i="1" s="1"/>
  <c r="BA280" i="1"/>
  <c r="BH280" i="1" s="1"/>
  <c r="BE484" i="1"/>
  <c r="BL484" i="1" s="1"/>
  <c r="BA274" i="1"/>
  <c r="BH274" i="1" s="1"/>
  <c r="BA215" i="1"/>
  <c r="BH215" i="1" s="1"/>
  <c r="BA494" i="1"/>
  <c r="BH494" i="1" s="1"/>
  <c r="BA105" i="1"/>
  <c r="BH105" i="1" s="1"/>
  <c r="BC233" i="1"/>
  <c r="BJ233" i="1" s="1"/>
  <c r="BC26" i="1"/>
  <c r="BJ26" i="1" s="1"/>
  <c r="AE31" i="1"/>
  <c r="BC15" i="1"/>
  <c r="BJ15" i="1" s="1"/>
  <c r="BA111" i="1"/>
  <c r="BH111" i="1" s="1"/>
  <c r="BE529" i="1"/>
  <c r="BL529" i="1" s="1"/>
  <c r="AZ15" i="1"/>
  <c r="AB25" i="1"/>
  <c r="AB31" i="1"/>
  <c r="BH15" i="1"/>
  <c r="AC25" i="1"/>
  <c r="BL42" i="1"/>
  <c r="BL367" i="1"/>
  <c r="BL533" i="1"/>
  <c r="BL326" i="1"/>
  <c r="BL90" i="1"/>
  <c r="BL80" i="1"/>
  <c r="BL496" i="1"/>
  <c r="BL106" i="1"/>
  <c r="BL394" i="1"/>
  <c r="BL53" i="1"/>
  <c r="BL434" i="1"/>
  <c r="BL506" i="1"/>
  <c r="BL409" i="1"/>
  <c r="BL262" i="1"/>
  <c r="BL542" i="1"/>
  <c r="BL446" i="1"/>
  <c r="BL390" i="1"/>
  <c r="BL129" i="1"/>
  <c r="BL192" i="1"/>
  <c r="BL464" i="1"/>
  <c r="BL338" i="1"/>
  <c r="BL186" i="1"/>
  <c r="BL504" i="1"/>
  <c r="BK369" i="1"/>
  <c r="BL122" i="1"/>
  <c r="BL480" i="1"/>
  <c r="BL199" i="1"/>
  <c r="BK59" i="1"/>
  <c r="BK113" i="1"/>
  <c r="BK95" i="1"/>
  <c r="BK85" i="1"/>
  <c r="BL450" i="1"/>
  <c r="BK267" i="1"/>
  <c r="BK188" i="1"/>
  <c r="BK457" i="1"/>
  <c r="BL373" i="1"/>
  <c r="BK217" i="1"/>
  <c r="BL116" i="1"/>
  <c r="BL382" i="1"/>
  <c r="BL520" i="1"/>
  <c r="BL545" i="1"/>
  <c r="BK68" i="1"/>
  <c r="BK257" i="1"/>
  <c r="BK315" i="1"/>
  <c r="BK320" i="1"/>
  <c r="BL127" i="1"/>
  <c r="BL117" i="1"/>
  <c r="BK401" i="1"/>
  <c r="BL143" i="1"/>
  <c r="BL376" i="1"/>
  <c r="BL332" i="1"/>
  <c r="BL55" i="1"/>
  <c r="BL89" i="1"/>
  <c r="BL176" i="1"/>
  <c r="BK395" i="1"/>
  <c r="BL30" i="1"/>
  <c r="BK176" i="1"/>
  <c r="BK52" i="1"/>
  <c r="BK34" i="1"/>
  <c r="BK378" i="1"/>
  <c r="BK145" i="1"/>
  <c r="BL404" i="1"/>
  <c r="BK379" i="1"/>
  <c r="BL79" i="1"/>
  <c r="BL85" i="1"/>
  <c r="BK76" i="1"/>
  <c r="BL157" i="1"/>
  <c r="BL150" i="1"/>
  <c r="BK550" i="1"/>
  <c r="BK452" i="1"/>
  <c r="BK169" i="1"/>
  <c r="BJ90" i="1"/>
  <c r="BJ311" i="1"/>
  <c r="BL88" i="1"/>
  <c r="BL205" i="1"/>
  <c r="BL260" i="1"/>
  <c r="BL473" i="1"/>
  <c r="BK49" i="1"/>
  <c r="BL121" i="1"/>
  <c r="BK46" i="1"/>
  <c r="BL62" i="1"/>
  <c r="BK462" i="1"/>
  <c r="BJ515" i="1"/>
  <c r="BL66" i="1"/>
  <c r="BL235" i="1"/>
  <c r="BJ512" i="1"/>
  <c r="BK486" i="1"/>
  <c r="BL494" i="1"/>
  <c r="BK254" i="1"/>
  <c r="BK132" i="1"/>
  <c r="BL491" i="1"/>
  <c r="BL57" i="1"/>
  <c r="BK50" i="1"/>
  <c r="BK544" i="1"/>
  <c r="BL303" i="1"/>
  <c r="BK419" i="1"/>
  <c r="BL271" i="1"/>
  <c r="BJ226" i="1"/>
  <c r="BL284" i="1"/>
  <c r="BJ113" i="1"/>
  <c r="BL346" i="1"/>
  <c r="BL255" i="1"/>
  <c r="BL365" i="1"/>
  <c r="BL522" i="1"/>
  <c r="BK358" i="1"/>
  <c r="BK242" i="1"/>
  <c r="BK123" i="1"/>
  <c r="BK102" i="1"/>
  <c r="BK194" i="1"/>
  <c r="BK482" i="1"/>
  <c r="BK205" i="1"/>
  <c r="BK295" i="1"/>
  <c r="BL198" i="1"/>
  <c r="BK537" i="1"/>
  <c r="BL35" i="1"/>
  <c r="BL110" i="1"/>
  <c r="BL41" i="1"/>
  <c r="BK166" i="1"/>
  <c r="BK117" i="1"/>
  <c r="BL171" i="1"/>
  <c r="BL532" i="1"/>
  <c r="BJ369" i="1"/>
  <c r="BL393" i="1"/>
  <c r="BJ201" i="1"/>
  <c r="BJ164" i="1"/>
  <c r="BJ270" i="1"/>
  <c r="BK78" i="1"/>
  <c r="BL184" i="1"/>
  <c r="BK264" i="1"/>
  <c r="BL108" i="1"/>
  <c r="BK429" i="1"/>
  <c r="BK280" i="1"/>
  <c r="BK40" i="1"/>
  <c r="BL214" i="1"/>
  <c r="BL304" i="1"/>
  <c r="BK356" i="1"/>
  <c r="BK121" i="1"/>
  <c r="BK339" i="1"/>
  <c r="BJ488" i="1"/>
  <c r="BJ69" i="1"/>
  <c r="BJ419" i="1"/>
  <c r="BJ481" i="1"/>
  <c r="BL182" i="1"/>
  <c r="BL421" i="1"/>
  <c r="BL250" i="1"/>
  <c r="BL228" i="1"/>
  <c r="BL375" i="1"/>
  <c r="BJ275" i="1"/>
  <c r="BL190" i="1"/>
  <c r="BL327" i="1"/>
  <c r="BL187" i="1"/>
  <c r="BL433" i="1"/>
  <c r="BK296" i="1"/>
  <c r="BL508" i="1"/>
  <c r="BL28" i="1"/>
  <c r="BJ392" i="1"/>
  <c r="BJ243" i="1"/>
  <c r="BJ350" i="1"/>
  <c r="BJ22" i="1"/>
  <c r="BL400" i="1"/>
  <c r="BL51" i="1"/>
  <c r="BL523" i="1"/>
  <c r="BJ486" i="1"/>
  <c r="BL219" i="1"/>
  <c r="BK64" i="1"/>
  <c r="BJ295" i="1"/>
  <c r="BL388" i="1"/>
  <c r="BL474" i="1"/>
  <c r="BL152" i="1"/>
  <c r="BL366" i="1"/>
  <c r="BL211" i="1"/>
  <c r="BL538" i="1"/>
  <c r="BL244" i="1"/>
  <c r="BK193" i="1"/>
  <c r="BL432" i="1"/>
  <c r="BK535" i="1"/>
  <c r="BL36" i="1"/>
  <c r="BL283" i="1"/>
  <c r="BK436" i="1"/>
  <c r="BL359" i="1"/>
  <c r="BK528" i="1"/>
  <c r="BL468" i="1"/>
  <c r="BJ443" i="1"/>
  <c r="BJ54" i="1"/>
  <c r="BJ480" i="1"/>
  <c r="BJ527" i="1"/>
  <c r="BL335" i="1"/>
  <c r="BL312" i="1"/>
  <c r="BL213" i="1"/>
  <c r="BL487" i="1"/>
  <c r="BL339" i="1"/>
  <c r="BK82" i="1"/>
  <c r="BK72" i="1"/>
  <c r="BL461" i="1"/>
  <c r="BK81" i="1"/>
  <c r="BK218" i="1"/>
  <c r="BL65" i="1"/>
  <c r="BL411" i="1"/>
  <c r="BL445" i="1"/>
  <c r="BL161" i="1"/>
  <c r="BK252" i="1"/>
  <c r="BK80" i="1"/>
  <c r="BJ276" i="1"/>
  <c r="BK61" i="1"/>
  <c r="BJ441" i="1"/>
  <c r="BL348" i="1"/>
  <c r="BL202" i="1"/>
  <c r="BK294" i="1"/>
  <c r="BL120" i="1"/>
  <c r="BK92" i="1"/>
  <c r="BK58" i="1"/>
  <c r="BK522" i="1"/>
  <c r="BL482" i="1"/>
  <c r="BL124" i="1"/>
  <c r="BK371" i="1"/>
  <c r="BK30" i="1"/>
  <c r="BK128" i="1"/>
  <c r="BL165" i="1"/>
  <c r="BL138" i="1"/>
  <c r="BK253" i="1"/>
  <c r="BK349" i="1"/>
  <c r="BL279" i="1"/>
  <c r="BJ397" i="1"/>
  <c r="BL272" i="1"/>
  <c r="BL343" i="1"/>
  <c r="BL495" i="1"/>
  <c r="BK48" i="1"/>
  <c r="BL531" i="1"/>
  <c r="BL460" i="1"/>
  <c r="BK541" i="1"/>
  <c r="BK514" i="1"/>
  <c r="BL17" i="1"/>
  <c r="BK466" i="1"/>
  <c r="BL546" i="1"/>
  <c r="BK381" i="1"/>
  <c r="BK455" i="1"/>
  <c r="BK140" i="1"/>
  <c r="BK73" i="1"/>
  <c r="BJ502" i="1"/>
  <c r="BJ85" i="1"/>
  <c r="BJ242" i="1"/>
  <c r="BJ479" i="1"/>
  <c r="BJ123" i="1"/>
  <c r="BJ208" i="1"/>
  <c r="BJ273" i="1"/>
  <c r="BL302" i="1"/>
  <c r="BL325" i="1"/>
  <c r="BJ76" i="1"/>
  <c r="BJ132" i="1"/>
  <c r="BJ504" i="1"/>
  <c r="BJ251" i="1"/>
  <c r="BK27" i="1"/>
  <c r="BL167" i="1"/>
  <c r="BL67" i="1"/>
  <c r="BK21" i="1"/>
  <c r="BL164" i="1"/>
  <c r="BL168" i="1"/>
  <c r="BL93" i="1"/>
  <c r="BL549" i="1"/>
  <c r="BK536" i="1"/>
  <c r="BK44" i="1"/>
  <c r="BK345" i="1"/>
  <c r="BJ49" i="1"/>
  <c r="BJ379" i="1"/>
  <c r="BJ159" i="1"/>
  <c r="BJ321" i="1"/>
  <c r="BJ309" i="1"/>
  <c r="BJ543" i="1"/>
  <c r="BL530" i="1"/>
  <c r="BK425" i="1"/>
  <c r="BL483" i="1"/>
  <c r="BL269" i="1"/>
  <c r="BK209" i="1"/>
  <c r="BL148" i="1"/>
  <c r="BL470" i="1"/>
  <c r="BK246" i="1"/>
  <c r="BK74" i="1"/>
  <c r="BK223" i="1"/>
  <c r="BK487" i="1"/>
  <c r="BK352" i="1"/>
  <c r="BK316" i="1"/>
  <c r="BL95" i="1"/>
  <c r="BL96" i="1"/>
  <c r="BL354" i="1"/>
  <c r="BK328" i="1"/>
  <c r="BL488" i="1"/>
  <c r="BL170" i="1"/>
  <c r="BJ430" i="1"/>
  <c r="BL430" i="1"/>
  <c r="BL160" i="1"/>
  <c r="BL500" i="1"/>
  <c r="BK322" i="1"/>
  <c r="BK99" i="1"/>
  <c r="BJ328" i="1"/>
  <c r="BL413" i="1"/>
  <c r="BK173" i="1"/>
  <c r="BK179" i="1"/>
  <c r="BL140" i="1"/>
  <c r="BK350" i="1"/>
  <c r="BL328" i="1"/>
  <c r="BK293" i="1"/>
  <c r="BK309" i="1"/>
  <c r="BK311" i="1"/>
  <c r="BK251" i="1"/>
  <c r="BL469" i="1"/>
  <c r="BK163" i="1"/>
  <c r="BK517" i="1"/>
  <c r="BJ248" i="1"/>
  <c r="BL229" i="1"/>
  <c r="BL386" i="1"/>
  <c r="BK481" i="1"/>
  <c r="BK368" i="1"/>
  <c r="BK485" i="1"/>
  <c r="BL154" i="1"/>
  <c r="BK159" i="1"/>
  <c r="BK521" i="1"/>
  <c r="BK158" i="1"/>
  <c r="BK156" i="1"/>
  <c r="BL424" i="1"/>
  <c r="BK355" i="1"/>
  <c r="BK126" i="1"/>
  <c r="BL287" i="1"/>
  <c r="BJ61" i="1"/>
  <c r="BL340" i="1"/>
  <c r="BJ371" i="1"/>
  <c r="BL40" i="1"/>
  <c r="BL377" i="1"/>
  <c r="BL256" i="1"/>
  <c r="BK97" i="1"/>
  <c r="BK220" i="1"/>
  <c r="BK473" i="1"/>
  <c r="BK361" i="1"/>
  <c r="BL98" i="1"/>
  <c r="BL69" i="1"/>
  <c r="BK168" i="1"/>
  <c r="BK387" i="1"/>
  <c r="BL364" i="1"/>
  <c r="BK407" i="1"/>
  <c r="BK110" i="1"/>
  <c r="BK265" i="1"/>
  <c r="BJ128" i="1"/>
  <c r="BK549" i="1"/>
  <c r="BK451" i="1"/>
  <c r="BK405" i="1"/>
  <c r="BK17" i="1"/>
  <c r="BL248" i="1"/>
  <c r="BK397" i="1"/>
  <c r="BK440" i="1"/>
  <c r="BJ25" i="1"/>
  <c r="BJ231" i="1"/>
  <c r="BJ290" i="1"/>
  <c r="BJ436" i="1"/>
  <c r="BJ247" i="1"/>
  <c r="BJ67" i="1"/>
  <c r="BJ535" i="1"/>
  <c r="BL16" i="1"/>
  <c r="BL406" i="1"/>
  <c r="BJ282" i="1"/>
  <c r="BJ44" i="1"/>
  <c r="BL456" i="1"/>
  <c r="BL109" i="1"/>
  <c r="BK77" i="1"/>
  <c r="BK142" i="1"/>
  <c r="BL177" i="1"/>
  <c r="BL418" i="1"/>
  <c r="BL119" i="1"/>
  <c r="BL510" i="1"/>
  <c r="BL498" i="1"/>
  <c r="BL547" i="1"/>
  <c r="BJ143" i="1"/>
  <c r="BL511" i="1"/>
  <c r="BL493" i="1"/>
  <c r="BL37" i="1"/>
  <c r="BL222" i="1"/>
  <c r="BL459" i="1"/>
  <c r="BL467" i="1"/>
  <c r="BL372" i="1"/>
  <c r="BL288" i="1"/>
  <c r="BK262" i="1"/>
  <c r="BK342" i="1"/>
  <c r="BK269" i="1"/>
  <c r="BK525" i="1"/>
  <c r="BL230" i="1"/>
  <c r="BK22" i="1"/>
  <c r="BK454" i="1"/>
  <c r="BK24" i="1"/>
  <c r="BJ274" i="1"/>
  <c r="BJ550" i="1"/>
  <c r="BJ115" i="1"/>
  <c r="BJ105" i="1"/>
  <c r="BL227" i="1"/>
  <c r="BJ367" i="1"/>
  <c r="BJ485" i="1"/>
  <c r="BL442" i="1"/>
  <c r="BL314" i="1"/>
  <c r="BL134" i="1"/>
  <c r="BL141" i="1"/>
  <c r="BL503" i="1"/>
  <c r="BJ20" i="1"/>
  <c r="BL50" i="1"/>
  <c r="BJ125" i="1"/>
  <c r="BJ88" i="1"/>
  <c r="BJ188" i="1"/>
  <c r="BL362" i="1"/>
  <c r="BL75" i="1"/>
  <c r="BL29" i="1"/>
  <c r="BJ220" i="1"/>
  <c r="BL118" i="1"/>
  <c r="BL84" i="1"/>
  <c r="BL360" i="1"/>
  <c r="BJ97" i="1"/>
  <c r="BJ173" i="1"/>
  <c r="BL268" i="1"/>
  <c r="BL351" i="1"/>
  <c r="BL144" i="1"/>
  <c r="BL292" i="1"/>
  <c r="BK129" i="1"/>
  <c r="BK152" i="1"/>
  <c r="BK519" i="1"/>
  <c r="BK112" i="1"/>
  <c r="BK297" i="1"/>
  <c r="BK263" i="1"/>
  <c r="BK347" i="1"/>
  <c r="BK516" i="1"/>
  <c r="BK150" i="1"/>
  <c r="BK240" i="1"/>
  <c r="BL371" i="1"/>
  <c r="BJ147" i="1"/>
  <c r="BJ385" i="1"/>
  <c r="BJ101" i="1"/>
  <c r="BJ35" i="1"/>
  <c r="BJ509" i="1"/>
  <c r="BJ52" i="1"/>
  <c r="BJ42" i="1"/>
  <c r="BJ552" i="1"/>
  <c r="BJ31" i="1"/>
  <c r="BJ259" i="1"/>
  <c r="BJ310" i="1"/>
  <c r="BJ447" i="1"/>
  <c r="BJ62" i="1"/>
  <c r="BJ540" i="1"/>
  <c r="BJ298" i="1"/>
  <c r="BL448" i="1"/>
  <c r="BJ63" i="1"/>
  <c r="BL243" i="1"/>
  <c r="BL249" i="1"/>
  <c r="BL525" i="1"/>
  <c r="BL408" i="1"/>
  <c r="BL317" i="1"/>
  <c r="BL489" i="1"/>
  <c r="BJ268" i="1"/>
  <c r="BJ39" i="1"/>
  <c r="BJ36" i="1"/>
  <c r="BJ19" i="1"/>
  <c r="BK329" i="1"/>
  <c r="BK20" i="1"/>
  <c r="BJ32" i="1"/>
  <c r="BL139" i="1"/>
  <c r="BL444" i="1"/>
  <c r="BL428" i="1"/>
  <c r="BL289" i="1"/>
  <c r="BL438" i="1"/>
  <c r="BL435" i="1"/>
  <c r="BL336" i="1"/>
  <c r="BL492" i="1"/>
  <c r="BL507" i="1"/>
  <c r="BL551" i="1"/>
  <c r="BL344" i="1"/>
  <c r="BL334" i="1"/>
  <c r="BL462" i="1"/>
  <c r="BL70" i="1"/>
  <c r="BK151" i="1"/>
  <c r="BL356" i="1"/>
  <c r="BK79" i="1"/>
  <c r="BK60" i="1"/>
  <c r="BK399" i="1"/>
  <c r="BK203" i="1"/>
  <c r="BK393" i="1"/>
  <c r="BK65" i="1"/>
  <c r="BK277" i="1"/>
  <c r="BK433" i="1"/>
  <c r="BJ330" i="1"/>
  <c r="BJ58" i="1"/>
  <c r="BJ446" i="1"/>
  <c r="BJ252" i="1"/>
  <c r="BJ151" i="1"/>
  <c r="BJ163" i="1"/>
  <c r="BJ21" i="1"/>
  <c r="BJ425" i="1"/>
  <c r="BJ56" i="1"/>
  <c r="BJ200" i="1"/>
  <c r="BJ489" i="1"/>
  <c r="BJ478" i="1"/>
  <c r="BJ548" i="1"/>
  <c r="BL286" i="1"/>
  <c r="BL100" i="1"/>
  <c r="BL91" i="1"/>
  <c r="BL47" i="1"/>
  <c r="BL509" i="1"/>
  <c r="BL439" i="1"/>
  <c r="BL208" i="1"/>
  <c r="BL153" i="1"/>
  <c r="BL130" i="1"/>
  <c r="BL398" i="1"/>
  <c r="BL185" i="1"/>
  <c r="BL266" i="1"/>
  <c r="BL206" i="1"/>
  <c r="BL383" i="1"/>
  <c r="BL420" i="1"/>
  <c r="BK248" i="1"/>
  <c r="BK456" i="1"/>
  <c r="BK33" i="1"/>
  <c r="BJ108" i="1"/>
  <c r="BJ149" i="1"/>
  <c r="BJ390" i="1"/>
  <c r="BJ347" i="1"/>
  <c r="BJ454" i="1"/>
  <c r="BJ513" i="1"/>
  <c r="BJ207" i="1"/>
  <c r="BL396" i="1"/>
  <c r="BJ30" i="1"/>
  <c r="BJ246" i="1"/>
  <c r="BJ118" i="1"/>
  <c r="BL135" i="1"/>
  <c r="BJ317" i="1"/>
  <c r="BL239" i="1"/>
  <c r="BL104" i="1"/>
  <c r="BL447" i="1"/>
  <c r="BL437" i="1"/>
  <c r="BL453" i="1"/>
  <c r="BL341" i="1"/>
  <c r="BL281" i="1"/>
  <c r="BL465" i="1"/>
  <c r="BL403" i="1"/>
  <c r="BL501" i="1"/>
  <c r="BL502" i="1"/>
  <c r="BL476" i="1"/>
  <c r="BK353" i="1"/>
  <c r="BK109" i="1"/>
  <c r="BK445" i="1"/>
  <c r="BK291" i="1"/>
  <c r="BL103" i="1"/>
  <c r="BJ60" i="1"/>
  <c r="BJ285" i="1"/>
  <c r="BJ528" i="1"/>
  <c r="BJ491" i="1"/>
  <c r="BJ79" i="1"/>
  <c r="BJ451" i="1"/>
  <c r="BL241" i="1"/>
  <c r="BL224" i="1"/>
  <c r="BL232" i="1"/>
  <c r="BL265" i="1"/>
  <c r="BL416" i="1"/>
  <c r="BJ395" i="1"/>
  <c r="BJ429" i="1"/>
  <c r="BL518" i="1"/>
  <c r="BL197" i="1"/>
  <c r="BL183" i="1"/>
  <c r="BL162" i="1"/>
  <c r="BL539" i="1"/>
  <c r="BL101" i="1"/>
  <c r="BL245" i="1"/>
  <c r="BL363" i="1"/>
  <c r="BL402" i="1"/>
  <c r="BL238" i="1"/>
  <c r="BL236" i="1"/>
  <c r="BL111" i="1"/>
  <c r="BL333" i="1"/>
  <c r="BJ284" i="1"/>
  <c r="BK284" i="1"/>
  <c r="BH379" i="1"/>
  <c r="BH213" i="1"/>
  <c r="BJ409" i="1"/>
  <c r="BK409" i="1"/>
  <c r="BJ28" i="1"/>
  <c r="BK28" i="1"/>
  <c r="BJ428" i="1"/>
  <c r="BK428" i="1"/>
  <c r="BJ93" i="1"/>
  <c r="BK93" i="1"/>
  <c r="BJ57" i="1"/>
  <c r="BK57" i="1"/>
  <c r="BJ199" i="1"/>
  <c r="BK199" i="1"/>
  <c r="BH178" i="1"/>
  <c r="BJ66" i="1"/>
  <c r="BK66" i="1"/>
  <c r="BJ338" i="1"/>
  <c r="BK338" i="1"/>
  <c r="BJ468" i="1"/>
  <c r="BK468" i="1"/>
  <c r="BJ403" i="1"/>
  <c r="BK403" i="1"/>
  <c r="BJ376" i="1"/>
  <c r="BK376" i="1"/>
  <c r="BJ464" i="1"/>
  <c r="BK464" i="1"/>
  <c r="BJ426" i="1"/>
  <c r="BK426" i="1"/>
  <c r="BJ214" i="1"/>
  <c r="BK214" i="1"/>
  <c r="BH159" i="1"/>
  <c r="BK247" i="1"/>
  <c r="BL247" i="1"/>
  <c r="BH242" i="1"/>
  <c r="BJ271" i="1"/>
  <c r="BK271" i="1"/>
  <c r="BJ359" i="1"/>
  <c r="BK359" i="1"/>
  <c r="BJ494" i="1"/>
  <c r="BK494" i="1"/>
  <c r="BK31" i="1"/>
  <c r="BH392" i="1"/>
  <c r="BH406" i="1"/>
  <c r="BH465" i="1"/>
  <c r="BH287" i="1"/>
  <c r="BH338" i="1"/>
  <c r="BK443" i="1"/>
  <c r="BH70" i="1"/>
  <c r="BH382" i="1"/>
  <c r="BH196" i="1"/>
  <c r="BK540" i="1"/>
  <c r="BH265" i="1"/>
  <c r="BH167" i="1"/>
  <c r="BH542" i="1"/>
  <c r="BH386" i="1"/>
  <c r="BH549" i="1"/>
  <c r="BH212" i="1"/>
  <c r="BH49" i="1"/>
  <c r="BJ157" i="1"/>
  <c r="BK157" i="1"/>
  <c r="BK306" i="1"/>
  <c r="BL306" i="1"/>
  <c r="BK87" i="1"/>
  <c r="BL87" i="1"/>
  <c r="BH333" i="1"/>
  <c r="BL550" i="1"/>
  <c r="BH165" i="1"/>
  <c r="BH69" i="1"/>
  <c r="BH321" i="1"/>
  <c r="BJ197" i="1"/>
  <c r="BK197" i="1"/>
  <c r="BH127" i="1"/>
  <c r="BH442" i="1"/>
  <c r="BL76" i="1"/>
  <c r="BH117" i="1"/>
  <c r="BH230" i="1"/>
  <c r="BH492" i="1"/>
  <c r="BH505" i="1"/>
  <c r="BK63" i="1"/>
  <c r="BL486" i="1"/>
  <c r="BH368" i="1"/>
  <c r="BH339" i="1"/>
  <c r="BL528" i="1"/>
  <c r="BL278" i="1"/>
  <c r="BH309" i="1"/>
  <c r="BJ380" i="1"/>
  <c r="BH526" i="1"/>
  <c r="BL378" i="1"/>
  <c r="BH356" i="1"/>
  <c r="BL305" i="1"/>
  <c r="BH261" i="1"/>
  <c r="BK67" i="1"/>
  <c r="BL422" i="1"/>
  <c r="BH113" i="1"/>
  <c r="BH544" i="1"/>
  <c r="BH102" i="1"/>
  <c r="BH42" i="1"/>
  <c r="BH264" i="1"/>
  <c r="BH47" i="1"/>
  <c r="BK41" i="1"/>
  <c r="BJ444" i="1"/>
  <c r="BK444" i="1"/>
  <c r="BJ110" i="1"/>
  <c r="BJ18" i="1"/>
  <c r="BJ111" i="1"/>
  <c r="BK111" i="1"/>
  <c r="BJ300" i="1"/>
  <c r="BK300" i="1"/>
  <c r="BJ292" i="1"/>
  <c r="BK292" i="1"/>
  <c r="BJ452" i="1"/>
  <c r="BJ516" i="1"/>
  <c r="BJ189" i="1"/>
  <c r="BK189" i="1"/>
  <c r="BJ303" i="1"/>
  <c r="BK303" i="1"/>
  <c r="BJ281" i="1"/>
  <c r="BK281" i="1"/>
  <c r="BJ408" i="1"/>
  <c r="BK408" i="1"/>
  <c r="BJ465" i="1"/>
  <c r="BK465" i="1"/>
  <c r="BJ313" i="1"/>
  <c r="BJ250" i="1"/>
  <c r="BK250" i="1"/>
  <c r="BJ505" i="1"/>
  <c r="BJ167" i="1"/>
  <c r="BK167" i="1"/>
  <c r="BJ206" i="1"/>
  <c r="BK206" i="1"/>
  <c r="BJ146" i="1"/>
  <c r="BJ78" i="1"/>
  <c r="BJ71" i="1"/>
  <c r="BJ51" i="1"/>
  <c r="BL204" i="1"/>
  <c r="BL463" i="1"/>
  <c r="BL322" i="1"/>
  <c r="BL114" i="1"/>
  <c r="BL452" i="1"/>
  <c r="BJ131" i="1"/>
  <c r="BK131" i="1"/>
  <c r="BJ89" i="1"/>
  <c r="BK89" i="1"/>
  <c r="BL188" i="1"/>
  <c r="BJ280" i="1"/>
  <c r="BJ86" i="1"/>
  <c r="BJ74" i="1"/>
  <c r="BJ198" i="1"/>
  <c r="BK198" i="1"/>
  <c r="BK384" i="1"/>
  <c r="BK36" i="1"/>
  <c r="BH58" i="1"/>
  <c r="BH411" i="1"/>
  <c r="BJ27" i="1"/>
  <c r="BH238" i="1"/>
  <c r="BL72" i="1"/>
  <c r="BJ213" i="1"/>
  <c r="BK213" i="1"/>
  <c r="BL112" i="1"/>
  <c r="BH337" i="1"/>
  <c r="BK54" i="1"/>
  <c r="BH89" i="1"/>
  <c r="BL379" i="1"/>
  <c r="BL180" i="1"/>
  <c r="BH504" i="1"/>
  <c r="BK310" i="1"/>
  <c r="BH480" i="1"/>
  <c r="BK385" i="1"/>
  <c r="BH370" i="1"/>
  <c r="BK321" i="1"/>
  <c r="BH302" i="1"/>
  <c r="BL92" i="1"/>
  <c r="BH322" i="1"/>
  <c r="BK427" i="1"/>
  <c r="BK480" i="1"/>
  <c r="BK475" i="1"/>
  <c r="BH323" i="1"/>
  <c r="BH374" i="1"/>
  <c r="BH64" i="1"/>
  <c r="BH74" i="1"/>
  <c r="BH402" i="1"/>
  <c r="BH120" i="1"/>
  <c r="BH413" i="1"/>
  <c r="BH169" i="1"/>
  <c r="BJ77" i="1"/>
  <c r="BJ438" i="1"/>
  <c r="BK438" i="1"/>
  <c r="BJ508" i="1"/>
  <c r="BK508" i="1"/>
  <c r="BJ249" i="1"/>
  <c r="BK249" i="1"/>
  <c r="BJ288" i="1"/>
  <c r="BK288" i="1"/>
  <c r="BJ145" i="1"/>
  <c r="BJ511" i="1"/>
  <c r="BJ48" i="1"/>
  <c r="BJ127" i="1"/>
  <c r="BK127" i="1"/>
  <c r="BJ434" i="1"/>
  <c r="BK434" i="1"/>
  <c r="BJ228" i="1"/>
  <c r="BK228" i="1"/>
  <c r="BJ83" i="1"/>
  <c r="BK83" i="1"/>
  <c r="BJ238" i="1"/>
  <c r="BK238" i="1"/>
  <c r="BJ362" i="1"/>
  <c r="BK362" i="1"/>
  <c r="BJ135" i="1"/>
  <c r="BK135" i="1"/>
  <c r="BJ546" i="1"/>
  <c r="BK546" i="1"/>
  <c r="BJ366" i="1"/>
  <c r="BK366" i="1"/>
  <c r="BJ158" i="1"/>
  <c r="BJ539" i="1"/>
  <c r="BK539" i="1"/>
  <c r="BJ360" i="1"/>
  <c r="BK360" i="1"/>
  <c r="BJ534" i="1"/>
  <c r="BL24" i="1"/>
  <c r="BJ144" i="1"/>
  <c r="BK144" i="1"/>
  <c r="BL513" i="1"/>
  <c r="BL275" i="1"/>
  <c r="BL257" i="1"/>
  <c r="BL380" i="1"/>
  <c r="BL318" i="1"/>
  <c r="BL352" i="1"/>
  <c r="BJ223" i="1"/>
  <c r="BJ375" i="1"/>
  <c r="BK375" i="1"/>
  <c r="BJ493" i="1"/>
  <c r="BK493" i="1"/>
  <c r="BJ244" i="1"/>
  <c r="BK244" i="1"/>
  <c r="BJ134" i="1"/>
  <c r="BJ297" i="1"/>
  <c r="BJ104" i="1"/>
  <c r="BJ341" i="1"/>
  <c r="BK259" i="1"/>
  <c r="BL259" i="1"/>
  <c r="BL49" i="1"/>
  <c r="BH476" i="1"/>
  <c r="BH451" i="1"/>
  <c r="BH174" i="1"/>
  <c r="BK19" i="1"/>
  <c r="BH295" i="1"/>
  <c r="BH139" i="1"/>
  <c r="BH262" i="1"/>
  <c r="BK357" i="1"/>
  <c r="BH249" i="1"/>
  <c r="BH336" i="1"/>
  <c r="BH123" i="1"/>
  <c r="BH192" i="1"/>
  <c r="BL32" i="1"/>
  <c r="BH190" i="1"/>
  <c r="BL276" i="1"/>
  <c r="BL369" i="1"/>
  <c r="BH443" i="1"/>
  <c r="BL423" i="1"/>
  <c r="BL196" i="1"/>
  <c r="BH446" i="1"/>
  <c r="BL319" i="1"/>
  <c r="BH415" i="1"/>
  <c r="BK25" i="1"/>
  <c r="BL43" i="1"/>
  <c r="BL270" i="1"/>
  <c r="BL466" i="1"/>
  <c r="BH547" i="1"/>
  <c r="BL330" i="1"/>
  <c r="BK90" i="1"/>
  <c r="BK231" i="1"/>
  <c r="BH364" i="1"/>
  <c r="BJ544" i="1"/>
  <c r="BH179" i="1"/>
  <c r="BH267" i="1"/>
  <c r="BL350" i="1"/>
  <c r="BL436" i="1"/>
  <c r="BK307" i="1"/>
  <c r="BL407" i="1"/>
  <c r="BH90" i="1"/>
  <c r="BH130" i="1"/>
  <c r="BH94" i="1"/>
  <c r="BH197" i="1"/>
  <c r="BH418" i="1"/>
  <c r="BH114" i="1"/>
  <c r="BK155" i="1"/>
  <c r="BK55" i="1"/>
  <c r="BK441" i="1"/>
  <c r="BK108" i="1"/>
  <c r="BK115" i="1"/>
  <c r="BJ193" i="1"/>
  <c r="BJ202" i="1"/>
  <c r="BK202" i="1"/>
  <c r="BJ72" i="1"/>
  <c r="BJ383" i="1"/>
  <c r="BK383" i="1"/>
  <c r="BJ17" i="1"/>
  <c r="BJ445" i="1"/>
  <c r="BJ344" i="1"/>
  <c r="BK344" i="1"/>
  <c r="BJ34" i="1"/>
  <c r="BJ165" i="1"/>
  <c r="BK165" i="1"/>
  <c r="BJ99" i="1"/>
  <c r="BJ102" i="1"/>
  <c r="BJ453" i="1"/>
  <c r="BK453" i="1"/>
  <c r="BJ398" i="1"/>
  <c r="BK398" i="1"/>
  <c r="BJ448" i="1"/>
  <c r="BJ302" i="1"/>
  <c r="BK302" i="1"/>
  <c r="BJ136" i="1"/>
  <c r="BJ68" i="1"/>
  <c r="BL240" i="1"/>
  <c r="BH109" i="1"/>
  <c r="BL315" i="1"/>
  <c r="BH543" i="1"/>
  <c r="BH539" i="1"/>
  <c r="BK32" i="1"/>
  <c r="BL34" i="1"/>
  <c r="BH168" i="1"/>
  <c r="BH84" i="1"/>
  <c r="BH311" i="1"/>
  <c r="BK42" i="1"/>
  <c r="BK497" i="1"/>
  <c r="BL497" i="1"/>
  <c r="BH254" i="1"/>
  <c r="BJ138" i="1"/>
  <c r="BK138" i="1"/>
  <c r="BJ133" i="1"/>
  <c r="BJ496" i="1"/>
  <c r="BK496" i="1"/>
  <c r="BJ107" i="1"/>
  <c r="BK107" i="1"/>
  <c r="BJ389" i="1"/>
  <c r="BK389" i="1"/>
  <c r="BJ361" i="1"/>
  <c r="BJ427" i="1"/>
  <c r="BJ266" i="1"/>
  <c r="BK266" i="1"/>
  <c r="BJ400" i="1"/>
  <c r="BK400" i="1"/>
  <c r="BJ258" i="1"/>
  <c r="BK258" i="1"/>
  <c r="BJ161" i="1"/>
  <c r="BJ16" i="1"/>
  <c r="BJ141" i="1"/>
  <c r="BK141" i="1"/>
  <c r="BJ114" i="1"/>
  <c r="BJ106" i="1"/>
  <c r="BK106" i="1"/>
  <c r="BJ384" i="1"/>
  <c r="BJ372" i="1"/>
  <c r="BK372" i="1"/>
  <c r="BJ232" i="1"/>
  <c r="BK232" i="1"/>
  <c r="BJ289" i="1"/>
  <c r="BK289" i="1"/>
  <c r="BJ416" i="1"/>
  <c r="BK416" i="1"/>
  <c r="BJ525" i="1"/>
  <c r="BL505" i="1"/>
  <c r="BL113" i="1"/>
  <c r="BL451" i="1"/>
  <c r="BL221" i="1"/>
  <c r="BJ542" i="1"/>
  <c r="BK542" i="1"/>
  <c r="BJ461" i="1"/>
  <c r="BK461" i="1"/>
  <c r="BH121" i="1"/>
  <c r="BH429" i="1"/>
  <c r="BJ439" i="1"/>
  <c r="BJ38" i="1"/>
  <c r="BJ463" i="1"/>
  <c r="BH227" i="1"/>
  <c r="BH281" i="1"/>
  <c r="BH299" i="1"/>
  <c r="BJ269" i="1"/>
  <c r="BL481" i="1"/>
  <c r="BL358" i="1"/>
  <c r="BH348" i="1"/>
  <c r="BJ137" i="1"/>
  <c r="BK137" i="1"/>
  <c r="BJ333" i="1"/>
  <c r="BK333" i="1"/>
  <c r="BH33" i="1"/>
  <c r="BH43" i="1"/>
  <c r="BJ332" i="1"/>
  <c r="BK332" i="1"/>
  <c r="BH145" i="1"/>
  <c r="BH497" i="1"/>
  <c r="BJ112" i="1"/>
  <c r="BL209" i="1"/>
  <c r="BL353" i="1"/>
  <c r="BL210" i="1"/>
  <c r="BL308" i="1"/>
  <c r="BH434" i="1"/>
  <c r="BH189" i="1"/>
  <c r="BL59" i="1"/>
  <c r="BL273" i="1"/>
  <c r="BH92" i="1"/>
  <c r="BJ184" i="1"/>
  <c r="BH253" i="1"/>
  <c r="BH146" i="1"/>
  <c r="BK147" i="1"/>
  <c r="BL147" i="1"/>
  <c r="BH334" i="1"/>
  <c r="BH273" i="1"/>
  <c r="BL81" i="1"/>
  <c r="BL68" i="1"/>
  <c r="BH523" i="1"/>
  <c r="BJ186" i="1"/>
  <c r="BK186" i="1"/>
  <c r="BJ432" i="1"/>
  <c r="BJ41" i="1"/>
  <c r="BJ215" i="1"/>
  <c r="BJ239" i="1"/>
  <c r="BK239" i="1"/>
  <c r="BJ94" i="1"/>
  <c r="BJ503" i="1"/>
  <c r="BK503" i="1"/>
  <c r="BJ507" i="1"/>
  <c r="BK507" i="1"/>
  <c r="BJ299" i="1"/>
  <c r="BK299" i="1"/>
  <c r="BJ357" i="1"/>
  <c r="BJ510" i="1"/>
  <c r="BK510" i="1"/>
  <c r="BJ222" i="1"/>
  <c r="BK222" i="1"/>
  <c r="BJ346" i="1"/>
  <c r="BK346" i="1"/>
  <c r="BJ120" i="1"/>
  <c r="BK120" i="1"/>
  <c r="BJ301" i="1"/>
  <c r="BJ531" i="1"/>
  <c r="BJ532" i="1"/>
  <c r="BK532" i="1"/>
  <c r="BJ225" i="1"/>
  <c r="BK225" i="1"/>
  <c r="BJ37" i="1"/>
  <c r="BK37" i="1"/>
  <c r="BJ551" i="1"/>
  <c r="BK551" i="1"/>
  <c r="BJ236" i="1"/>
  <c r="BK236" i="1"/>
  <c r="BJ442" i="1"/>
  <c r="BK442" i="1"/>
  <c r="BJ187" i="1"/>
  <c r="BK187" i="1"/>
  <c r="BJ192" i="1"/>
  <c r="BK192" i="1"/>
  <c r="BJ414" i="1"/>
  <c r="BJ153" i="1"/>
  <c r="BK153" i="1"/>
  <c r="BL251" i="1"/>
  <c r="BL263" i="1"/>
  <c r="BJ421" i="1"/>
  <c r="BK421" i="1"/>
  <c r="BJ182" i="1"/>
  <c r="BJ124" i="1"/>
  <c r="BK124" i="1"/>
  <c r="BK414" i="1"/>
  <c r="BH160" i="1"/>
  <c r="BH182" i="1"/>
  <c r="BJ254" i="1"/>
  <c r="BH389" i="1"/>
  <c r="BL215" i="1"/>
  <c r="BL218" i="1"/>
  <c r="BL145" i="1"/>
  <c r="BL455" i="1"/>
  <c r="BL200" i="1"/>
  <c r="BJ411" i="1"/>
  <c r="BK411" i="1"/>
  <c r="BH100" i="1"/>
  <c r="BJ204" i="1"/>
  <c r="BH548" i="1"/>
  <c r="BJ211" i="1"/>
  <c r="BJ194" i="1"/>
  <c r="BK308" i="1"/>
  <c r="BH68" i="1"/>
  <c r="BH490" i="1"/>
  <c r="BJ482" i="1"/>
  <c r="BL524" i="1"/>
  <c r="BH483" i="1"/>
  <c r="BH445" i="1"/>
  <c r="BH138" i="1"/>
  <c r="BH219" i="1"/>
  <c r="BK298" i="1"/>
  <c r="BH450" i="1"/>
  <c r="BJ530" i="1"/>
  <c r="BK552" i="1"/>
  <c r="BL158" i="1"/>
  <c r="BK432" i="1"/>
  <c r="BH538" i="1"/>
  <c r="BH376" i="1"/>
  <c r="BL454" i="1"/>
  <c r="BH335" i="1"/>
  <c r="BH110" i="1"/>
  <c r="BK479" i="1"/>
  <c r="BL46" i="1"/>
  <c r="BL105" i="1"/>
  <c r="BL277" i="1"/>
  <c r="BH31" i="1"/>
  <c r="BH55" i="1"/>
  <c r="BL82" i="1"/>
  <c r="BL534" i="1"/>
  <c r="BK164" i="1"/>
  <c r="BL415" i="1"/>
  <c r="BH489" i="1"/>
  <c r="BL397" i="1"/>
  <c r="BL313" i="1"/>
  <c r="BK515" i="1"/>
  <c r="BH319" i="1"/>
  <c r="BL31" i="1"/>
  <c r="BK62" i="1"/>
  <c r="BL20" i="1"/>
  <c r="BK390" i="1"/>
  <c r="BH44" i="1"/>
  <c r="BK51" i="1"/>
  <c r="BH482" i="1"/>
  <c r="BH48" i="1"/>
  <c r="BK16" i="1"/>
  <c r="BL132" i="1"/>
  <c r="BL33" i="1"/>
  <c r="BK504" i="1"/>
  <c r="BH34" i="1"/>
  <c r="BH441" i="1"/>
  <c r="BH132" i="1"/>
  <c r="BH85" i="1"/>
  <c r="BK134" i="1"/>
  <c r="BL74" i="1"/>
  <c r="BL391" i="1"/>
  <c r="BJ73" i="1"/>
  <c r="BJ170" i="1"/>
  <c r="BK170" i="1"/>
  <c r="BJ241" i="1"/>
  <c r="BK241" i="1"/>
  <c r="BJ64" i="1"/>
  <c r="BJ139" i="1"/>
  <c r="BJ267" i="1"/>
  <c r="BJ286" i="1"/>
  <c r="BK286" i="1"/>
  <c r="BJ287" i="1"/>
  <c r="BK287" i="1"/>
  <c r="BJ217" i="1"/>
  <c r="BJ177" i="1"/>
  <c r="BK177" i="1"/>
  <c r="BJ33" i="1"/>
  <c r="BJ304" i="1"/>
  <c r="BK304" i="1"/>
  <c r="BJ517" i="1"/>
  <c r="BJ224" i="1"/>
  <c r="BK224" i="1"/>
  <c r="BJ469" i="1"/>
  <c r="BK469" i="1"/>
  <c r="BK548" i="1"/>
  <c r="BL548" i="1"/>
  <c r="BL21" i="1"/>
  <c r="BL519" i="1"/>
  <c r="BH194" i="1"/>
  <c r="BH519" i="1"/>
  <c r="BH527" i="1"/>
  <c r="BH437" i="1"/>
  <c r="BH122" i="1"/>
  <c r="BH436" i="1"/>
  <c r="BH288" i="1"/>
  <c r="BK35" i="1"/>
  <c r="BH62" i="1"/>
  <c r="BH327" i="1"/>
  <c r="BL457" i="1"/>
  <c r="BK274" i="1"/>
  <c r="BK133" i="1"/>
  <c r="BL163" i="1"/>
  <c r="BH416" i="1"/>
  <c r="BH399" i="1"/>
  <c r="BH332" i="1"/>
  <c r="BL458" i="1"/>
  <c r="BL63" i="1"/>
  <c r="BL48" i="1"/>
  <c r="BL23" i="1"/>
  <c r="BK114" i="1"/>
  <c r="BL44" i="1"/>
  <c r="BH50" i="1"/>
  <c r="BH46" i="1"/>
  <c r="BH59" i="1"/>
  <c r="BJ55" i="1"/>
  <c r="BJ406" i="1"/>
  <c r="BK406" i="1"/>
  <c r="BJ547" i="1"/>
  <c r="BK547" i="1"/>
  <c r="BJ424" i="1"/>
  <c r="BK424" i="1"/>
  <c r="BJ100" i="1"/>
  <c r="BJ46" i="1"/>
  <c r="BJ130" i="1"/>
  <c r="BK130" i="1"/>
  <c r="BJ43" i="1"/>
  <c r="BJ96" i="1"/>
  <c r="BK96" i="1"/>
  <c r="BJ59" i="1"/>
  <c r="BJ47" i="1"/>
  <c r="BK47" i="1"/>
  <c r="BJ183" i="1"/>
  <c r="BK183" i="1"/>
  <c r="BJ506" i="1"/>
  <c r="BK506" i="1"/>
  <c r="BJ140" i="1"/>
  <c r="BJ413" i="1"/>
  <c r="BK413" i="1"/>
  <c r="BJ526" i="1"/>
  <c r="BK526" i="1"/>
  <c r="BJ351" i="1"/>
  <c r="BK351" i="1"/>
  <c r="BJ370" i="1"/>
  <c r="BJ256" i="1"/>
  <c r="BJ356" i="1"/>
  <c r="BJ476" i="1"/>
  <c r="BK476" i="1"/>
  <c r="BJ98" i="1"/>
  <c r="BK98" i="1"/>
  <c r="BJ155" i="1"/>
  <c r="BJ210" i="1"/>
  <c r="BJ45" i="1"/>
  <c r="BL517" i="1"/>
  <c r="BL73" i="1"/>
  <c r="BL27" i="1"/>
  <c r="BL443" i="1"/>
  <c r="BL329" i="1"/>
  <c r="BJ377" i="1"/>
  <c r="BK377" i="1"/>
  <c r="BJ230" i="1"/>
  <c r="BJ95" i="1"/>
  <c r="BL552" i="1"/>
  <c r="BJ524" i="1"/>
  <c r="BJ75" i="1"/>
  <c r="BK75" i="1"/>
  <c r="BJ455" i="1"/>
  <c r="BK86" i="1"/>
  <c r="BL233" i="1"/>
  <c r="BK56" i="1"/>
  <c r="BJ378" i="1"/>
  <c r="BL478" i="1"/>
  <c r="BJ467" i="1"/>
  <c r="BK467" i="1"/>
  <c r="BL45" i="1"/>
  <c r="BL179" i="1"/>
  <c r="BJ263" i="1"/>
  <c r="BJ209" i="1"/>
  <c r="BJ492" i="1"/>
  <c r="BK492" i="1"/>
  <c r="BL128" i="1"/>
  <c r="BJ336" i="1"/>
  <c r="BK336" i="1"/>
  <c r="BH88" i="1"/>
  <c r="BJ519" i="1"/>
  <c r="BH528" i="1"/>
  <c r="BH136" i="1"/>
  <c r="BH211" i="1"/>
  <c r="BH158" i="1"/>
  <c r="BH472" i="1"/>
  <c r="BJ407" i="1"/>
  <c r="BL425" i="1"/>
  <c r="BL175" i="1"/>
  <c r="BH380" i="1"/>
  <c r="BL173" i="1"/>
  <c r="BL355" i="1"/>
  <c r="BL321" i="1"/>
  <c r="BL357" i="1"/>
  <c r="BJ126" i="1"/>
  <c r="BH330" i="1"/>
  <c r="BH360" i="1"/>
  <c r="BJ450" i="1"/>
  <c r="BK450" i="1"/>
  <c r="BJ237" i="1"/>
  <c r="BJ404" i="1"/>
  <c r="BJ471" i="1"/>
  <c r="BK471" i="1"/>
  <c r="BH91" i="1"/>
  <c r="BJ255" i="1"/>
  <c r="BL537" i="1"/>
  <c r="BL52" i="1"/>
  <c r="BJ499" i="1"/>
  <c r="BL485" i="1"/>
  <c r="BL99" i="1"/>
  <c r="BL345" i="1"/>
  <c r="BL155" i="1"/>
  <c r="BL311" i="1"/>
  <c r="BH475" i="1"/>
  <c r="BL449" i="1"/>
  <c r="BH81" i="1"/>
  <c r="BJ156" i="1"/>
  <c r="BJ218" i="1"/>
  <c r="BJ484" i="1"/>
  <c r="BH41" i="1"/>
  <c r="BJ412" i="1"/>
  <c r="BJ312" i="1"/>
  <c r="BK312" i="1"/>
  <c r="BH536" i="1"/>
  <c r="BH181" i="1"/>
  <c r="BJ294" i="1"/>
  <c r="BJ343" i="1"/>
  <c r="BK343" i="1"/>
  <c r="BL123" i="1"/>
  <c r="BL301" i="1"/>
  <c r="BL220" i="1"/>
  <c r="BL290" i="1"/>
  <c r="BL309" i="1"/>
  <c r="BL38" i="1"/>
  <c r="BH206" i="1"/>
  <c r="BL136" i="1"/>
  <c r="BK363" i="1"/>
  <c r="BH166" i="1"/>
  <c r="BL274" i="1"/>
  <c r="BL246" i="1"/>
  <c r="BL499" i="1"/>
  <c r="BL395" i="1"/>
  <c r="BH326" i="1"/>
  <c r="BH509" i="1"/>
  <c r="BH444" i="1"/>
  <c r="BJ533" i="1"/>
  <c r="BJ382" i="1"/>
  <c r="BK382" i="1"/>
  <c r="BJ272" i="1"/>
  <c r="BK272" i="1"/>
  <c r="BJ373" i="1"/>
  <c r="BK373" i="1"/>
  <c r="BH36" i="1"/>
  <c r="BL536" i="1"/>
  <c r="BJ433" i="1"/>
  <c r="BJ405" i="1"/>
  <c r="BH87" i="1"/>
  <c r="BH278" i="1"/>
  <c r="BH103" i="1"/>
  <c r="BJ174" i="1"/>
  <c r="BK174" i="1"/>
  <c r="BJ121" i="1"/>
  <c r="BJ521" i="1"/>
  <c r="BL126" i="1"/>
  <c r="BL193" i="1"/>
  <c r="BJ316" i="1"/>
  <c r="BH529" i="1"/>
  <c r="BL427" i="1"/>
  <c r="BH152" i="1"/>
  <c r="BJ179" i="1"/>
  <c r="BJ353" i="1"/>
  <c r="BJ459" i="1"/>
  <c r="BK459" i="1"/>
  <c r="BH270" i="1"/>
  <c r="BJ205" i="1"/>
  <c r="BH403" i="1"/>
  <c r="BH144" i="1"/>
  <c r="BJ358" i="1"/>
  <c r="BJ394" i="1"/>
  <c r="BK394" i="1"/>
  <c r="BL323" i="1"/>
  <c r="BH235" i="1"/>
  <c r="BL543" i="1"/>
  <c r="BL349" i="1"/>
  <c r="BH228" i="1"/>
  <c r="BL295" i="1"/>
  <c r="BL297" i="1"/>
  <c r="BL252" i="1"/>
  <c r="BL298" i="1"/>
  <c r="BH365" i="1"/>
  <c r="BJ410" i="1"/>
  <c r="BK410" i="1"/>
  <c r="BJ175" i="1"/>
  <c r="BJ399" i="1"/>
  <c r="BJ253" i="1"/>
  <c r="BJ185" i="1"/>
  <c r="BK185" i="1"/>
  <c r="BJ65" i="1"/>
  <c r="BJ195" i="1"/>
  <c r="BJ80" i="1"/>
  <c r="BJ196" i="1"/>
  <c r="BJ279" i="1"/>
  <c r="BK279" i="1"/>
  <c r="BJ319" i="1"/>
  <c r="BJ122" i="1"/>
  <c r="BK122" i="1"/>
  <c r="BJ477" i="1"/>
  <c r="BJ472" i="1"/>
  <c r="BJ81" i="1"/>
  <c r="BL56" i="1"/>
  <c r="BJ171" i="1"/>
  <c r="BK171" i="1"/>
  <c r="BL151" i="1"/>
  <c r="BL25" i="1"/>
  <c r="BL294" i="1"/>
  <c r="BL195" i="1"/>
  <c r="BL320" i="1"/>
  <c r="BL387" i="1"/>
  <c r="BJ501" i="1"/>
  <c r="BK501" i="1"/>
  <c r="BJ84" i="1"/>
  <c r="BJ116" i="1"/>
  <c r="BJ523" i="1"/>
  <c r="BK523" i="1"/>
  <c r="BJ518" i="1"/>
  <c r="BK518" i="1"/>
  <c r="BJ117" i="1"/>
  <c r="BJ435" i="1"/>
  <c r="BK435" i="1"/>
  <c r="BK282" i="1"/>
  <c r="BL282" i="1"/>
  <c r="BK489" i="1"/>
  <c r="BH63" i="1"/>
  <c r="BH26" i="1"/>
  <c r="BJ216" i="1"/>
  <c r="BK216" i="1"/>
  <c r="BJ431" i="1"/>
  <c r="BK431" i="1"/>
  <c r="BJ180" i="1"/>
  <c r="BL316" i="1"/>
  <c r="BJ487" i="1"/>
  <c r="BH521" i="1"/>
  <c r="BL479" i="1"/>
  <c r="BJ420" i="1"/>
  <c r="BK420" i="1"/>
  <c r="BL477" i="1"/>
  <c r="BL267" i="1"/>
  <c r="BL97" i="1"/>
  <c r="BJ190" i="1"/>
  <c r="BK190" i="1"/>
  <c r="BL191" i="1"/>
  <c r="BH80" i="1"/>
  <c r="BH460" i="1"/>
  <c r="BJ327" i="1"/>
  <c r="BK327" i="1"/>
  <c r="BH394" i="1"/>
  <c r="BJ545" i="1"/>
  <c r="BK545" i="1"/>
  <c r="BH467" i="1"/>
  <c r="BH151" i="1"/>
  <c r="BH417" i="1"/>
  <c r="BJ92" i="1"/>
  <c r="BH435" i="1"/>
  <c r="BL429" i="1"/>
  <c r="BL285" i="1"/>
  <c r="BL64" i="1"/>
  <c r="BL361" i="1"/>
  <c r="BL231" i="1"/>
  <c r="BL419" i="1"/>
  <c r="BL264" i="1"/>
  <c r="BH346" i="1"/>
  <c r="BL94" i="1"/>
  <c r="BH204" i="1"/>
  <c r="BL254" i="1"/>
  <c r="BL296" i="1"/>
  <c r="BJ458" i="1"/>
  <c r="BH324" i="1"/>
  <c r="BH501" i="1"/>
  <c r="BJ176" i="1"/>
  <c r="BJ325" i="1"/>
  <c r="BK325" i="1"/>
  <c r="BJ490" i="1"/>
  <c r="BK490" i="1"/>
  <c r="BJ388" i="1"/>
  <c r="BK388" i="1"/>
  <c r="BJ293" i="1"/>
  <c r="BJ355" i="1"/>
  <c r="BJ520" i="1"/>
  <c r="BK520" i="1"/>
  <c r="BL347" i="1"/>
  <c r="BL441" i="1"/>
  <c r="BH107" i="1"/>
  <c r="BL253" i="1"/>
  <c r="BL370" i="1"/>
  <c r="BH24" i="1"/>
  <c r="BH292" i="1"/>
  <c r="BL242" i="1"/>
  <c r="BL521" i="1"/>
  <c r="BJ348" i="1"/>
  <c r="BK348" i="1"/>
  <c r="BH414" i="1"/>
  <c r="BJ365" i="1"/>
  <c r="BK365" i="1"/>
  <c r="BH495" i="1"/>
  <c r="BJ339" i="1"/>
  <c r="BJ296" i="1"/>
  <c r="BJ415" i="1"/>
  <c r="BJ24" i="1"/>
  <c r="BJ29" i="1"/>
  <c r="BJ212" i="1"/>
  <c r="BK212" i="1"/>
  <c r="BJ396" i="1"/>
  <c r="BK396" i="1"/>
  <c r="BJ148" i="1"/>
  <c r="BK148" i="1"/>
  <c r="BJ70" i="1"/>
  <c r="BJ314" i="1"/>
  <c r="BL385" i="1"/>
  <c r="BJ500" i="1"/>
  <c r="BK500" i="1"/>
  <c r="BJ221" i="1"/>
  <c r="BL86" i="1"/>
  <c r="BL331" i="1"/>
  <c r="BL535" i="1"/>
  <c r="BL368" i="1"/>
  <c r="BJ437" i="1"/>
  <c r="BK437" i="1"/>
  <c r="BJ352" i="1"/>
  <c r="BJ91" i="1"/>
  <c r="BK91" i="1"/>
  <c r="BJ154" i="1"/>
  <c r="BJ541" i="1"/>
  <c r="BJ340" i="1"/>
  <c r="BK340" i="1"/>
  <c r="BJ40" i="1"/>
  <c r="BJ50" i="1"/>
  <c r="BJ240" i="1"/>
  <c r="BL149" i="1"/>
  <c r="BK70" i="1"/>
  <c r="BK39" i="1"/>
  <c r="BH289" i="1"/>
  <c r="BH537" i="1"/>
  <c r="BH96" i="1"/>
  <c r="BJ160" i="1"/>
  <c r="BK160" i="1"/>
  <c r="BJ23" i="1"/>
  <c r="BL392" i="1"/>
  <c r="BH286" i="1"/>
  <c r="BJ423" i="1"/>
  <c r="BH45" i="1"/>
  <c r="BL405" i="1"/>
  <c r="BJ264" i="1"/>
  <c r="BJ364" i="1"/>
  <c r="BK364" i="1"/>
  <c r="BL156" i="1"/>
  <c r="BL22" i="1"/>
  <c r="BJ460" i="1"/>
  <c r="BL169" i="1"/>
  <c r="BJ402" i="1"/>
  <c r="BK402" i="1"/>
  <c r="BH520" i="1"/>
  <c r="BJ229" i="1"/>
  <c r="BK229" i="1"/>
  <c r="BJ498" i="1"/>
  <c r="BK498" i="1"/>
  <c r="BL381" i="1"/>
  <c r="BJ162" i="1"/>
  <c r="BK162" i="1"/>
  <c r="BJ227" i="1"/>
  <c r="BK227" i="1"/>
  <c r="BH183" i="1"/>
  <c r="BH106" i="1"/>
  <c r="BJ457" i="1"/>
  <c r="BL217" i="1"/>
  <c r="BH229" i="1"/>
  <c r="BH362" i="1"/>
  <c r="BJ234" i="1"/>
  <c r="BL77" i="1"/>
  <c r="BL514" i="1"/>
  <c r="BH474" i="1"/>
  <c r="BL540" i="1"/>
  <c r="BL512" i="1"/>
  <c r="BL280" i="1"/>
  <c r="BL181" i="1"/>
  <c r="BL516" i="1"/>
  <c r="BH276" i="1"/>
  <c r="BJ349" i="1"/>
  <c r="BJ514" i="1"/>
  <c r="BH351" i="1"/>
  <c r="BJ277" i="1"/>
  <c r="BH515" i="1"/>
  <c r="BH453" i="1"/>
  <c r="BH493" i="1"/>
  <c r="BJ103" i="1"/>
  <c r="BH325" i="1"/>
  <c r="BH83" i="1"/>
  <c r="BJ422" i="1"/>
  <c r="BH381" i="1"/>
  <c r="BL71" i="1"/>
  <c r="BL194" i="1"/>
  <c r="BL237" i="1"/>
  <c r="BL291" i="1"/>
  <c r="BL207" i="1"/>
  <c r="BL515" i="1"/>
  <c r="BJ418" i="1"/>
  <c r="BK418" i="1"/>
  <c r="BJ278" i="1"/>
  <c r="BH258" i="1"/>
  <c r="BJ462" i="1"/>
  <c r="BH150" i="1"/>
  <c r="BJ306" i="1"/>
  <c r="BH458" i="1"/>
  <c r="BJ109" i="1"/>
  <c r="BH448" i="1"/>
  <c r="BJ291" i="1"/>
  <c r="BL166" i="1"/>
  <c r="BL133" i="1"/>
  <c r="BL61" i="1"/>
  <c r="BH142" i="1"/>
  <c r="BL412" i="1"/>
  <c r="BL541" i="1"/>
  <c r="BL293" i="1"/>
  <c r="BL310" i="1"/>
  <c r="BL417" i="1"/>
  <c r="BH456" i="1"/>
  <c r="BH137" i="1"/>
  <c r="BJ323" i="1"/>
  <c r="BH18" i="1"/>
  <c r="BJ334" i="1"/>
  <c r="BK334" i="1"/>
  <c r="BJ538" i="1"/>
  <c r="BJ119" i="1"/>
  <c r="BK119" i="1"/>
  <c r="BJ337" i="1"/>
  <c r="BJ326" i="1"/>
  <c r="BJ536" i="1"/>
  <c r="BJ449" i="1"/>
  <c r="BJ245" i="1"/>
  <c r="BH156" i="1"/>
  <c r="BH355" i="1"/>
  <c r="BH484" i="1"/>
  <c r="BH221" i="1"/>
  <c r="BH524" i="1"/>
  <c r="BH375" i="1"/>
  <c r="BH308" i="1"/>
  <c r="BH439" i="1"/>
  <c r="BH133" i="1"/>
  <c r="BH277" i="1"/>
  <c r="BH401" i="1"/>
  <c r="BH457" i="1"/>
  <c r="BH216" i="1"/>
  <c r="BH511" i="1"/>
  <c r="BK18" i="1"/>
  <c r="BK495" i="1"/>
  <c r="BK446" i="1"/>
  <c r="BK172" i="1"/>
  <c r="BK161" i="1"/>
  <c r="BK182" i="1"/>
  <c r="BH304" i="1"/>
  <c r="BH164" i="1"/>
  <c r="BL440" i="1"/>
  <c r="BK439" i="1"/>
  <c r="BJ150" i="1"/>
  <c r="BK208" i="1"/>
  <c r="BJ181" i="1"/>
  <c r="BJ335" i="1"/>
  <c r="BJ203" i="1"/>
  <c r="BJ324" i="1"/>
  <c r="BH241" i="1"/>
  <c r="BH315" i="1"/>
  <c r="BH300" i="1"/>
  <c r="BH161" i="1"/>
  <c r="BH141" i="1"/>
  <c r="BH463" i="1"/>
  <c r="BH409" i="1"/>
  <c r="BH525" i="1"/>
  <c r="BH391" i="1"/>
  <c r="BH423" i="1"/>
  <c r="BH425" i="1"/>
  <c r="BH269" i="1"/>
  <c r="BH226" i="1"/>
  <c r="BH180" i="1"/>
  <c r="BK234" i="1"/>
  <c r="BK101" i="1"/>
  <c r="BK509" i="1"/>
  <c r="BK268" i="1"/>
  <c r="BK529" i="1"/>
  <c r="BK386" i="1"/>
  <c r="BH410" i="1"/>
  <c r="BH307" i="1"/>
  <c r="BH342" i="1"/>
  <c r="BL234" i="1"/>
  <c r="BK367" i="1"/>
  <c r="BJ235" i="1"/>
  <c r="BJ329" i="1"/>
  <c r="BJ466" i="1"/>
  <c r="BJ219" i="1"/>
  <c r="BJ345" i="1"/>
  <c r="BH202" i="1"/>
  <c r="BH517" i="1"/>
  <c r="BH172" i="1"/>
  <c r="BH466" i="1"/>
  <c r="BH473" i="1"/>
  <c r="BH361" i="1"/>
  <c r="BH371" i="1"/>
  <c r="BH201" i="1"/>
  <c r="BH313" i="1"/>
  <c r="BH428" i="1"/>
  <c r="BH250" i="1"/>
  <c r="BH468" i="1"/>
  <c r="BH170" i="1"/>
  <c r="BH129" i="1"/>
  <c r="BK29" i="1"/>
  <c r="BK447" i="1"/>
  <c r="BK341" i="1"/>
  <c r="BK491" i="1"/>
  <c r="BH510" i="1"/>
  <c r="BH328" i="1"/>
  <c r="BK326" i="1"/>
  <c r="BK245" i="1"/>
  <c r="BK470" i="1"/>
  <c r="BJ168" i="1"/>
  <c r="BJ393" i="1"/>
  <c r="BJ387" i="1"/>
  <c r="BJ529" i="1"/>
  <c r="BJ260" i="1"/>
  <c r="BJ283" i="1"/>
  <c r="BH481" i="1"/>
  <c r="BH318" i="1"/>
  <c r="BH433" i="1"/>
  <c r="BH535" i="1"/>
  <c r="BH408" i="1"/>
  <c r="BH340" i="1"/>
  <c r="BH310" i="1"/>
  <c r="BH171" i="1"/>
  <c r="BH187" i="1"/>
  <c r="BH184" i="1"/>
  <c r="BH388" i="1"/>
  <c r="BH305" i="1"/>
  <c r="BH79" i="1"/>
  <c r="BK103" i="1"/>
  <c r="BK261" i="1"/>
  <c r="BK53" i="1"/>
  <c r="BJ82" i="1"/>
  <c r="BK255" i="1"/>
  <c r="BK84" i="1"/>
  <c r="BJ374" i="1"/>
  <c r="BJ331" i="1"/>
  <c r="BJ401" i="1"/>
  <c r="BJ495" i="1"/>
  <c r="BH363" i="1"/>
  <c r="BH147" i="1"/>
  <c r="BH203" i="1"/>
  <c r="BH234" i="1"/>
  <c r="BH293" i="1"/>
  <c r="BH306" i="1"/>
  <c r="BH352" i="1"/>
  <c r="BH454" i="1"/>
  <c r="BH496" i="1"/>
  <c r="BH478" i="1"/>
  <c r="BH115" i="1"/>
  <c r="BH384" i="1"/>
  <c r="BH257" i="1"/>
  <c r="BH431" i="1"/>
  <c r="BH53" i="1"/>
  <c r="BK125" i="1"/>
  <c r="BK104" i="1"/>
  <c r="BK139" i="1"/>
  <c r="BK146" i="1"/>
  <c r="BK484" i="1"/>
  <c r="BK314" i="1"/>
  <c r="BK335" i="1"/>
  <c r="BK533" i="1"/>
  <c r="BH512" i="1"/>
  <c r="BK324" i="1"/>
  <c r="BK430" i="1"/>
  <c r="BJ191" i="1"/>
  <c r="BJ262" i="1"/>
  <c r="BJ473" i="1"/>
  <c r="BJ342" i="1"/>
  <c r="BJ537" i="1"/>
  <c r="BH551" i="1"/>
  <c r="BH124" i="1"/>
  <c r="BH134" i="1"/>
  <c r="BH447" i="1"/>
  <c r="BH471" i="1"/>
  <c r="BH390" i="1"/>
  <c r="BH200" i="1"/>
  <c r="BH432" i="1"/>
  <c r="BH534" i="1"/>
  <c r="BH367" i="1"/>
  <c r="BH353" i="1"/>
  <c r="BH233" i="1"/>
  <c r="BH407" i="1"/>
  <c r="BH175" i="1"/>
  <c r="BK201" i="1"/>
  <c r="BK211" i="1"/>
  <c r="BK116" i="1"/>
  <c r="BK538" i="1"/>
  <c r="BK474" i="1"/>
  <c r="BK354" i="1"/>
  <c r="BK527" i="1"/>
  <c r="BH119" i="1"/>
  <c r="BJ129" i="1"/>
  <c r="BJ522" i="1"/>
  <c r="BJ483" i="1"/>
  <c r="BJ474" i="1"/>
  <c r="BJ318" i="1"/>
  <c r="BJ152" i="1"/>
  <c r="BH369" i="1"/>
  <c r="BH112" i="1"/>
  <c r="BH209" i="1"/>
  <c r="BH316" i="1"/>
  <c r="BH507" i="1"/>
  <c r="BH312" i="1"/>
  <c r="BH163" i="1"/>
  <c r="BH314" i="1"/>
  <c r="BH191" i="1"/>
  <c r="BH290" i="1"/>
  <c r="BH248" i="1"/>
  <c r="BH217" i="1"/>
  <c r="BK283" i="1"/>
  <c r="BK230" i="1"/>
  <c r="BK511" i="1"/>
  <c r="BK100" i="1"/>
  <c r="BK531" i="1"/>
  <c r="BK226" i="1"/>
  <c r="BH95" i="1"/>
  <c r="BH155" i="1"/>
  <c r="BK483" i="1"/>
  <c r="BK235" i="1"/>
  <c r="BK502" i="1"/>
  <c r="BJ166" i="1"/>
  <c r="BJ391" i="1"/>
  <c r="BJ315" i="1"/>
  <c r="BJ381" i="1"/>
  <c r="BJ417" i="1"/>
  <c r="BJ368" i="1"/>
  <c r="BJ265" i="1"/>
  <c r="BJ172" i="1"/>
  <c r="BH393" i="1"/>
  <c r="BH291" i="1"/>
  <c r="BH503" i="1"/>
  <c r="BH373" i="1"/>
  <c r="BH354" i="1"/>
  <c r="BH540" i="1"/>
  <c r="BH188" i="1"/>
  <c r="BH298" i="1"/>
  <c r="BH385" i="1"/>
  <c r="BH518" i="1"/>
  <c r="BH404" i="1"/>
  <c r="BH449" i="1"/>
  <c r="BK88" i="1"/>
  <c r="BK118" i="1"/>
  <c r="BK143" i="1"/>
  <c r="BH522" i="1"/>
  <c r="BK219" i="1"/>
  <c r="BK260" i="1"/>
  <c r="BK69" i="1"/>
  <c r="BK9" i="1" l="1"/>
  <c r="BH8" i="1"/>
  <c r="BJ12" i="1"/>
  <c r="BS15" i="1" s="1"/>
  <c r="BU15" i="1" s="1"/>
  <c r="BK10" i="1"/>
  <c r="BK8" i="1"/>
  <c r="BH10" i="1"/>
  <c r="BL9" i="1"/>
  <c r="BJ8" i="1"/>
  <c r="BJ9" i="1"/>
  <c r="BK12" i="1"/>
  <c r="BS16" i="1" s="1"/>
  <c r="BU16" i="1" s="1"/>
  <c r="BH12" i="1"/>
  <c r="BS14" i="1" s="1"/>
  <c r="BL8" i="1"/>
  <c r="BL10" i="1"/>
  <c r="BH9" i="1"/>
  <c r="BJ10" i="1"/>
  <c r="BS17" i="1" l="1"/>
  <c r="C7" i="1" s="1"/>
  <c r="BU14" i="1"/>
  <c r="BU17" i="1" s="1"/>
  <c r="E7" i="1" s="1"/>
  <c r="J7" i="1" s="1"/>
  <c r="E9" i="3" s="1"/>
  <c r="E16" i="3" l="1"/>
  <c r="E17" i="3" s="1"/>
  <c r="C10" i="5" s="1"/>
  <c r="L13" i="3"/>
  <c r="C18" i="5" l="1"/>
  <c r="F15" i="9" s="1"/>
  <c r="G15" i="9" s="1"/>
  <c r="C17" i="5"/>
  <c r="G18" i="3"/>
  <c r="L1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Rafael Barbosa de Carvalho</author>
  </authors>
  <commentList>
    <comment ref="AZ22" authorId="0" shapeId="0" xr:uid="{4E3F76C0-4FC7-40AF-B7BA-96ACCB1A5889}">
      <text>
        <r>
          <rPr>
            <b/>
            <sz val="9"/>
            <color indexed="81"/>
            <rFont val="Segoe UI"/>
            <family val="2"/>
          </rPr>
          <t>Rafael Barbosa de Carvalho:</t>
        </r>
        <r>
          <rPr>
            <sz val="9"/>
            <color indexed="81"/>
            <rFont val="Segoe UI"/>
            <family val="2"/>
          </rPr>
          <t xml:space="preserve">
Utilizado  as DFP - Demonstrações Financeiras Padronizadas - 31/12/2022 - Penúltimo Exercício
31/12/2021.</t>
        </r>
      </text>
    </comment>
    <comment ref="AP23" authorId="0" shapeId="0" xr:uid="{AAFF34B0-5567-4A8A-946E-028A355B342B}">
      <text>
        <r>
          <rPr>
            <b/>
            <sz val="9"/>
            <color indexed="81"/>
            <rFont val="Segoe UI"/>
            <family val="2"/>
          </rPr>
          <t>Rafael Barbosa de Carvalho:</t>
        </r>
        <r>
          <rPr>
            <sz val="9"/>
            <color indexed="81"/>
            <rFont val="Segoe UI"/>
            <family val="2"/>
          </rPr>
          <t xml:space="preserve">
Não foi utilizados dados do https://www.cesan.com.br/wp-content/uploads/2023/04/Relatorio-da-Administracao-e-demonstracoes-contabeis-2022.pdf, em decorrência de mudanças de lançamentos contábeis referente ao Capital social, Ajuste de avaliação patrimonial e Reserva de lucros. Sendo portanto, utlizado a informação mais recente das referidas rubricas contábeis consolidadas no Relatório de Administração e Demonstrações Contábei de 2023.</t>
        </r>
      </text>
    </comment>
    <comment ref="AT32" authorId="0" shapeId="0" xr:uid="{7D752F5A-4D3A-4F32-AE6C-7B8559366966}">
      <text>
        <r>
          <rPr>
            <b/>
            <sz val="9"/>
            <color indexed="81"/>
            <rFont val="Segoe UI"/>
            <family val="2"/>
          </rPr>
          <t>Rafael Barbosa de Carvalho:</t>
        </r>
        <r>
          <rPr>
            <sz val="9"/>
            <color indexed="81"/>
            <rFont val="Segoe UI"/>
            <family val="2"/>
          </rPr>
          <t xml:space="preserve">
Utilizado  as Demonstrações Contábeis - 31/12/2023 - Penúltimo Exercício
31/12/2022.</t>
        </r>
      </text>
    </comment>
    <comment ref="AZ32" authorId="0" shapeId="0" xr:uid="{589C8B4C-B372-4D2B-AEBC-FF2DB2A7DE43}">
      <text>
        <r>
          <rPr>
            <b/>
            <sz val="9"/>
            <color indexed="81"/>
            <rFont val="Segoe UI"/>
            <family val="2"/>
          </rPr>
          <t>Rafael Barbosa de Carvalho:</t>
        </r>
        <r>
          <rPr>
            <sz val="9"/>
            <color indexed="81"/>
            <rFont val="Segoe UI"/>
            <family val="2"/>
          </rPr>
          <t xml:space="preserve">
Utilizado  as  Demonstrações Contábeis - 31/12/2022 - Penúltimo Exercício
31/12/2021.</t>
        </r>
      </text>
    </comment>
  </commentList>
</comments>
</file>

<file path=xl/sharedStrings.xml><?xml version="1.0" encoding="utf-8"?>
<sst xmlns="http://schemas.openxmlformats.org/spreadsheetml/2006/main" count="640" uniqueCount="295">
  <si>
    <t>Data</t>
  </si>
  <si>
    <t>IBOVESPA</t>
  </si>
  <si>
    <t>CSMG3</t>
  </si>
  <si>
    <t>SAPR3</t>
  </si>
  <si>
    <t>SAPR4</t>
  </si>
  <si>
    <t>SBSP3</t>
  </si>
  <si>
    <t>CASN3</t>
  </si>
  <si>
    <t>Semanas</t>
  </si>
  <si>
    <t>Observação: Média semanal a partir de dados diários</t>
  </si>
  <si>
    <t>Retornos Semanais</t>
  </si>
  <si>
    <t>Log-retornos</t>
  </si>
  <si>
    <t>Ibov</t>
  </si>
  <si>
    <t>Desv. Padrão</t>
  </si>
  <si>
    <t>Média</t>
  </si>
  <si>
    <t>Correlação</t>
  </si>
  <si>
    <t>n° desvios p/ remoção de outliers</t>
  </si>
  <si>
    <t>Observações mantidas na série de 10 anos após a remoção</t>
  </si>
  <si>
    <t>Remoção de outliers</t>
  </si>
  <si>
    <t>Remoção de outliers distantes 2,576 desvios-padrão da média (99% de confiança)</t>
  </si>
  <si>
    <t>Log-retornos, removidos os outliers</t>
  </si>
  <si>
    <t>X</t>
  </si>
  <si>
    <t>Assimetria amostral</t>
  </si>
  <si>
    <t>Assimetria pop.</t>
  </si>
  <si>
    <t>Curtose</t>
  </si>
  <si>
    <t>EMPRESAS</t>
  </si>
  <si>
    <t>Companhia de Saneamento de Minas Gerais</t>
  </si>
  <si>
    <t>TICKER</t>
  </si>
  <si>
    <t>Companhia de Saneamento Parana</t>
  </si>
  <si>
    <t>SABESP</t>
  </si>
  <si>
    <t>Beta alavancado</t>
  </si>
  <si>
    <t>Estrutura de capital (D/E)</t>
  </si>
  <si>
    <t>Beta desalavancado</t>
  </si>
  <si>
    <t>https://finance.yahoo.com/quote/CSMG3.SA/</t>
  </si>
  <si>
    <t>https://finance.yahoo.com/quote/SAPR4.SA/</t>
  </si>
  <si>
    <t>(sítio visitado em 08/01/2026)</t>
  </si>
  <si>
    <t>https://finance.yahoo.com/quote/SBSP3.SA/</t>
  </si>
  <si>
    <t>Média de mercado</t>
  </si>
  <si>
    <t>Alavancado</t>
  </si>
  <si>
    <t>Desalavancado</t>
  </si>
  <si>
    <t>Dados utilizados nos modelos</t>
  </si>
  <si>
    <t>S&amp;P-500 TR</t>
  </si>
  <si>
    <t>Retornos anuais a cada mês</t>
  </si>
  <si>
    <t>Retornos com exclusão de outliers</t>
  </si>
  <si>
    <t>10 anos - 120 retornos mensais</t>
  </si>
  <si>
    <t>Desv. P</t>
  </si>
  <si>
    <t>n° de desvios</t>
  </si>
  <si>
    <t>Excluídos</t>
  </si>
  <si>
    <t>20-Year Treasury Constant Maturity Rate</t>
  </si>
  <si>
    <t>Risco-país CDS 20 anos</t>
  </si>
  <si>
    <t>Consumer Price Index for All Urban Consumers</t>
  </si>
  <si>
    <t>% CPI</t>
  </si>
  <si>
    <t>% IPCA</t>
  </si>
  <si>
    <t>Taxa_BNDES_TLP
Série 20765 BC - PJ</t>
  </si>
  <si>
    <t xml:space="preserve">Taxa Preferencial Brasileira (TPB) </t>
  </si>
  <si>
    <t>Bank Prime Loan Rate</t>
  </si>
  <si>
    <t>Cálculo dos custos regulatórios de Capital Próprio e Capital de Terceiros</t>
  </si>
  <si>
    <t>Parâmetros - Custo do Capital Próprio</t>
  </si>
  <si>
    <t>Valor</t>
  </si>
  <si>
    <t>Em US$</t>
  </si>
  <si>
    <t>Em R$*</t>
  </si>
  <si>
    <t>Check variáveis reais</t>
  </si>
  <si>
    <t>Rf</t>
  </si>
  <si>
    <t>rbr</t>
  </si>
  <si>
    <t>Rm-Rf</t>
  </si>
  <si>
    <t>Re real</t>
  </si>
  <si>
    <t>Inflação EUA (CPI)</t>
  </si>
  <si>
    <t>Inflação Brasil (IPCA)</t>
  </si>
  <si>
    <t>Parâmetros - Custo do Capital de Terceiros</t>
  </si>
  <si>
    <t>Taxa Preferencial Brasileira (TPB)</t>
  </si>
  <si>
    <t>Prime Rate em US$</t>
  </si>
  <si>
    <t>Inflação (IPCA)</t>
  </si>
  <si>
    <t>Prime Rate em R$</t>
  </si>
  <si>
    <t>Prêmio de risco país</t>
  </si>
  <si>
    <t>Custo do capital de terceiros nominal</t>
  </si>
  <si>
    <t>Custo do capital de terceiros real</t>
  </si>
  <si>
    <t>Beta (β) do setor</t>
  </si>
  <si>
    <t>CAPM da dívida considerando o Prime Rate norte-americado, para comparação</t>
  </si>
  <si>
    <t>Check</t>
  </si>
  <si>
    <t>Estrutura de Capital</t>
  </si>
  <si>
    <t>Dados Anuais</t>
  </si>
  <si>
    <t>Alavancagem do setor - Opção A (SNIS, regional, não autarquias, água e esgoto, PL não negativo)</t>
  </si>
  <si>
    <t>(1) Disponível nas Demonstrações Financeiras das empresas. Links na tabela</t>
  </si>
  <si>
    <t>Estrutura de Capital - Principais Companhias de Saneamento do Brasil, 2023</t>
  </si>
  <si>
    <t>Estrutura de Capital - Principais Companhias de Saneamento do Brasil, 2022</t>
  </si>
  <si>
    <t>Estrutura de Capital - Principais Companhias de Saneamento do Brasil, 2021</t>
  </si>
  <si>
    <t>Nº</t>
  </si>
  <si>
    <t>Companhias</t>
  </si>
  <si>
    <t>Fonte</t>
  </si>
  <si>
    <t>Ano</t>
  </si>
  <si>
    <t>Estado</t>
  </si>
  <si>
    <t>Passivo Oneroso (valor em milhares de reais)</t>
  </si>
  <si>
    <t>Patrimônio Líquido (valor em milhares de reais)</t>
  </si>
  <si>
    <t>CAESB</t>
  </si>
  <si>
    <t>https://www.caesb.df.gov.br/demonstracoes-financeiras-2023/</t>
  </si>
  <si>
    <t>DF</t>
  </si>
  <si>
    <t>Resultados da pesquisa por “financeira” – Caesb</t>
  </si>
  <si>
    <t>CAGECE</t>
  </si>
  <si>
    <t>api.mziq.com/mzfilemanager/v2/d/453f613e-0973-43e7-8d2a-680a86a2d55d/abb7c3ed-4315-a329-15a0-2ccc9d5d516a?origin=1</t>
  </si>
  <si>
    <t>CE</t>
  </si>
  <si>
    <t>Central de Resultados - Cagece</t>
  </si>
  <si>
    <t>CASAN</t>
  </si>
  <si>
    <t>https://ri.casan.com.br/wp-content/uploads/2024/03/DFP-2023.pdf</t>
  </si>
  <si>
    <t>SC</t>
  </si>
  <si>
    <t>Demonstrações Financeiras Anuais – Portal de RI da CASAN</t>
  </si>
  <si>
    <t>CESAN</t>
  </si>
  <si>
    <t>https://publicidadelegal.tribunaonline.com.br/Certificados/Jornal%20A%20Tribuna/24-04-2024/2401%20CESAN%20-%20BALANCO.pdf</t>
  </si>
  <si>
    <t>ES</t>
  </si>
  <si>
    <t>Cesan_Balanço_2021-20.pdf</t>
  </si>
  <si>
    <t>COMPESA</t>
  </si>
  <si>
    <t>https://servicos.compesa.com.br/demonstracoes-contabeis/</t>
  </si>
  <si>
    <t>PE</t>
  </si>
  <si>
    <t>Demonstrações Contábeis – COMPESA</t>
  </si>
  <si>
    <t>COPASA</t>
  </si>
  <si>
    <t>https://api.mziq.com/mzfilemanager/v2/d/8bdb3906-0618-4e78-bbe3-a0be9f02d8cc/b8a1aeaf-02bb-1f53-dd31-75245fb0d796?origin=1</t>
  </si>
  <si>
    <t>MG</t>
  </si>
  <si>
    <t>https://api.mziq.com/mzfilemanager/v2/d/8bdb3906-0618-4e78-bbe3-a0be9f02d8cc/585dbb2b-bd11-c8f0-6f05-31a76a1c2e95?origin=1</t>
  </si>
  <si>
    <t>Central de Resultados - COPASA RI</t>
  </si>
  <si>
    <t>DESO</t>
  </si>
  <si>
    <t>https://www.deso-se.com.br/menu/demonstracoes-financeiras</t>
  </si>
  <si>
    <t>SE</t>
  </si>
  <si>
    <t>EMBASA</t>
  </si>
  <si>
    <t>https://www.embasa.ba.gov.br/documents/d/guest/rel-dem-financeiras-balanco-2023-diario-oficial-28mar2024-aprovado</t>
  </si>
  <si>
    <t>BA</t>
  </si>
  <si>
    <t>https://api.mziq.com/mzfilemanager/v2/d/9e47ee51-f833-4a23-af98-2bac9e54e0b3/02bacf08-9c3c-89d7-851e-3cad602148ba?origin=1</t>
  </si>
  <si>
    <t>SP</t>
  </si>
  <si>
    <t>Central de Resultados - Sabesp</t>
  </si>
  <si>
    <t>SANEAGO</t>
  </si>
  <si>
    <t>https://ri.saneago.com.br/Download.aspx?Arquivo=NzUdK9bu1XmIZR2mXFcZZQ==</t>
  </si>
  <si>
    <t>GO</t>
  </si>
  <si>
    <t>Central de Resultados - Saneago - Relações com Investidores</t>
  </si>
  <si>
    <t>BRK</t>
  </si>
  <si>
    <t>https://api.mziq.com/mzfilemanager/v2/d/9ffe3afc-e8e3-4e62-9f49-04166095f065/ec5ef1da-46b3-2dbd-5c3b-a1d36c7c88cf?origin=1</t>
  </si>
  <si>
    <t>Central de Resultados BRK - BRK RI (brkambiental.com.br)</t>
  </si>
  <si>
    <t>SANEPAR</t>
  </si>
  <si>
    <t>https://ri.sanepar.com.br/docs/Demonstracoes-Financeiras-Anuais-Completas-Sanepar-2023-12-31-pg8MKJFq.pdf</t>
  </si>
  <si>
    <t>PR</t>
  </si>
  <si>
    <t>SANESUL</t>
  </si>
  <si>
    <t>https://www.sanesul.ms.gov.br/Content/upload/Desmonstra%C3%A7%C3%A3o%20Cont%C3%A1beis%202023.pdf</t>
  </si>
  <si>
    <t>MS</t>
  </si>
  <si>
    <t>SANESUL - Empresa de Saneamento de Mato Grosso do Sul</t>
  </si>
  <si>
    <t xml:space="preserve">Cálculo do Custo Médio Ponderado de Capital - WACC </t>
  </si>
  <si>
    <t>Parâmetro</t>
  </si>
  <si>
    <t>Valor (% a.a.)</t>
  </si>
  <si>
    <t>Resultado</t>
  </si>
  <si>
    <t>Trimestre</t>
  </si>
  <si>
    <t>Saldo Devedor</t>
  </si>
  <si>
    <t>Juros</t>
  </si>
  <si>
    <t>% Trimestral</t>
  </si>
  <si>
    <t>BRK Ambiental Goiás</t>
  </si>
  <si>
    <t>Saneago</t>
  </si>
  <si>
    <t>4 T 2022</t>
  </si>
  <si>
    <t>Endereço</t>
  </si>
  <si>
    <t>https://api.mziq.com/mzfilemanager/v2/d/9ffe3afc-e8e3-4e62-9f49-04166095f065/ee125905-afed-5c44-9b89-dcac0c250850?origin=2</t>
  </si>
  <si>
    <t>% Anual</t>
  </si>
  <si>
    <t>https://ri.saneago.com.br/Download.aspx?Arquivo=weZg90qpzGam4fpMlwRowg==&amp;linguagem=pt</t>
  </si>
  <si>
    <t>4 T 2023</t>
  </si>
  <si>
    <t>https://api.mziq.com/mzfilemanager/v2/d/9ffe3afc-e8e3-4e62-9f49-04166095f065/621d978c-bd37-55d3-3667-c546908ab526?origin=2</t>
  </si>
  <si>
    <t>Item</t>
  </si>
  <si>
    <t>12.1</t>
  </si>
  <si>
    <t>21.a, 21.b e 21.c</t>
  </si>
  <si>
    <t>20.a, 20.b e 20.c</t>
  </si>
  <si>
    <t>https://ri.saneago.com.br/Download.aspx?Arquivo=NzUdK9bu1XmIZR2mXFcZZQ==&amp;linguagem=pt</t>
  </si>
  <si>
    <t>4 T 2024</t>
  </si>
  <si>
    <t>https://api.mziq.com/mzfilemanager/v2/d/9ffe3afc-e8e3-4e62-9f49-04166095f065/1e9cd064-4ecf-fe62-d813-cc104f09f533?origin=2</t>
  </si>
  <si>
    <t>https://ri.saneago.com.br/Download.aspx?Arquivo=dTeB8aAbBUilXSWE8SbY1g==&amp;linguagem=pt</t>
  </si>
  <si>
    <t>RELATÓRIO DO AUDITOR INDEPENDENTE SOBRE AS DEMONSTRAÇÕES CONTÁBEIS</t>
  </si>
  <si>
    <t>Total do Ativo</t>
  </si>
  <si>
    <t>%Peso</t>
  </si>
  <si>
    <t>% Ponderado</t>
  </si>
  <si>
    <t>Custo anual</t>
  </si>
  <si>
    <t>Taxa média referencial da dívida - nominal</t>
  </si>
  <si>
    <t>Modelo de Regressão Linear</t>
  </si>
  <si>
    <t>Estatistica_W</t>
  </si>
  <si>
    <t>P_Valor</t>
  </si>
  <si>
    <t>W</t>
  </si>
  <si>
    <t>Resíduos</t>
  </si>
  <si>
    <r>
      <t>IBOVESPA</t>
    </r>
    <r>
      <rPr>
        <vertAlign val="subscript"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= c + 0,784 CSMG3</t>
    </r>
    <r>
      <rPr>
        <vertAlign val="subscript"/>
        <sz val="11"/>
        <color theme="1"/>
        <rFont val="Calibri"/>
        <family val="2"/>
        <scheme val="minor"/>
      </rPr>
      <t>t</t>
    </r>
  </si>
  <si>
    <t>Interpretação do teste Shapiro-Wilk</t>
  </si>
  <si>
    <t>Hipótese nula: assume normalidade</t>
  </si>
  <si>
    <t>p-valor &lt; 0,05 rejeita, H0 indicando que os dados não são normais;</t>
  </si>
  <si>
    <t>p-valor &gt; 0,05, não há evidências para rejeitar a normalidade</t>
  </si>
  <si>
    <t>Residuos</t>
  </si>
  <si>
    <r>
      <t>IBOVESPA</t>
    </r>
    <r>
      <rPr>
        <vertAlign val="subscript"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= c + 0,600 SAPR4</t>
    </r>
    <r>
      <rPr>
        <vertAlign val="subscript"/>
        <sz val="11"/>
        <color theme="1"/>
        <rFont val="Calibri"/>
        <family val="2"/>
        <scheme val="minor"/>
      </rPr>
      <t>t</t>
    </r>
  </si>
  <si>
    <t>Teste de Shapiro-Wilk</t>
  </si>
  <si>
    <r>
      <t>IBOVESPA</t>
    </r>
    <r>
      <rPr>
        <vertAlign val="subscript"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= c + 0,773 SBSP3</t>
    </r>
    <r>
      <rPr>
        <vertAlign val="subscript"/>
        <sz val="11"/>
        <color theme="1"/>
        <rFont val="Calibri"/>
        <family val="2"/>
        <scheme val="minor"/>
      </rPr>
      <t>t</t>
    </r>
  </si>
  <si>
    <t>valor da probabilidade</t>
  </si>
  <si>
    <t>Teste de Normalidade - Shapiro Wilk</t>
  </si>
  <si>
    <t>Normalidade dos resíduos</t>
  </si>
  <si>
    <t>https://s3.caesb.df.gov.br/www/prod/site1/demonstracoes-financeiras2024.pdf</t>
  </si>
  <si>
    <t>https://api.mziq.com/mzfilemanager/v2/d/453f613e-0973-43e7-8d2a-680a86a2d55d/79f7b4b7-7b0a-2118-cfab-67794878c067?origin=2</t>
  </si>
  <si>
    <t>https://ri.casan.com.br/documentos-divulgados/demonstracoes-financeiras/</t>
  </si>
  <si>
    <t>https://api.mziq.com/mzfilemanager/v2/d/8bdb3906-0618-4e78-bbe3-a0be9f02d8cc/bdeacbd3-d04d-a563-1aaa-3a0f0118acc9?origin=2</t>
  </si>
  <si>
    <t>https://api.mziq.com/mzfilemanager/v2/d/9e47ee51-f833-4a23-af98-2bac9e54e0b3/fc6cf714-818d-db43-d403-ec3aa19dab08?origin=2</t>
  </si>
  <si>
    <t>https://ri.saneago.com.br/Download.aspx?Arquivo=xKl6AGp5+AmPFEK4fCbtYQ==&amp;linguagem=pt</t>
  </si>
  <si>
    <t>https://www.rad.cvm.gov.br/ENET/frmDownloadDocumento.aspx?Tela=ext&amp;numSequencia=876224&amp;numVersao=1&amp;numProtocolo=1351498&amp;descTipo=IPE&amp;CodigoInstituicao=1</t>
  </si>
  <si>
    <t>https://ri.sanepar.com.br/docs/Sanepar-2024-12-31-MbmJzk6f.pdf</t>
  </si>
  <si>
    <t>https://www.sanesul.ms.gov.br/Content/upload/DesmonstracoesContabeisDezembro2024.pdf</t>
  </si>
  <si>
    <t>Dados não utlizados</t>
  </si>
  <si>
    <t>Quantidade</t>
  </si>
  <si>
    <t>Remoção de Outliers</t>
  </si>
  <si>
    <t xml:space="preserve">Ações </t>
  </si>
  <si>
    <t>D/E</t>
  </si>
  <si>
    <t>Estrutura de Capital (D/E)</t>
  </si>
  <si>
    <t>Beta Realavancado</t>
  </si>
  <si>
    <t>Companhia de Saneamento Paraná</t>
  </si>
  <si>
    <t>Rentabilidade da carteira de mercado (Rm)</t>
  </si>
  <si>
    <t>4 T 2025</t>
  </si>
  <si>
    <t>https://api.mziq.com/mzfilemanager/v2/d/9ffe3afc-e8e3-4e62-9f49-04166095f065/95aba61b-18d8-9958-20a2-3c73af61779d?origin=2</t>
  </si>
  <si>
    <t>Projeto: Cálculo da Taxa de Remuneração Regulatória</t>
  </si>
  <si>
    <t>Interessados: Saneago e BRK Ambiental</t>
  </si>
  <si>
    <t>Agência Goiana de Regulação – AR</t>
  </si>
  <si>
    <t>Agência Goiana de Regulação, Controle e Fiscalização - AGR</t>
  </si>
  <si>
    <t>Agência Reguladora do Município de Anápolis - ARM</t>
  </si>
  <si>
    <t>Agência de Regulação dos Serviços Públicos de Saneamento Básico  - AMAE</t>
  </si>
  <si>
    <t>Definição da Taxa de Remuneração Regulatória das Prestadoras de Serviço de Saneamento Básico - SANEAGO e BRK Ambiental</t>
  </si>
  <si>
    <t>WACC</t>
  </si>
  <si>
    <t>Variáveis</t>
  </si>
  <si>
    <t>Custo da dívida</t>
  </si>
  <si>
    <t>Beta</t>
  </si>
  <si>
    <t>Teste de Normalidade</t>
  </si>
  <si>
    <t>https://ri.saneago.com.br/Download.aspx?Arquivo=BnX8J85dRA5WMMWgb1z79g==&amp;linguagem=pt</t>
  </si>
  <si>
    <t>22.a, 22.b e 22.c</t>
  </si>
  <si>
    <t xml:space="preserve">Taxa média referencial da dívida - real </t>
  </si>
  <si>
    <t>https://www.cesan.com.br/wp-content/uploads/2025/04/Cesan_RI2024_D4.7.pdf</t>
  </si>
  <si>
    <t>https://servicos.compesa.com.br/wp-content/uploads/2025/04/EXERCICIO-2024.pdf</t>
  </si>
  <si>
    <t>Estrutura de Capital - Principais Companhias de Saneamento do Brasil, 2024</t>
  </si>
  <si>
    <t>Estrutura de Capital - Principais Companhias de Saneamento do Brasil, 2025</t>
  </si>
  <si>
    <t>https://s3.caesb.df.gov.br/www/prod/site1/demonstracoes-anuais2025.pdf</t>
  </si>
  <si>
    <t>https://api.mziq.com/mzfilemanager/v2/d/453f613e-0973-43e7-8d2a-680a86a2d55d/41c0ad15-b99b-2540-795c-a92a1ac5870a?origin=2</t>
  </si>
  <si>
    <t>https://ri.casan.com.br/wp-content/uploads/2026/03/Relatorio-Anual-da-Administracao-e-Demonstracoes-Financeiras-2025-Casan-2.pdf</t>
  </si>
  <si>
    <t>https://api.mziq.com/mzfilemanager/v2/d/8bdb3906-0618-4e78-bbe3-a0be9f02d8cc/2e256af6-5fa2-2038-eb45-e1982c9734da?origin=2</t>
  </si>
  <si>
    <t>https://www.embasa.ba.gov.br/documents/d/guest/demonstracoes-financeiras-2025</t>
  </si>
  <si>
    <t>https://api.mziq.com/mzfilemanager/v2/d/9e47ee51-f833-4a23-af98-2bac9e54e0b3/5a24d677-d014-12a2-c708-6d7c8eabd23a?origin=2</t>
  </si>
  <si>
    <t>https://ri.saneago.com.br/Download.aspx?Arquivo=yAATneVARvLIbeERXZ7iOw==&amp;linguagem=pt</t>
  </si>
  <si>
    <t>https://api.mziq.com/mzfilemanager/v2/d/9ffe3afc-e8e3-4e62-9f49-04166095f065/bc0afe5b-db13-1ef7-e2e8-5a5770ed6bd9?origin=2</t>
  </si>
  <si>
    <t>BR</t>
  </si>
  <si>
    <t>https://api.mziq.com/mzfilemanager/v2/d/9ffe3afc-e8e3-4e62-9f49-04166095f065/88b655b6-aa3d-f152-025f-aa2449875f2c?origin=2</t>
  </si>
  <si>
    <t>https://ri.sanepar.com.br/docs/Outros-Sanepar-2025-12-31-7kqzbLCH.pdf</t>
  </si>
  <si>
    <t>Peso de atuação no setor</t>
  </si>
  <si>
    <r>
      <t>Parcela de capital próprio (W</t>
    </r>
    <r>
      <rPr>
        <vertAlign val="subscript"/>
        <sz val="11"/>
        <color theme="1"/>
        <rFont val="Calibri Light"/>
        <family val="2"/>
        <scheme val="major"/>
      </rPr>
      <t>e</t>
    </r>
    <r>
      <rPr>
        <sz val="11"/>
        <color theme="1"/>
        <rFont val="Calibri Light"/>
        <family val="2"/>
        <scheme val="major"/>
      </rPr>
      <t>)</t>
    </r>
  </si>
  <si>
    <r>
      <t>Parcela de capital de terceiros (W</t>
    </r>
    <r>
      <rPr>
        <vertAlign val="subscript"/>
        <sz val="11"/>
        <color theme="1"/>
        <rFont val="Calibri Light"/>
        <family val="2"/>
        <scheme val="major"/>
      </rPr>
      <t>d</t>
    </r>
    <r>
      <rPr>
        <sz val="11"/>
        <color theme="1"/>
        <rFont val="Calibri Light"/>
        <family val="2"/>
        <scheme val="major"/>
      </rPr>
      <t>)</t>
    </r>
  </si>
  <si>
    <r>
      <t xml:space="preserve">WACC </t>
    </r>
    <r>
      <rPr>
        <b/>
        <sz val="10"/>
        <color theme="1"/>
        <rFont val="Calibri Light"/>
        <family val="2"/>
        <scheme val="major"/>
      </rPr>
      <t xml:space="preserve">real pós-impostos </t>
    </r>
  </si>
  <si>
    <t>Custo de capital próprio - Ke e Custos de capital de terceiros - Kd</t>
  </si>
  <si>
    <r>
      <t>Rentabilidade do ativo livre de risco (R</t>
    </r>
    <r>
      <rPr>
        <vertAlign val="subscript"/>
        <sz val="11"/>
        <color theme="1"/>
        <rFont val="Calibri Light"/>
        <family val="2"/>
        <scheme val="major"/>
      </rPr>
      <t>f</t>
    </r>
    <r>
      <rPr>
        <sz val="11"/>
        <color theme="1"/>
        <rFont val="Calibri Light"/>
        <family val="2"/>
        <scheme val="major"/>
      </rPr>
      <t>)</t>
    </r>
  </si>
  <si>
    <r>
      <t>Rentabilidade da carteira de mercado (R</t>
    </r>
    <r>
      <rPr>
        <vertAlign val="subscript"/>
        <sz val="11"/>
        <color theme="1"/>
        <rFont val="Calibri Light"/>
        <family val="2"/>
        <scheme val="major"/>
      </rPr>
      <t>m</t>
    </r>
    <r>
      <rPr>
        <sz val="11"/>
        <color theme="1"/>
        <rFont val="Calibri Light"/>
        <family val="2"/>
        <scheme val="major"/>
      </rPr>
      <t>)</t>
    </r>
  </si>
  <si>
    <r>
      <t>Prêmio de risco de mercado (R</t>
    </r>
    <r>
      <rPr>
        <vertAlign val="subscript"/>
        <sz val="11"/>
        <color theme="1"/>
        <rFont val="Calibri Light"/>
        <family val="2"/>
        <scheme val="major"/>
      </rPr>
      <t>m</t>
    </r>
    <r>
      <rPr>
        <sz val="11"/>
        <color theme="1"/>
        <rFont val="Calibri Light"/>
        <family val="2"/>
        <scheme val="major"/>
      </rPr>
      <t xml:space="preserve"> - R</t>
    </r>
    <r>
      <rPr>
        <vertAlign val="subscript"/>
        <sz val="11"/>
        <color theme="1"/>
        <rFont val="Calibri Light"/>
        <family val="2"/>
        <scheme val="major"/>
      </rPr>
      <t>f</t>
    </r>
    <r>
      <rPr>
        <sz val="11"/>
        <color theme="1"/>
        <rFont val="Calibri Light"/>
        <family val="2"/>
        <scheme val="major"/>
      </rPr>
      <t>)</t>
    </r>
  </si>
  <si>
    <r>
      <t>Prêmio de risco país (r</t>
    </r>
    <r>
      <rPr>
        <vertAlign val="subscript"/>
        <sz val="11"/>
        <color theme="1"/>
        <rFont val="Calibri Light"/>
        <family val="2"/>
        <scheme val="major"/>
      </rPr>
      <t>br</t>
    </r>
    <r>
      <rPr>
        <sz val="11"/>
        <color theme="1"/>
        <rFont val="Calibri Light"/>
        <family val="2"/>
        <scheme val="major"/>
      </rPr>
      <t>)</t>
    </r>
  </si>
  <si>
    <r>
      <t>Custo do Capital Próprio (R</t>
    </r>
    <r>
      <rPr>
        <b/>
        <vertAlign val="subscript"/>
        <sz val="11"/>
        <color theme="1"/>
        <rFont val="Calibri Light"/>
        <family val="2"/>
        <scheme val="major"/>
      </rPr>
      <t>e</t>
    </r>
    <r>
      <rPr>
        <b/>
        <sz val="11"/>
        <color theme="1"/>
        <rFont val="Calibri Light"/>
        <family val="2"/>
        <scheme val="major"/>
      </rPr>
      <t>) nominal</t>
    </r>
  </si>
  <si>
    <r>
      <t>Custo do Capital Próprio (R</t>
    </r>
    <r>
      <rPr>
        <b/>
        <vertAlign val="subscript"/>
        <sz val="11"/>
        <color theme="1"/>
        <rFont val="Calibri Light"/>
        <family val="2"/>
        <scheme val="major"/>
      </rPr>
      <t>e</t>
    </r>
    <r>
      <rPr>
        <b/>
        <sz val="11"/>
        <color theme="1"/>
        <rFont val="Calibri Light"/>
        <family val="2"/>
        <scheme val="major"/>
      </rPr>
      <t>) real</t>
    </r>
  </si>
  <si>
    <t>Beta (β)</t>
  </si>
  <si>
    <r>
      <t>Y</t>
    </r>
    <r>
      <rPr>
        <vertAlign val="subscript"/>
        <sz val="11"/>
        <color theme="1"/>
        <rFont val="Calibri Light"/>
        <family val="2"/>
        <scheme val="major"/>
      </rPr>
      <t>1</t>
    </r>
  </si>
  <si>
    <r>
      <t>Y</t>
    </r>
    <r>
      <rPr>
        <vertAlign val="subscript"/>
        <sz val="11"/>
        <color theme="1"/>
        <rFont val="Calibri Light"/>
        <family val="2"/>
        <scheme val="major"/>
      </rPr>
      <t>3</t>
    </r>
  </si>
  <si>
    <r>
      <t>Y</t>
    </r>
    <r>
      <rPr>
        <vertAlign val="subscript"/>
        <sz val="11"/>
        <color theme="1"/>
        <rFont val="Calibri Light"/>
        <family val="2"/>
        <scheme val="major"/>
      </rPr>
      <t>4</t>
    </r>
  </si>
  <si>
    <t>ÍNDICE PLANILHA</t>
  </si>
  <si>
    <t>Exclusação de outliers</t>
  </si>
  <si>
    <t>2025-2021</t>
  </si>
  <si>
    <t>https://servicos.compesa.com.br/wp-content/uploads/2026/04/EXERCICIO-2025.pdf</t>
  </si>
  <si>
    <t>https://www.sanesul.ms.gov.br/Content/upload/DesmonstracoesContabeisDezembro2025.pdf</t>
  </si>
  <si>
    <r>
      <t>Custo do capital próprio (R</t>
    </r>
    <r>
      <rPr>
        <vertAlign val="subscript"/>
        <sz val="11"/>
        <color theme="1"/>
        <rFont val="Calibri Light"/>
        <family val="2"/>
        <scheme val="major"/>
      </rPr>
      <t>e</t>
    </r>
    <r>
      <rPr>
        <sz val="11"/>
        <color theme="1"/>
        <rFont val="Calibri Light"/>
        <family val="2"/>
        <scheme val="major"/>
      </rPr>
      <t>) real</t>
    </r>
  </si>
  <si>
    <t>Custo do capital de terceiros (Rd) real antes dos impostos</t>
  </si>
  <si>
    <t>Custo do capital de terceiros (Rd) real depois dos impostos</t>
  </si>
  <si>
    <t>Impostos</t>
  </si>
  <si>
    <t>Análise das Contribuições</t>
  </si>
  <si>
    <t xml:space="preserve">Item </t>
  </si>
  <si>
    <t>Descrição</t>
  </si>
  <si>
    <t>Sugestão/ comentário</t>
  </si>
  <si>
    <t>Impacto alegado</t>
  </si>
  <si>
    <t>Questão metodológica - Imposto da dívida aplicada sobre base nominal</t>
  </si>
  <si>
    <t>Erro material de dados - Inconsistência na série de risco país - CDS</t>
  </si>
  <si>
    <t>0,18 p.p.</t>
  </si>
  <si>
    <t>Aprimoramento - Ampliação da amostra para a estrutura de capital</t>
  </si>
  <si>
    <r>
      <t>Inclusão da amostra para Estrutura de Capital - 12 empresas (CESAN, DESO e SANESUL) - W</t>
    </r>
    <r>
      <rPr>
        <vertAlign val="subscript"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= 68,65% e W</t>
    </r>
    <r>
      <rPr>
        <vertAlign val="subscript"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 31,35%</t>
    </r>
  </si>
  <si>
    <t>Questão metodológica - Parâmetro de realavancagem do Beta</t>
  </si>
  <si>
    <t>Realavancagem da NT, usando D/E histório (media das razões): 71,62%
Realavancagem com pesos do WACC da proposta original (D = 36,47% e E = 63,53%): 57,40%
Proposta SANEAGO uniformizada com a contribuição anterior (D = 31,35% e E = 68,65%): 45,67%</t>
  </si>
  <si>
    <t>Análise das Agências Reguladoras</t>
  </si>
  <si>
    <t>Acatado</t>
  </si>
  <si>
    <t>280 observações (~10% da amostra) com valores entre 2 e 56 p.b. — incompatíveis com o risco soberano brasileiro, que oscilou entre ~150 e ~580 p.b. Correção em 3,27% p.b</t>
  </si>
  <si>
    <t>Parcialmente Acatado</t>
  </si>
  <si>
    <r>
      <t xml:space="preserve">WACC </t>
    </r>
    <r>
      <rPr>
        <b/>
        <sz val="10"/>
        <color theme="1"/>
        <rFont val="Calibri Light"/>
        <family val="2"/>
        <scheme val="major"/>
      </rPr>
      <t xml:space="preserve">real antes -impostos </t>
    </r>
  </si>
  <si>
    <t>Tributos</t>
  </si>
  <si>
    <t>https://www.cesan.com.br/wp-content/uploads/2024/04/Relatorio-da-Administracao-e-demonstracoes-contabeis-2023.pdf</t>
  </si>
  <si>
    <t>Detecção de valores</t>
  </si>
  <si>
    <t>Análiser regulatório do impacto</t>
  </si>
  <si>
    <t>https://transparencia.deso-se.com.br/Categorias/index/1</t>
  </si>
  <si>
    <t>MÉDIA</t>
  </si>
  <si>
    <t>Grau de alavancagem</t>
  </si>
  <si>
    <r>
      <t>W</t>
    </r>
    <r>
      <rPr>
        <b/>
        <vertAlign val="subscript"/>
        <sz val="10"/>
        <rFont val="Calibri Light"/>
        <family val="2"/>
        <scheme val="major"/>
      </rPr>
      <t>d</t>
    </r>
  </si>
  <si>
    <r>
      <t>W</t>
    </r>
    <r>
      <rPr>
        <vertAlign val="subscript"/>
        <sz val="11"/>
        <color theme="1"/>
        <rFont val="Calibri Light"/>
        <family val="2"/>
        <scheme val="major"/>
      </rPr>
      <t>d</t>
    </r>
  </si>
  <si>
    <t>Central de Resultados - Institucional</t>
  </si>
  <si>
    <t>ri.sanepar.com.br/docs/Sanepar-2021-12-31-brm8g6kb.pdf</t>
  </si>
  <si>
    <r>
      <t>Custo do capital de terceiros (R</t>
    </r>
    <r>
      <rPr>
        <vertAlign val="subscript"/>
        <sz val="11"/>
        <color theme="1"/>
        <rFont val="Calibri Light"/>
        <family val="2"/>
        <scheme val="major"/>
      </rPr>
      <t>d</t>
    </r>
    <r>
      <rPr>
        <sz val="11"/>
        <color theme="1"/>
        <rFont val="Calibri Light"/>
        <family val="2"/>
        <scheme val="major"/>
      </rPr>
      <t>)</t>
    </r>
    <r>
      <rPr>
        <sz val="9"/>
        <color theme="1"/>
        <rFont val="Calibri Light"/>
        <family val="2"/>
        <scheme val="major"/>
      </rPr>
      <t xml:space="preserve"> real</t>
    </r>
    <r>
      <rPr>
        <sz val="11"/>
        <color theme="1"/>
        <rFont val="Calibri Light"/>
        <family val="2"/>
        <scheme val="major"/>
      </rPr>
      <t xml:space="preserve"> antes dos impostos</t>
    </r>
  </si>
  <si>
    <r>
      <t>Custo do capital de terceiros (R</t>
    </r>
    <r>
      <rPr>
        <vertAlign val="subscript"/>
        <sz val="11"/>
        <color theme="1"/>
        <rFont val="Calibri Light"/>
        <family val="2"/>
        <scheme val="major"/>
      </rPr>
      <t>d</t>
    </r>
    <r>
      <rPr>
        <sz val="11"/>
        <color theme="1"/>
        <rFont val="Calibri Light"/>
        <family val="2"/>
        <scheme val="major"/>
      </rPr>
      <t>)</t>
    </r>
    <r>
      <rPr>
        <sz val="9"/>
        <color theme="1"/>
        <rFont val="Calibri Light"/>
        <family val="2"/>
        <scheme val="major"/>
      </rPr>
      <t xml:space="preserve"> real</t>
    </r>
    <r>
      <rPr>
        <sz val="11"/>
        <color theme="1"/>
        <rFont val="Calibri Light"/>
        <family val="2"/>
        <scheme val="major"/>
      </rPr>
      <t xml:space="preserve"> pós impostos</t>
    </r>
  </si>
  <si>
    <t>Proposta do documento técnico da AEA Consultoria</t>
  </si>
  <si>
    <t>Estudo regulatório AGR/AR/ARM/AMAE</t>
  </si>
  <si>
    <t>https://www.cesan.com.br/wp-content/uploads/2026/04/Relatorio_da_Administracao_e_demonstracoes_contabeis_2025_aprovado_AGO.pdf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</si>
</sst>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3" formatCode="_-* #,##0.00_-;\-* #,##0.00_-;_-* &quot;-&quot;??_-;_-@_-"/>
    <numFmt numFmtId="164" formatCode="0.00000"/>
    <numFmt numFmtId="165" formatCode="0.0000"/>
    <numFmt numFmtId="166" formatCode="_-* #,##0.00000_-;\-* #,##0.00000_-;_-* &quot;-&quot;??_-;_-@_-"/>
    <numFmt numFmtId="167" formatCode="_-* #,##0_-;\-* #,##0_-;_-* &quot;-&quot;??_-;_-@_-"/>
    <numFmt numFmtId="168" formatCode="_-* #,##0.0000000_-;\-* #,##0.0000000_-;_-* &quot;-&quot;??_-;_-@_-"/>
    <numFmt numFmtId="169" formatCode="&quot;R$&quot;\ #,##0.00"/>
    <numFmt numFmtId="170" formatCode="mmm/yyyy"/>
    <numFmt numFmtId="171" formatCode="0.0000000000000000"/>
    <numFmt numFmtId="172" formatCode="&quot;Nível de significância&quot;\ 0%"/>
    <numFmt numFmtId="173" formatCode="0.000%"/>
    <numFmt numFmtId="174" formatCode="0.0000%"/>
    <numFmt numFmtId="175" formatCode="General\ &quot;p.p.&quot;"/>
    <numFmt numFmtId="176" formatCode="General\ &quot;unid.&quot;"/>
    <numFmt numFmtId="177" formatCode="General\ &quot;p.b.&quot;"/>
    <numFmt numFmtId="178" formatCode="0.000"/>
    <numFmt numFmtId="179" formatCode="0.00000%"/>
    <numFmt numFmtId="180" formatCode="0.00\ &quot;p.p&quot;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00519E"/>
      <name val="Calibri"/>
      <family val="2"/>
      <scheme val="minor"/>
    </font>
    <font>
      <sz val="10"/>
      <name val="Arial"/>
      <family val="2"/>
    </font>
    <font>
      <sz val="11"/>
      <color theme="1"/>
      <name val="Calibri Light"/>
      <family val="2"/>
      <scheme val="major"/>
    </font>
    <font>
      <sz val="11"/>
      <color rgb="FF00519E"/>
      <name val="Calibri Light"/>
      <family val="2"/>
      <scheme val="major"/>
    </font>
    <font>
      <b/>
      <sz val="12"/>
      <name val="Calibri Light"/>
      <family val="2"/>
      <scheme val="major"/>
    </font>
    <font>
      <vertAlign val="subscript"/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9"/>
      <color theme="1"/>
      <name val="Calibri Light"/>
      <family val="2"/>
      <scheme val="major"/>
    </font>
    <font>
      <sz val="1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u/>
      <sz val="11"/>
      <color theme="10"/>
      <name val="Calibri Light"/>
      <family val="2"/>
      <scheme val="major"/>
    </font>
    <font>
      <b/>
      <i/>
      <sz val="12"/>
      <color theme="1"/>
      <name val="Calibri Light"/>
      <family val="2"/>
      <scheme val="major"/>
    </font>
    <font>
      <i/>
      <sz val="11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8"/>
      <name val="Calibri Light"/>
      <family val="2"/>
      <scheme val="major"/>
    </font>
    <font>
      <sz val="8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vertAlign val="subscript"/>
      <sz val="11"/>
      <color theme="1"/>
      <name val="Calibri Light"/>
      <family val="2"/>
      <scheme val="major"/>
    </font>
    <font>
      <sz val="10"/>
      <color theme="0" tint="-0.34998626667073579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0"/>
      <name val="Calibri Light"/>
      <family val="2"/>
      <scheme val="major"/>
    </font>
    <font>
      <b/>
      <sz val="11"/>
      <color theme="4" tint="-0.499984740745262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0"/>
      <name val="Calibri Light"/>
      <family val="2"/>
      <scheme val="major"/>
    </font>
    <font>
      <b/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b/>
      <sz val="11"/>
      <color rgb="FF00B050"/>
      <name val="Calibri Light"/>
      <family val="2"/>
      <scheme val="maj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0"/>
      <name val="Calibri Light"/>
      <family val="2"/>
      <scheme val="major"/>
    </font>
    <font>
      <b/>
      <vertAlign val="subscript"/>
      <sz val="10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D00"/>
        <bgColor indexed="64"/>
      </patternFill>
    </fill>
    <fill>
      <patternFill patternType="solid">
        <fgColor rgb="FF1FA22E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</cellStyleXfs>
  <cellXfs count="19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3"/>
    <xf numFmtId="0" fontId="2" fillId="0" borderId="0" xfId="0" applyFont="1"/>
    <xf numFmtId="171" fontId="0" fillId="0" borderId="0" xfId="0" applyNumberFormat="1"/>
    <xf numFmtId="0" fontId="0" fillId="0" borderId="12" xfId="0" applyBorder="1"/>
    <xf numFmtId="172" fontId="2" fillId="0" borderId="0" xfId="0" applyNumberFormat="1" applyFont="1"/>
    <xf numFmtId="0" fontId="0" fillId="5" borderId="0" xfId="0" applyFill="1"/>
    <xf numFmtId="0" fontId="6" fillId="5" borderId="0" xfId="0" applyFont="1" applyFill="1"/>
    <xf numFmtId="0" fontId="6" fillId="5" borderId="0" xfId="0" applyFont="1" applyFill="1" applyAlignment="1">
      <alignment horizontal="right"/>
    </xf>
    <xf numFmtId="0" fontId="8" fillId="5" borderId="0" xfId="0" applyFont="1" applyFill="1"/>
    <xf numFmtId="0" fontId="9" fillId="5" borderId="0" xfId="0" applyFont="1" applyFill="1" applyAlignment="1">
      <alignment horizontal="right"/>
    </xf>
    <xf numFmtId="0" fontId="8" fillId="0" borderId="0" xfId="0" applyFont="1"/>
    <xf numFmtId="0" fontId="9" fillId="5" borderId="0" xfId="0" applyFont="1" applyFill="1"/>
    <xf numFmtId="0" fontId="8" fillId="6" borderId="0" xfId="0" applyFont="1" applyFill="1"/>
    <xf numFmtId="0" fontId="10" fillId="0" borderId="2" xfId="0" applyFont="1" applyBorder="1" applyAlignment="1">
      <alignment vertical="center"/>
    </xf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left"/>
    </xf>
    <xf numFmtId="0" fontId="12" fillId="3" borderId="11" xfId="0" applyFont="1" applyFill="1" applyBorder="1" applyAlignment="1">
      <alignment vertical="center"/>
    </xf>
    <xf numFmtId="0" fontId="8" fillId="3" borderId="11" xfId="0" applyFont="1" applyFill="1" applyBorder="1" applyAlignment="1">
      <alignment vertical="center"/>
    </xf>
    <xf numFmtId="0" fontId="13" fillId="0" borderId="0" xfId="0" applyFont="1" applyAlignment="1">
      <alignment vertical="top"/>
    </xf>
    <xf numFmtId="0" fontId="12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10" fontId="8" fillId="4" borderId="0" xfId="2" applyNumberFormat="1" applyFont="1" applyFill="1" applyAlignment="1">
      <alignment horizontal="center" vertical="center"/>
    </xf>
    <xf numFmtId="10" fontId="15" fillId="4" borderId="0" xfId="2" applyNumberFormat="1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12" fillId="3" borderId="1" xfId="0" applyFont="1" applyFill="1" applyBorder="1" applyAlignment="1">
      <alignment vertical="center"/>
    </xf>
    <xf numFmtId="10" fontId="12" fillId="3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wrapTex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9" fillId="0" borderId="0" xfId="3" applyFont="1"/>
    <xf numFmtId="0" fontId="22" fillId="3" borderId="10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/>
    </xf>
    <xf numFmtId="10" fontId="8" fillId="0" borderId="10" xfId="0" applyNumberFormat="1" applyFont="1" applyBorder="1" applyAlignment="1">
      <alignment horizontal="center"/>
    </xf>
    <xf numFmtId="10" fontId="12" fillId="0" borderId="10" xfId="0" applyNumberFormat="1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0" fontId="19" fillId="0" borderId="10" xfId="3" applyFont="1" applyFill="1" applyBorder="1" applyAlignment="1">
      <alignment vertical="center" wrapText="1"/>
    </xf>
    <xf numFmtId="0" fontId="24" fillId="0" borderId="10" xfId="3" applyFont="1" applyFill="1" applyBorder="1" applyAlignment="1">
      <alignment horizontal="center" vertical="center"/>
    </xf>
    <xf numFmtId="3" fontId="17" fillId="0" borderId="10" xfId="0" applyNumberFormat="1" applyFont="1" applyBorder="1" applyAlignment="1">
      <alignment horizontal="center" vertical="center"/>
    </xf>
    <xf numFmtId="169" fontId="17" fillId="0" borderId="10" xfId="0" applyNumberFormat="1" applyFont="1" applyBorder="1" applyAlignment="1">
      <alignment horizontal="center" vertical="center"/>
    </xf>
    <xf numFmtId="169" fontId="24" fillId="0" borderId="10" xfId="3" applyNumberFormat="1" applyFont="1" applyFill="1" applyBorder="1" applyAlignment="1">
      <alignment horizontal="center" vertical="center"/>
    </xf>
    <xf numFmtId="10" fontId="17" fillId="0" borderId="10" xfId="2" applyNumberFormat="1" applyFont="1" applyFill="1" applyBorder="1" applyAlignment="1">
      <alignment horizontal="center" vertical="center"/>
    </xf>
    <xf numFmtId="3" fontId="17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4" fillId="0" borderId="0" xfId="0" applyFont="1"/>
    <xf numFmtId="0" fontId="13" fillId="0" borderId="0" xfId="0" applyFont="1"/>
    <xf numFmtId="166" fontId="8" fillId="0" borderId="0" xfId="1" applyNumberFormat="1" applyFont="1"/>
    <xf numFmtId="0" fontId="22" fillId="0" borderId="0" xfId="0" applyFont="1"/>
    <xf numFmtId="10" fontId="8" fillId="0" borderId="0" xfId="0" applyNumberFormat="1" applyFont="1"/>
    <xf numFmtId="0" fontId="8" fillId="2" borderId="1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vertical="center" wrapText="1"/>
    </xf>
    <xf numFmtId="10" fontId="8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10" fontId="12" fillId="0" borderId="0" xfId="2" applyNumberFormat="1" applyFont="1" applyAlignment="1">
      <alignment horizontal="center"/>
    </xf>
    <xf numFmtId="0" fontId="12" fillId="0" borderId="0" xfId="0" applyFont="1"/>
    <xf numFmtId="10" fontId="12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70" fontId="8" fillId="0" borderId="0" xfId="0" applyNumberFormat="1" applyFont="1" applyAlignment="1">
      <alignment horizontal="center"/>
    </xf>
    <xf numFmtId="4" fontId="8" fillId="0" borderId="0" xfId="0" applyNumberFormat="1" applyFont="1" applyAlignment="1">
      <alignment horizontal="center"/>
    </xf>
    <xf numFmtId="0" fontId="17" fillId="0" borderId="0" xfId="0" applyFont="1"/>
    <xf numFmtId="14" fontId="8" fillId="0" borderId="0" xfId="0" applyNumberFormat="1" applyFont="1"/>
    <xf numFmtId="10" fontId="8" fillId="0" borderId="0" xfId="2" applyNumberFormat="1" applyFont="1" applyAlignment="1">
      <alignment horizontal="center"/>
    </xf>
    <xf numFmtId="9" fontId="16" fillId="4" borderId="4" xfId="2" applyFont="1" applyFill="1" applyBorder="1" applyAlignment="1">
      <alignment horizontal="center"/>
    </xf>
    <xf numFmtId="10" fontId="13" fillId="0" borderId="5" xfId="2" applyNumberFormat="1" applyFont="1" applyBorder="1"/>
    <xf numFmtId="170" fontId="25" fillId="0" borderId="0" xfId="0" applyNumberFormat="1" applyFont="1" applyAlignment="1">
      <alignment horizontal="center"/>
    </xf>
    <xf numFmtId="0" fontId="16" fillId="4" borderId="6" xfId="0" applyFont="1" applyFill="1" applyBorder="1" applyAlignment="1">
      <alignment horizontal="center"/>
    </xf>
    <xf numFmtId="10" fontId="13" fillId="0" borderId="7" xfId="0" applyNumberFormat="1" applyFont="1" applyBorder="1"/>
    <xf numFmtId="0" fontId="13" fillId="0" borderId="7" xfId="0" applyFont="1" applyBorder="1"/>
    <xf numFmtId="0" fontId="16" fillId="4" borderId="8" xfId="0" applyFont="1" applyFill="1" applyBorder="1" applyAlignment="1">
      <alignment horizontal="center"/>
    </xf>
    <xf numFmtId="167" fontId="13" fillId="0" borderId="9" xfId="1" applyNumberFormat="1" applyFont="1" applyBorder="1"/>
    <xf numFmtId="10" fontId="13" fillId="0" borderId="0" xfId="2" applyNumberFormat="1" applyFont="1" applyAlignment="1">
      <alignment horizontal="center"/>
    </xf>
    <xf numFmtId="165" fontId="8" fillId="0" borderId="0" xfId="0" applyNumberFormat="1" applyFont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173" fontId="8" fillId="0" borderId="0" xfId="0" applyNumberFormat="1" applyFont="1" applyAlignment="1">
      <alignment horizontal="center" vertical="center"/>
    </xf>
    <xf numFmtId="10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/>
    </xf>
    <xf numFmtId="10" fontId="8" fillId="0" borderId="1" xfId="0" applyNumberFormat="1" applyFont="1" applyBorder="1" applyAlignment="1">
      <alignment horizontal="center" vertical="center"/>
    </xf>
    <xf numFmtId="10" fontId="8" fillId="0" borderId="0" xfId="0" applyNumberFormat="1" applyFont="1" applyAlignment="1">
      <alignment horizontal="left" vertical="center"/>
    </xf>
    <xf numFmtId="0" fontId="8" fillId="0" borderId="2" xfId="0" applyFont="1" applyBorder="1" applyAlignment="1">
      <alignment horizontal="right"/>
    </xf>
    <xf numFmtId="10" fontId="8" fillId="0" borderId="2" xfId="0" applyNumberFormat="1" applyFont="1" applyBorder="1"/>
    <xf numFmtId="0" fontId="8" fillId="0" borderId="2" xfId="0" applyFont="1" applyBorder="1"/>
    <xf numFmtId="168" fontId="14" fillId="0" borderId="0" xfId="1" applyNumberFormat="1" applyFont="1"/>
    <xf numFmtId="10" fontId="8" fillId="0" borderId="2" xfId="0" applyNumberFormat="1" applyFont="1" applyBorder="1" applyAlignment="1">
      <alignment horizontal="center"/>
    </xf>
    <xf numFmtId="10" fontId="12" fillId="3" borderId="0" xfId="0" applyNumberFormat="1" applyFont="1" applyFill="1" applyAlignment="1">
      <alignment horizontal="center"/>
    </xf>
    <xf numFmtId="10" fontId="27" fillId="0" borderId="0" xfId="0" applyNumberFormat="1" applyFont="1" applyAlignment="1">
      <alignment horizontal="left" vertical="center"/>
    </xf>
    <xf numFmtId="10" fontId="8" fillId="0" borderId="0" xfId="0" applyNumberFormat="1" applyFont="1" applyAlignment="1">
      <alignment vertical="center"/>
    </xf>
    <xf numFmtId="10" fontId="12" fillId="3" borderId="2" xfId="2" applyNumberFormat="1" applyFont="1" applyFill="1" applyBorder="1" applyAlignment="1">
      <alignment horizontal="center"/>
    </xf>
    <xf numFmtId="10" fontId="13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 vertical="top" wrapText="1"/>
    </xf>
    <xf numFmtId="10" fontId="13" fillId="0" borderId="0" xfId="0" applyNumberFormat="1" applyFont="1" applyAlignment="1">
      <alignment horizontal="right"/>
    </xf>
    <xf numFmtId="0" fontId="8" fillId="0" borderId="2" xfId="0" applyFont="1" applyBorder="1" applyAlignment="1">
      <alignment horizontal="left" vertical="center"/>
    </xf>
    <xf numFmtId="10" fontId="8" fillId="0" borderId="2" xfId="0" applyNumberFormat="1" applyFont="1" applyBorder="1" applyAlignment="1">
      <alignment horizontal="center" vertical="center"/>
    </xf>
    <xf numFmtId="10" fontId="8" fillId="3" borderId="3" xfId="0" applyNumberFormat="1" applyFont="1" applyFill="1" applyBorder="1" applyAlignment="1">
      <alignment horizontal="center"/>
    </xf>
    <xf numFmtId="0" fontId="13" fillId="0" borderId="2" xfId="0" applyFont="1" applyBorder="1"/>
    <xf numFmtId="10" fontId="13" fillId="0" borderId="2" xfId="0" applyNumberFormat="1" applyFont="1" applyBorder="1"/>
    <xf numFmtId="0" fontId="28" fillId="0" borderId="0" xfId="0" applyFont="1"/>
    <xf numFmtId="10" fontId="8" fillId="0" borderId="0" xfId="2" applyNumberFormat="1" applyFont="1"/>
    <xf numFmtId="0" fontId="13" fillId="4" borderId="2" xfId="0" applyFont="1" applyFill="1" applyBorder="1"/>
    <xf numFmtId="0" fontId="16" fillId="4" borderId="2" xfId="0" applyFont="1" applyFill="1" applyBorder="1"/>
    <xf numFmtId="10" fontId="16" fillId="4" borderId="2" xfId="2" applyNumberFormat="1" applyFont="1" applyFill="1" applyBorder="1" applyAlignment="1">
      <alignment horizontal="right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0" fontId="30" fillId="0" borderId="0" xfId="0" applyFont="1"/>
    <xf numFmtId="0" fontId="22" fillId="0" borderId="0" xfId="0" applyFont="1" applyAlignment="1">
      <alignment horizontal="center" vertical="center"/>
    </xf>
    <xf numFmtId="165" fontId="12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vertical="top"/>
    </xf>
    <xf numFmtId="164" fontId="8" fillId="0" borderId="0" xfId="1" applyNumberFormat="1" applyFont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14" fontId="8" fillId="0" borderId="0" xfId="0" applyNumberFormat="1" applyFont="1" applyAlignment="1">
      <alignment horizontal="center"/>
    </xf>
    <xf numFmtId="9" fontId="8" fillId="0" borderId="0" xfId="0" applyNumberFormat="1" applyFont="1" applyAlignment="1">
      <alignment horizontal="center"/>
    </xf>
    <xf numFmtId="165" fontId="8" fillId="0" borderId="0" xfId="1" applyNumberFormat="1" applyFont="1" applyAlignment="1">
      <alignment horizontal="center"/>
    </xf>
    <xf numFmtId="0" fontId="8" fillId="3" borderId="1" xfId="0" applyFont="1" applyFill="1" applyBorder="1"/>
    <xf numFmtId="10" fontId="31" fillId="2" borderId="0" xfId="2" applyNumberFormat="1" applyFont="1" applyFill="1" applyAlignment="1">
      <alignment horizontal="center"/>
    </xf>
    <xf numFmtId="10" fontId="32" fillId="2" borderId="0" xfId="2" applyNumberFormat="1" applyFont="1" applyFill="1" applyAlignment="1">
      <alignment horizontal="center"/>
    </xf>
    <xf numFmtId="9" fontId="16" fillId="4" borderId="0" xfId="2" applyFont="1" applyFill="1" applyAlignment="1">
      <alignment horizontal="right" vertical="center"/>
    </xf>
    <xf numFmtId="10" fontId="13" fillId="0" borderId="0" xfId="2" applyNumberFormat="1" applyFont="1" applyAlignment="1">
      <alignment horizontal="center" vertical="center"/>
    </xf>
    <xf numFmtId="0" fontId="16" fillId="4" borderId="2" xfId="0" applyFont="1" applyFill="1" applyBorder="1" applyAlignment="1">
      <alignment horizontal="right" vertical="center"/>
    </xf>
    <xf numFmtId="10" fontId="13" fillId="0" borderId="2" xfId="0" applyNumberFormat="1" applyFont="1" applyBorder="1" applyAlignment="1">
      <alignment horizontal="center" vertical="center"/>
    </xf>
    <xf numFmtId="0" fontId="33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9" fontId="13" fillId="0" borderId="3" xfId="2" applyFont="1" applyBorder="1" applyAlignment="1">
      <alignment horizontal="center" vertical="center"/>
    </xf>
    <xf numFmtId="174" fontId="8" fillId="0" borderId="0" xfId="2" applyNumberFormat="1" applyFont="1" applyAlignment="1">
      <alignment horizontal="center"/>
    </xf>
    <xf numFmtId="10" fontId="35" fillId="7" borderId="0" xfId="2" applyNumberFormat="1" applyFont="1" applyFill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75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2" fillId="4" borderId="1" xfId="0" applyFont="1" applyFill="1" applyBorder="1" applyAlignment="1">
      <alignment vertical="center"/>
    </xf>
    <xf numFmtId="10" fontId="12" fillId="4" borderId="1" xfId="0" applyNumberFormat="1" applyFont="1" applyFill="1" applyBorder="1" applyAlignment="1">
      <alignment horizontal="center" vertical="center"/>
    </xf>
    <xf numFmtId="0" fontId="4" fillId="7" borderId="10" xfId="3" applyFill="1" applyBorder="1" applyAlignment="1">
      <alignment vertical="center" wrapText="1"/>
    </xf>
    <xf numFmtId="0" fontId="24" fillId="7" borderId="10" xfId="3" applyFont="1" applyFill="1" applyBorder="1" applyAlignment="1">
      <alignment horizontal="center" vertical="center"/>
    </xf>
    <xf numFmtId="3" fontId="17" fillId="7" borderId="10" xfId="0" applyNumberFormat="1" applyFont="1" applyFill="1" applyBorder="1" applyAlignment="1">
      <alignment horizontal="center" vertical="center"/>
    </xf>
    <xf numFmtId="169" fontId="17" fillId="7" borderId="10" xfId="0" applyNumberFormat="1" applyFont="1" applyFill="1" applyBorder="1" applyAlignment="1">
      <alignment horizontal="center" vertical="center"/>
    </xf>
    <xf numFmtId="169" fontId="24" fillId="7" borderId="10" xfId="3" applyNumberFormat="1" applyFont="1" applyFill="1" applyBorder="1" applyAlignment="1">
      <alignment horizontal="center" vertical="center"/>
    </xf>
    <xf numFmtId="10" fontId="17" fillId="7" borderId="10" xfId="2" applyNumberFormat="1" applyFont="1" applyFill="1" applyBorder="1" applyAlignment="1">
      <alignment horizontal="center" vertical="center"/>
    </xf>
    <xf numFmtId="0" fontId="4" fillId="0" borderId="10" xfId="3" applyFill="1" applyBorder="1" applyAlignment="1">
      <alignment vertical="center" wrapText="1"/>
    </xf>
    <xf numFmtId="0" fontId="8" fillId="7" borderId="0" xfId="0" applyFont="1" applyFill="1" applyAlignment="1">
      <alignment horizontal="center"/>
    </xf>
    <xf numFmtId="10" fontId="8" fillId="7" borderId="0" xfId="2" applyNumberFormat="1" applyFont="1" applyFill="1" applyAlignment="1">
      <alignment horizontal="center"/>
    </xf>
    <xf numFmtId="176" fontId="13" fillId="0" borderId="0" xfId="0" applyNumberFormat="1" applyFont="1" applyAlignment="1">
      <alignment horizontal="center"/>
    </xf>
    <xf numFmtId="177" fontId="0" fillId="0" borderId="0" xfId="0" applyNumberFormat="1" applyAlignment="1">
      <alignment horizontal="center" vertical="center"/>
    </xf>
    <xf numFmtId="169" fontId="8" fillId="0" borderId="0" xfId="0" applyNumberFormat="1" applyFont="1" applyAlignment="1">
      <alignment horizontal="center"/>
    </xf>
    <xf numFmtId="43" fontId="8" fillId="0" borderId="0" xfId="1" applyFont="1" applyAlignment="1">
      <alignment horizontal="center"/>
    </xf>
    <xf numFmtId="43" fontId="8" fillId="0" borderId="0" xfId="0" applyNumberFormat="1" applyFont="1"/>
    <xf numFmtId="2" fontId="13" fillId="0" borderId="5" xfId="2" applyNumberFormat="1" applyFont="1" applyBorder="1" applyAlignment="1">
      <alignment horizontal="center"/>
    </xf>
    <xf numFmtId="2" fontId="13" fillId="0" borderId="7" xfId="0" applyNumberFormat="1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1" fontId="13" fillId="0" borderId="9" xfId="1" applyNumberFormat="1" applyFont="1" applyBorder="1" applyAlignment="1">
      <alignment horizontal="center"/>
    </xf>
    <xf numFmtId="0" fontId="38" fillId="0" borderId="10" xfId="0" applyFont="1" applyBorder="1" applyAlignment="1">
      <alignment horizontal="center" vertical="center" wrapText="1"/>
    </xf>
    <xf numFmtId="178" fontId="13" fillId="0" borderId="7" xfId="0" applyNumberFormat="1" applyFont="1" applyBorder="1" applyAlignment="1">
      <alignment horizontal="center"/>
    </xf>
    <xf numFmtId="0" fontId="4" fillId="0" borderId="0" xfId="3" applyAlignment="1">
      <alignment vertical="center"/>
    </xf>
    <xf numFmtId="0" fontId="4" fillId="0" borderId="0" xfId="3" applyAlignment="1">
      <alignment wrapText="1"/>
    </xf>
    <xf numFmtId="10" fontId="0" fillId="0" borderId="0" xfId="0" applyNumberFormat="1"/>
    <xf numFmtId="179" fontId="8" fillId="0" borderId="0" xfId="0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18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10" fillId="0" borderId="0" xfId="4" applyFont="1" applyAlignment="1">
      <alignment horizontal="center" vertical="center" wrapText="1"/>
    </xf>
    <xf numFmtId="0" fontId="18" fillId="3" borderId="10" xfId="0" applyFont="1" applyFill="1" applyBorder="1" applyAlignment="1">
      <alignment horizontal="center"/>
    </xf>
    <xf numFmtId="0" fontId="20" fillId="3" borderId="10" xfId="0" applyFont="1" applyFill="1" applyBorder="1" applyAlignment="1">
      <alignment horizontal="left"/>
    </xf>
    <xf numFmtId="0" fontId="21" fillId="3" borderId="10" xfId="0" applyFont="1" applyFill="1" applyBorder="1" applyAlignment="1">
      <alignment horizontal="left"/>
    </xf>
    <xf numFmtId="0" fontId="23" fillId="0" borderId="1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8" fillId="0" borderId="2" xfId="0" applyFont="1" applyBorder="1" applyAlignment="1">
      <alignment horizontal="left" vertical="center"/>
    </xf>
    <xf numFmtId="0" fontId="12" fillId="3" borderId="3" xfId="0" applyFont="1" applyFill="1" applyBorder="1" applyAlignment="1">
      <alignment horizontal="left"/>
    </xf>
    <xf numFmtId="0" fontId="12" fillId="3" borderId="2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left"/>
    </xf>
    <xf numFmtId="0" fontId="24" fillId="0" borderId="3" xfId="0" applyFont="1" applyBorder="1" applyAlignment="1">
      <alignment horizontal="left" vertical="top" wrapText="1"/>
    </xf>
    <xf numFmtId="0" fontId="34" fillId="3" borderId="3" xfId="0" applyFont="1" applyFill="1" applyBorder="1" applyAlignment="1">
      <alignment horizontal="center" vertical="center" wrapText="1"/>
    </xf>
    <xf numFmtId="0" fontId="34" fillId="3" borderId="0" xfId="0" applyFont="1" applyFill="1" applyAlignment="1">
      <alignment horizontal="center" vertical="center" wrapText="1"/>
    </xf>
    <xf numFmtId="0" fontId="34" fillId="3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3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2" fillId="2" borderId="0" xfId="0" applyFont="1" applyFill="1" applyAlignment="1">
      <alignment horizontal="center" wrapText="1"/>
    </xf>
    <xf numFmtId="0" fontId="0" fillId="0" borderId="0" xfId="0" applyAlignment="1">
      <alignment horizontal="left"/>
    </xf>
  </cellXfs>
  <cellStyles count="5">
    <cellStyle name="=C:\WINNT\SYSTEM32\COMMAND.COM" xfId="4" xr:uid="{F6BC1D88-F978-4CBC-9CFF-895A222E823D}"/>
    <cellStyle name="Hiperlink" xfId="3" builtinId="8"/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colors>
    <mruColors>
      <color rgb="FFFFFFCC"/>
      <color rgb="FF1FA22E"/>
      <color rgb="FF00519E"/>
      <color rgb="FFFFDD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6" Type="http://schemas.openxmlformats.org/officeDocument/2006/relationships/image" Target="../media/image13.pn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355600</xdr:colOff>
      <xdr:row>6</xdr:row>
      <xdr:rowOff>146050</xdr:rowOff>
    </xdr:from>
    <xdr:to>
      <xdr:col>7</xdr:col>
      <xdr:colOff>449580</xdr:colOff>
      <xdr:row>10</xdr:row>
      <xdr:rowOff>179705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DBC9BB1-E3BC-9794-EA7D-9282BF500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0" y="1250950"/>
          <a:ext cx="1097280" cy="770255"/>
        </a:xfrm>
        <a:prstGeom prst="rect">
          <a:avLst/>
        </a:prstGeom>
      </xdr:spPr>
    </xdr:pic>
    <xdr:clientData/>
  </xdr:twoCellAnchor>
  <xdr:twoCellAnchor editAs="oneCell">
    <xdr:from>
      <xdr:col>8</xdr:col>
      <xdr:colOff>44450</xdr:colOff>
      <xdr:row>6</xdr:row>
      <xdr:rowOff>88900</xdr:rowOff>
    </xdr:from>
    <xdr:to>
      <xdr:col>9</xdr:col>
      <xdr:colOff>391795</xdr:colOff>
      <xdr:row>10</xdr:row>
      <xdr:rowOff>24765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1AA0419-1A2C-FFDB-2E91-A6A1D73A3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0200" y="1193800"/>
          <a:ext cx="1661795" cy="672465"/>
        </a:xfrm>
        <a:prstGeom prst="rect">
          <a:avLst/>
        </a:prstGeom>
      </xdr:spPr>
    </xdr:pic>
    <xdr:clientData/>
  </xdr:twoCellAnchor>
  <xdr:twoCellAnchor editAs="oneCell">
    <xdr:from>
      <xdr:col>7</xdr:col>
      <xdr:colOff>971550</xdr:colOff>
      <xdr:row>11</xdr:row>
      <xdr:rowOff>101600</xdr:rowOff>
    </xdr:from>
    <xdr:to>
      <xdr:col>9</xdr:col>
      <xdr:colOff>275590</xdr:colOff>
      <xdr:row>14</xdr:row>
      <xdr:rowOff>80010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9A6EAF22-F784-E360-AD67-DFB64AD1B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2127250"/>
          <a:ext cx="1621790" cy="530860"/>
        </a:xfrm>
        <a:prstGeom prst="rect">
          <a:avLst/>
        </a:prstGeom>
      </xdr:spPr>
    </xdr:pic>
    <xdr:clientData/>
  </xdr:twoCellAnchor>
  <xdr:twoCellAnchor editAs="oneCell">
    <xdr:from>
      <xdr:col>6</xdr:col>
      <xdr:colOff>323850</xdr:colOff>
      <xdr:row>11</xdr:row>
      <xdr:rowOff>104775</xdr:rowOff>
    </xdr:from>
    <xdr:to>
      <xdr:col>7</xdr:col>
      <xdr:colOff>623000</xdr:colOff>
      <xdr:row>14</xdr:row>
      <xdr:rowOff>133350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5FFB2478-E1D1-4D52-1845-07F4BD155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24250" y="2200275"/>
          <a:ext cx="1261175" cy="6000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79</xdr:col>
      <xdr:colOff>0</xdr:colOff>
      <xdr:row>11</xdr:row>
      <xdr:rowOff>0</xdr:rowOff>
    </xdr:from>
    <xdr:to>
      <xdr:col>89</xdr:col>
      <xdr:colOff>578193</xdr:colOff>
      <xdr:row>27</xdr:row>
      <xdr:rowOff>114459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9501066-EF6E-8A02-A62C-2EF6EA8AF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10850" y="1301750"/>
          <a:ext cx="6674193" cy="3086259"/>
        </a:xfrm>
        <a:prstGeom prst="rect">
          <a:avLst/>
        </a:prstGeom>
      </xdr:spPr>
    </xdr:pic>
    <xdr:clientData/>
  </xdr:twoCellAnchor>
  <xdr:twoCellAnchor editAs="oneCell">
    <xdr:from>
      <xdr:col>90</xdr:col>
      <xdr:colOff>552450</xdr:colOff>
      <xdr:row>11</xdr:row>
      <xdr:rowOff>127000</xdr:rowOff>
    </xdr:from>
    <xdr:to>
      <xdr:col>101</xdr:col>
      <xdr:colOff>482941</xdr:colOff>
      <xdr:row>28</xdr:row>
      <xdr:rowOff>95411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544BF96-3293-2738-FA90-42F89EDC3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934100" y="1428750"/>
          <a:ext cx="6636091" cy="3124361"/>
        </a:xfrm>
        <a:prstGeom prst="rect">
          <a:avLst/>
        </a:prstGeom>
      </xdr:spPr>
    </xdr:pic>
    <xdr:clientData/>
  </xdr:twoCellAnchor>
  <xdr:twoCellAnchor editAs="oneCell">
    <xdr:from>
      <xdr:col>91</xdr:col>
      <xdr:colOff>44450</xdr:colOff>
      <xdr:row>31</xdr:row>
      <xdr:rowOff>171450</xdr:rowOff>
    </xdr:from>
    <xdr:to>
      <xdr:col>101</xdr:col>
      <xdr:colOff>489286</xdr:colOff>
      <xdr:row>48</xdr:row>
      <xdr:rowOff>89057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2E8F4FD-93A7-8B52-3215-4D8546A1D8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035700" y="5181600"/>
          <a:ext cx="6540836" cy="304815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6</xdr:col>
      <xdr:colOff>197017</xdr:colOff>
      <xdr:row>29</xdr:row>
      <xdr:rowOff>82668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24B86E0-6AC5-FFDD-AD88-3895AF2C8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552450"/>
          <a:ext cx="3245017" cy="2292468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16</xdr:col>
      <xdr:colOff>177174</xdr:colOff>
      <xdr:row>29</xdr:row>
      <xdr:rowOff>63500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C9B35A9-FF50-49B6-F3E0-09B61B1A0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70071" y="544286"/>
          <a:ext cx="4431674" cy="2240643"/>
        </a:xfrm>
        <a:prstGeom prst="rect">
          <a:avLst/>
        </a:prstGeom>
      </xdr:spPr>
    </xdr:pic>
    <xdr:clientData/>
  </xdr:twoCellAnchor>
  <xdr:twoCellAnchor editAs="oneCell">
    <xdr:from>
      <xdr:col>27</xdr:col>
      <xdr:colOff>235857</xdr:colOff>
      <xdr:row>15</xdr:row>
      <xdr:rowOff>145141</xdr:rowOff>
    </xdr:from>
    <xdr:to>
      <xdr:col>37</xdr:col>
      <xdr:colOff>565479</xdr:colOff>
      <xdr:row>31</xdr:row>
      <xdr:rowOff>68179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6416EC47-9206-D939-1BA5-5529317AF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370643" y="1623784"/>
          <a:ext cx="6407479" cy="2825895"/>
        </a:xfrm>
        <a:prstGeom prst="rect">
          <a:avLst/>
        </a:prstGeom>
      </xdr:spPr>
    </xdr:pic>
    <xdr:clientData/>
  </xdr:twoCellAnchor>
  <xdr:twoCellAnchor editAs="oneCell">
    <xdr:from>
      <xdr:col>18</xdr:col>
      <xdr:colOff>371928</xdr:colOff>
      <xdr:row>14</xdr:row>
      <xdr:rowOff>190499</xdr:rowOff>
    </xdr:from>
    <xdr:to>
      <xdr:col>24</xdr:col>
      <xdr:colOff>272143</xdr:colOff>
      <xdr:row>29</xdr:row>
      <xdr:rowOff>76718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700479C-4853-EC16-C3A0-8C7DEC6B3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036642" y="1460499"/>
          <a:ext cx="3546929" cy="2634862"/>
        </a:xfrm>
        <a:prstGeom prst="rect">
          <a:avLst/>
        </a:prstGeom>
      </xdr:spPr>
    </xdr:pic>
    <xdr:clientData/>
  </xdr:twoCellAnchor>
  <xdr:twoCellAnchor editAs="oneCell">
    <xdr:from>
      <xdr:col>49</xdr:col>
      <xdr:colOff>344714</xdr:colOff>
      <xdr:row>16</xdr:row>
      <xdr:rowOff>99787</xdr:rowOff>
    </xdr:from>
    <xdr:to>
      <xdr:col>58</xdr:col>
      <xdr:colOff>277290</xdr:colOff>
      <xdr:row>29</xdr:row>
      <xdr:rowOff>63499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E901CEFD-486B-A822-12CE-2764335EF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2073285" y="2485573"/>
          <a:ext cx="5402647" cy="2322284"/>
        </a:xfrm>
        <a:prstGeom prst="rect">
          <a:avLst/>
        </a:prstGeom>
      </xdr:spPr>
    </xdr:pic>
    <xdr:clientData/>
  </xdr:twoCellAnchor>
  <xdr:twoCellAnchor editAs="oneCell">
    <xdr:from>
      <xdr:col>40</xdr:col>
      <xdr:colOff>63500</xdr:colOff>
      <xdr:row>17</xdr:row>
      <xdr:rowOff>0</xdr:rowOff>
    </xdr:from>
    <xdr:to>
      <xdr:col>44</xdr:col>
      <xdr:colOff>589643</xdr:colOff>
      <xdr:row>31</xdr:row>
      <xdr:rowOff>114497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EFBDE45D-241D-0A47-D603-A5B90625A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491714" y="1841500"/>
          <a:ext cx="3637643" cy="26544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1876424</xdr:colOff>
      <xdr:row>7</xdr:row>
      <xdr:rowOff>87085</xdr:rowOff>
    </xdr:from>
    <xdr:ext cx="3035754" cy="42998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CaixaDeTexto 8">
              <a:extLst>
                <a:ext uri="{FF2B5EF4-FFF2-40B4-BE49-F238E27FC236}">
                  <a16:creationId xmlns:a16="http://schemas.microsoft.com/office/drawing/2014/main" id="{C0C0EB36-602F-C3B6-7697-428F6F4D2774}"/>
                </a:ext>
              </a:extLst>
            </xdr:cNvPr>
            <xdr:cNvSpPr txBox="1"/>
          </xdr:nvSpPr>
          <xdr:spPr>
            <a:xfrm>
              <a:off x="8230960" y="1420585"/>
              <a:ext cx="3035754" cy="42998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14:m>
                <m:oMath xmlns:m="http://schemas.openxmlformats.org/officeDocument/2006/math">
                  <m:sSub>
                    <m:sSubPr>
                      <m:ctrlPr>
                        <a:rPr lang="pt-BR" sz="160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pt-BR" sz="1600" b="0" i="1">
                          <a:latin typeface="Cambria Math" panose="02040503050406030204" pitchFamily="18" charset="0"/>
                        </a:rPr>
                        <m:t>𝑟</m:t>
                      </m:r>
                    </m:e>
                    <m:sub>
                      <m:r>
                        <a:rPr lang="pt-BR" sz="1600" b="0" i="1">
                          <a:latin typeface="Cambria Math" panose="02040503050406030204" pitchFamily="18" charset="0"/>
                        </a:rPr>
                        <m:t>𝑊𝐴𝐶𝐶</m:t>
                      </m:r>
                      <m:r>
                        <a:rPr lang="pt-BR" sz="16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pt-BR" sz="1600" b="0" i="1">
                          <a:latin typeface="Cambria Math" panose="02040503050406030204" pitchFamily="18" charset="0"/>
                        </a:rPr>
                        <m:t>𝑝</m:t>
                      </m:r>
                      <m:r>
                        <a:rPr lang="pt-BR" sz="1600" b="0" i="1">
                          <a:latin typeface="Cambria Math" panose="02040503050406030204" pitchFamily="18" charset="0"/>
                        </a:rPr>
                        <m:t>ó</m:t>
                      </m:r>
                      <m:r>
                        <a:rPr lang="pt-BR" sz="1600" b="0" i="1">
                          <a:latin typeface="Cambria Math" panose="02040503050406030204" pitchFamily="18" charset="0"/>
                        </a:rPr>
                        <m:t>𝑠</m:t>
                      </m:r>
                    </m:sub>
                  </m:sSub>
                </m:oMath>
              </a14:m>
              <a:r>
                <a:rPr lang="pt-BR" sz="1100"/>
                <a:t>= </a:t>
              </a:r>
              <a14:m>
                <m:oMath xmlns:m="http://schemas.openxmlformats.org/officeDocument/2006/math">
                  <m:sSub>
                    <m:sSubPr>
                      <m:ctrlPr>
                        <a:rPr lang="pt-BR" sz="140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pt-BR" sz="1400" b="0" i="1">
                          <a:latin typeface="Cambria Math" panose="02040503050406030204" pitchFamily="18" charset="0"/>
                        </a:rPr>
                        <m:t>𝑊</m:t>
                      </m:r>
                    </m:e>
                    <m:sub>
                      <m:r>
                        <a:rPr lang="pt-BR" sz="1400" b="0" i="1">
                          <a:latin typeface="Cambria Math" panose="02040503050406030204" pitchFamily="18" charset="0"/>
                        </a:rPr>
                        <m:t>𝑒</m:t>
                      </m:r>
                    </m:sub>
                  </m:sSub>
                  <m:r>
                    <a:rPr lang="pt-BR" sz="1400" b="0" i="1">
                      <a:latin typeface="Cambria Math" panose="02040503050406030204" pitchFamily="18" charset="0"/>
                    </a:rPr>
                    <m:t>.</m:t>
                  </m:r>
                  <m:sSubSup>
                    <m:sSubSupPr>
                      <m:ctrlPr>
                        <a:rPr lang="pt-BR" sz="1400" b="0" i="1">
                          <a:latin typeface="Cambria Math" panose="02040503050406030204" pitchFamily="18" charset="0"/>
                        </a:rPr>
                      </m:ctrlPr>
                    </m:sSubSupPr>
                    <m:e>
                      <m:r>
                        <a:rPr lang="pt-BR" sz="1400" b="0" i="1">
                          <a:latin typeface="Cambria Math" panose="02040503050406030204" pitchFamily="18" charset="0"/>
                        </a:rPr>
                        <m:t>𝑅</m:t>
                      </m:r>
                    </m:e>
                    <m:sub>
                      <m:r>
                        <a:rPr lang="pt-BR" sz="1400" b="0" i="1">
                          <a:latin typeface="Cambria Math" panose="02040503050406030204" pitchFamily="18" charset="0"/>
                        </a:rPr>
                        <m:t>𝑒</m:t>
                      </m:r>
                    </m:sub>
                    <m:sup>
                      <m:r>
                        <a:rPr lang="pt-BR" sz="1400" b="0" i="1">
                          <a:latin typeface="Cambria Math" panose="02040503050406030204" pitchFamily="18" charset="0"/>
                        </a:rPr>
                        <m:t>𝑟𝑒𝑎𝑙</m:t>
                      </m:r>
                    </m:sup>
                  </m:sSubSup>
                </m:oMath>
              </a14:m>
              <a:r>
                <a:rPr lang="pt-BR" sz="1400"/>
                <a:t>+ </a:t>
              </a:r>
              <a14:m>
                <m:oMath xmlns:m="http://schemas.openxmlformats.org/officeDocument/2006/math">
                  <m:sSub>
                    <m:sSubPr>
                      <m:ctrlP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pt-BR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𝑊</m:t>
                      </m:r>
                    </m:e>
                    <m:sub>
                      <m:r>
                        <a:rPr lang="pt-BR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𝑑</m:t>
                      </m:r>
                    </m:sub>
                  </m:sSub>
                  <m:r>
                    <a:rPr lang="pt-BR" sz="14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.</m:t>
                  </m:r>
                  <m:sSubSup>
                    <m:sSubSupPr>
                      <m:ctrlPr>
                        <a:rPr lang="pt-BR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SupPr>
                    <m:e>
                      <m:r>
                        <a:rPr lang="pt-BR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𝑅</m:t>
                      </m:r>
                    </m:e>
                    <m:sub>
                      <m:r>
                        <a:rPr lang="pt-BR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𝑑</m:t>
                      </m:r>
                    </m:sub>
                    <m:sup>
                      <m:r>
                        <a:rPr lang="pt-BR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𝑟𝑒𝑎𝑙</m:t>
                      </m:r>
                    </m:sup>
                  </m:sSubSup>
                  <m:r>
                    <a:rPr lang="pt-BR" sz="14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.(1−</m:t>
                  </m:r>
                  <m:r>
                    <a:rPr lang="pt-BR" sz="14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𝑇</m:t>
                  </m:r>
                  <m:r>
                    <a:rPr lang="pt-BR" sz="14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)</m:t>
                  </m:r>
                </m:oMath>
              </a14:m>
              <a:endParaRPr lang="pt-BR" sz="1400"/>
            </a:p>
          </xdr:txBody>
        </xdr:sp>
      </mc:Choice>
      <mc:Fallback xmlns="">
        <xdr:sp macro="" textlink="">
          <xdr:nvSpPr>
            <xdr:cNvPr id="9" name="CaixaDeTexto 8">
              <a:extLst>
                <a:ext uri="{FF2B5EF4-FFF2-40B4-BE49-F238E27FC236}">
                  <a16:creationId xmlns:a16="http://schemas.microsoft.com/office/drawing/2014/main" id="{C0C0EB36-602F-C3B6-7697-428F6F4D2774}"/>
                </a:ext>
              </a:extLst>
            </xdr:cNvPr>
            <xdr:cNvSpPr txBox="1"/>
          </xdr:nvSpPr>
          <xdr:spPr>
            <a:xfrm>
              <a:off x="8230960" y="1420585"/>
              <a:ext cx="3035754" cy="42998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pt-BR" sz="1600" b="0" i="0">
                  <a:latin typeface="Cambria Math" panose="02040503050406030204" pitchFamily="18" charset="0"/>
                </a:rPr>
                <a:t>𝑟_(𝑊𝐴𝐶𝐶 𝑝ó𝑠)</a:t>
              </a:r>
              <a:r>
                <a:rPr lang="pt-BR" sz="1100"/>
                <a:t>= </a:t>
              </a:r>
              <a:r>
                <a:rPr lang="pt-BR" sz="1400" b="0" i="0">
                  <a:latin typeface="Cambria Math" panose="02040503050406030204" pitchFamily="18" charset="0"/>
                </a:rPr>
                <a:t>𝑊_𝑒.𝑅_𝑒^𝑟𝑒𝑎𝑙</a:t>
              </a:r>
              <a:r>
                <a:rPr lang="pt-BR" sz="1400"/>
                <a:t>+ </a:t>
              </a:r>
              <a:r>
                <a:rPr lang="pt-BR" sz="14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𝑊_</a:t>
              </a:r>
              <a:r>
                <a:rPr lang="pt-BR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𝑑</a:t>
              </a:r>
              <a:r>
                <a:rPr lang="pt-BR" sz="14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.𝑅_</a:t>
              </a:r>
              <a:r>
                <a:rPr lang="pt-BR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𝑑</a:t>
              </a:r>
              <a:r>
                <a:rPr lang="pt-BR" sz="14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^𝑟𝑒𝑎𝑙</a:t>
              </a:r>
              <a:r>
                <a:rPr lang="pt-BR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.(1−𝑇)</a:t>
              </a:r>
              <a:endParaRPr lang="pt-BR" sz="1400"/>
            </a:p>
          </xdr:txBody>
        </xdr:sp>
      </mc:Fallback>
    </mc:AlternateContent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Downloads/WACC_VF%20(5).xlsx" TargetMode="External"/><Relationship Id="rId2" Type="http://schemas.openxmlformats.org/officeDocument/2006/relationships/externalLinkPath" Target="file:///C:\Users\rafael.carvalho\Downloads\WACC_VF%20(5).xlsx" TargetMode="External"/><Relationship Id="rId1" Type="http://schemas.openxmlformats.org/officeDocument/2006/relationships/externalLinkPath" Target="/Users/rafael.carvalho/Downloads/WACC_VF%20(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Índice"/>
      <sheetName val="1. WACC"/>
      <sheetName val="2. Estrutura de Capital"/>
      <sheetName val="3. Variáveis"/>
      <sheetName val="4. Ke e Kd"/>
      <sheetName val="5. Custo da dívida"/>
      <sheetName val="6. Beta"/>
      <sheetName val="7. Teste de Normalidade"/>
    </sheetNames>
    <sheetDataSet>
      <sheetData sheetId="0"/>
      <sheetData sheetId="1"/>
      <sheetData sheetId="2">
        <row r="20">
          <cell r="BB20">
            <v>0.38230268808018253</v>
          </cell>
        </row>
        <row r="21">
          <cell r="BB21">
            <v>0.32046742410162926</v>
          </cell>
        </row>
        <row r="22">
          <cell r="BB22">
            <v>0.45836324456285116</v>
          </cell>
        </row>
        <row r="23">
          <cell r="BB23">
            <v>6.5818779685567042E-2</v>
          </cell>
        </row>
        <row r="24">
          <cell r="BB24">
            <v>5.5340415908837613E-2</v>
          </cell>
        </row>
        <row r="25">
          <cell r="BB25">
            <v>0.37091247388713061</v>
          </cell>
        </row>
        <row r="26">
          <cell r="BB26">
            <v>3.975445226162929E-2</v>
          </cell>
        </row>
        <row r="28">
          <cell r="BB28">
            <v>0.41550925380538284</v>
          </cell>
        </row>
        <row r="32">
          <cell r="R32" t="str">
            <v/>
          </cell>
          <cell r="AS32">
            <v>0.29710167381952085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../WACC_VF%20-%20Consolida&#231;&#227;o%20das%20Contribui&#231;&#245;es.xlsx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api.mziq.com/mzfilemanager/v2/d/9ffe3afc-e8e3-4e62-9f49-04166095f065/bc0afe5b-db13-1ef7-e2e8-5a5770ed6bd9?origin=2" TargetMode="External"/><Relationship Id="rId21" Type="http://schemas.openxmlformats.org/officeDocument/2006/relationships/hyperlink" Target="https://api.mziq.com/mzfilemanager/v2/d/8bdb3906-0618-4e78-bbe3-a0be9f02d8cc/585dbb2b-bd11-c8f0-6f05-31a76a1c2e95?origin=1" TargetMode="External"/><Relationship Id="rId34" Type="http://schemas.openxmlformats.org/officeDocument/2006/relationships/hyperlink" Target="https://ri.casan.com.br/documentos-divulgados/demonstracoes-financeiras/" TargetMode="External"/><Relationship Id="rId42" Type="http://schemas.openxmlformats.org/officeDocument/2006/relationships/hyperlink" Target="https://servicos.compesa.com.br/wp-content/uploads/2025/04/EXERCICIO-2024.pdf" TargetMode="External"/><Relationship Id="rId47" Type="http://schemas.openxmlformats.org/officeDocument/2006/relationships/hyperlink" Target="https://ri.casan.com.br/wp-content/uploads/2026/03/Relatorio-Anual-da-Administracao-e-Demonstracoes-Financeiras-2025-Casan-2.pdf" TargetMode="External"/><Relationship Id="rId50" Type="http://schemas.openxmlformats.org/officeDocument/2006/relationships/hyperlink" Target="https://api.mziq.com/mzfilemanager/v2/d/9e47ee51-f833-4a23-af98-2bac9e54e0b3/5a24d677-d014-12a2-c708-6d7c8eabd23a?origin=2" TargetMode="External"/><Relationship Id="rId55" Type="http://schemas.openxmlformats.org/officeDocument/2006/relationships/hyperlink" Target="https://servicos.compesa.com.br/wp-content/uploads/2026/04/EXERCICIO-2025.pdf" TargetMode="External"/><Relationship Id="rId63" Type="http://schemas.openxmlformats.org/officeDocument/2006/relationships/hyperlink" Target="https://www.cesan.com.br/wp-content/uploads/2026/04/Relatorio_da_Administracao_e_demonstracoes_contabeis_2025_aprovado_AGO.pdf" TargetMode="External"/><Relationship Id="rId7" Type="http://schemas.openxmlformats.org/officeDocument/2006/relationships/hyperlink" Target="https://ri.sanepar.com.br/docs/Demonstracoes-Financeiras-Anuais-Completas-Sanepar-2023-12-31-pg8MKJFq.pdf" TargetMode="External"/><Relationship Id="rId2" Type="http://schemas.openxmlformats.org/officeDocument/2006/relationships/hyperlink" Target="https://api.mziq.com/mzfilemanager/v2/d/8bdb3906-0618-4e78-bbe3-a0be9f02d8cc/b8a1aeaf-02bb-1f53-dd31-75245fb0d796?origin=1" TargetMode="External"/><Relationship Id="rId16" Type="http://schemas.openxmlformats.org/officeDocument/2006/relationships/hyperlink" Target="https://ri.cagece.com.br/informacoes-financeiras/central-de-resultados/" TargetMode="External"/><Relationship Id="rId29" Type="http://schemas.openxmlformats.org/officeDocument/2006/relationships/hyperlink" Target="https://ri.sanepar.com.br/docs/Demonstracoes-Financeiras-Anuais-Completas-Sanepar-2023-12-31-pg8MKJFq.pdf" TargetMode="External"/><Relationship Id="rId11" Type="http://schemas.openxmlformats.org/officeDocument/2006/relationships/hyperlink" Target="https://api.mziq.com/mzfilemanager/v2/d/453f613e-0973-43e7-8d2a-680a86a2d55d/abb7c3ed-4315-a329-15a0-2ccc9d5d516a?origin=1" TargetMode="External"/><Relationship Id="rId24" Type="http://schemas.openxmlformats.org/officeDocument/2006/relationships/hyperlink" Target="https://ri.saneago.com.br/central-de-resultados" TargetMode="External"/><Relationship Id="rId32" Type="http://schemas.openxmlformats.org/officeDocument/2006/relationships/hyperlink" Target="https://www.deso-se.com.br/menu/demonstracoes-financeiras" TargetMode="External"/><Relationship Id="rId37" Type="http://schemas.openxmlformats.org/officeDocument/2006/relationships/hyperlink" Target="https://api.mziq.com/mzfilemanager/v2/d/9e47ee51-f833-4a23-af98-2bac9e54e0b3/fc6cf714-818d-db43-d403-ec3aa19dab08?origin=2" TargetMode="External"/><Relationship Id="rId40" Type="http://schemas.openxmlformats.org/officeDocument/2006/relationships/hyperlink" Target="https://www.sanesul.ms.gov.br/Content/upload/DesmonstracoesContabeisDezembro2024.pdf" TargetMode="External"/><Relationship Id="rId45" Type="http://schemas.openxmlformats.org/officeDocument/2006/relationships/hyperlink" Target="https://s3.caesb.df.gov.br/www/prod/site1/demonstracoes-financeiras2024.pdf" TargetMode="External"/><Relationship Id="rId53" Type="http://schemas.openxmlformats.org/officeDocument/2006/relationships/hyperlink" Target="https://ri.sanepar.com.br/docs/Outros-Sanepar-2025-12-31-7kqzbLCH.pdf" TargetMode="External"/><Relationship Id="rId58" Type="http://schemas.openxmlformats.org/officeDocument/2006/relationships/hyperlink" Target="https://www.sanesul.ms.gov.br/Content/upload/Desmonstra%C3%A7%C3%A3o%20Cont%C3%A1beis%202023.pdf" TargetMode="External"/><Relationship Id="rId5" Type="http://schemas.openxmlformats.org/officeDocument/2006/relationships/hyperlink" Target="https://api.mziq.com/mzfilemanager/v2/d/9e47ee51-f833-4a23-af98-2bac9e54e0b3/02bacf08-9c3c-89d7-851e-3cad602148ba?origin=1" TargetMode="External"/><Relationship Id="rId61" Type="http://schemas.openxmlformats.org/officeDocument/2006/relationships/hyperlink" Target="https://www.embasa.ba.gov.br/central-de-resultados_" TargetMode="External"/><Relationship Id="rId19" Type="http://schemas.openxmlformats.org/officeDocument/2006/relationships/hyperlink" Target="https://servicos.compesa.com.br/demonstracoes-contabeis/" TargetMode="External"/><Relationship Id="rId14" Type="http://schemas.openxmlformats.org/officeDocument/2006/relationships/hyperlink" Target="https://www.caesb.df.gov.br/?s=financeira&amp;ct_post_type=post%3Apage" TargetMode="External"/><Relationship Id="rId22" Type="http://schemas.openxmlformats.org/officeDocument/2006/relationships/hyperlink" Target="https://ri.copasa.com.br/servicos-aos-investidores/central-de-resultados/" TargetMode="External"/><Relationship Id="rId27" Type="http://schemas.openxmlformats.org/officeDocument/2006/relationships/hyperlink" Target="https://ri.sabesp.com.br/informacoes-financeiras/central-de-resultados/" TargetMode="External"/><Relationship Id="rId30" Type="http://schemas.openxmlformats.org/officeDocument/2006/relationships/hyperlink" Target="https://www.sanesul.ms.gov.br/informacoes-financeiras" TargetMode="External"/><Relationship Id="rId35" Type="http://schemas.openxmlformats.org/officeDocument/2006/relationships/hyperlink" Target="https://api.mziq.com/mzfilemanager/v2/d/8bdb3906-0618-4e78-bbe3-a0be9f02d8cc/bdeacbd3-d04d-a563-1aaa-3a0f0118acc9?origin=2" TargetMode="External"/><Relationship Id="rId43" Type="http://schemas.openxmlformats.org/officeDocument/2006/relationships/hyperlink" Target="https://s3.caesb.df.gov.br/www/prod/site1/demonstracoes-anuais2025.pdf" TargetMode="External"/><Relationship Id="rId48" Type="http://schemas.openxmlformats.org/officeDocument/2006/relationships/hyperlink" Target="https://api.mziq.com/mzfilemanager/v2/d/8bdb3906-0618-4e78-bbe3-a0be9f02d8cc/2e256af6-5fa2-2038-eb45-e1982c9734da?origin=2" TargetMode="External"/><Relationship Id="rId56" Type="http://schemas.openxmlformats.org/officeDocument/2006/relationships/hyperlink" Target="https://transparencia.deso-se.com.br/Categorias/index/1" TargetMode="External"/><Relationship Id="rId64" Type="http://schemas.openxmlformats.org/officeDocument/2006/relationships/vmlDrawing" Target="../drawings/vmlDrawing1.vml"/><Relationship Id="rId8" Type="http://schemas.openxmlformats.org/officeDocument/2006/relationships/hyperlink" Target="https://www.sanesul.ms.gov.br/Content/upload/Desmonstra%C3%A7%C3%A3o%20Cont%C3%A1beis%202023.pdf" TargetMode="External"/><Relationship Id="rId51" Type="http://schemas.openxmlformats.org/officeDocument/2006/relationships/hyperlink" Target="https://ri.saneago.com.br/Download.aspx?Arquivo=yAATneVARvLIbeERXZ7iOw==&amp;linguagem=pt" TargetMode="External"/><Relationship Id="rId3" Type="http://schemas.openxmlformats.org/officeDocument/2006/relationships/hyperlink" Target="https://www.deso-se.com.br/menu/demonstracoes-financeiras" TargetMode="External"/><Relationship Id="rId12" Type="http://schemas.openxmlformats.org/officeDocument/2006/relationships/hyperlink" Target="https://api.mziq.com/mzfilemanager/v2/d/9ffe3afc-e8e3-4e62-9f49-04166095f065/ec5ef1da-46b3-2dbd-5c3b-a1d36c7c88cf?origin=1" TargetMode="External"/><Relationship Id="rId17" Type="http://schemas.openxmlformats.org/officeDocument/2006/relationships/hyperlink" Target="https://ri.casan.com.br/documentos-divulgados/demonstracoes-financeiras/" TargetMode="External"/><Relationship Id="rId25" Type="http://schemas.openxmlformats.org/officeDocument/2006/relationships/hyperlink" Target="https://www.ri.brkambiental.com.br/informacoes-aos-investidores/central-de-resultados-brk/" TargetMode="External"/><Relationship Id="rId33" Type="http://schemas.openxmlformats.org/officeDocument/2006/relationships/hyperlink" Target="https://www.cesan.com.br/wp-content/uploads/2022/04/Cesan_Balan%C3%A7o_2021-20.pdf" TargetMode="External"/><Relationship Id="rId38" Type="http://schemas.openxmlformats.org/officeDocument/2006/relationships/hyperlink" Target="https://ri.saneago.com.br/Download.aspx?Arquivo=xKl6AGp5+AmPFEK4fCbtYQ==&amp;linguagem=pt" TargetMode="External"/><Relationship Id="rId46" Type="http://schemas.openxmlformats.org/officeDocument/2006/relationships/hyperlink" Target="https://api.mziq.com/mzfilemanager/v2/d/453f613e-0973-43e7-8d2a-680a86a2d55d/41c0ad15-b99b-2540-795c-a92a1ac5870a?origin=2" TargetMode="External"/><Relationship Id="rId59" Type="http://schemas.openxmlformats.org/officeDocument/2006/relationships/hyperlink" Target="https://ri.casan.com.br/documentos-divulgados/demonstracoes-financeiras/" TargetMode="External"/><Relationship Id="rId20" Type="http://schemas.openxmlformats.org/officeDocument/2006/relationships/hyperlink" Target="https://servicos.compesa.com.br/demonstracoes-contabeis/" TargetMode="External"/><Relationship Id="rId41" Type="http://schemas.openxmlformats.org/officeDocument/2006/relationships/hyperlink" Target="https://www.cesan.com.br/wp-content/uploads/2025/04/Cesan_RI2024_D4.7.pdf" TargetMode="External"/><Relationship Id="rId54" Type="http://schemas.openxmlformats.org/officeDocument/2006/relationships/hyperlink" Target="https://www.sanesul.ms.gov.br/Content/upload/DesmonstracoesContabeisDezembro2025.pdf" TargetMode="External"/><Relationship Id="rId62" Type="http://schemas.openxmlformats.org/officeDocument/2006/relationships/hyperlink" Target="https://ri.sanepar.com.br/docs/Sanepar-2021-12-31-brm8g6kb.pdf" TargetMode="External"/><Relationship Id="rId1" Type="http://schemas.openxmlformats.org/officeDocument/2006/relationships/hyperlink" Target="https://ri.casan.com.br/wp-content/uploads/2024/03/DFP-2023.pdf" TargetMode="External"/><Relationship Id="rId6" Type="http://schemas.openxmlformats.org/officeDocument/2006/relationships/hyperlink" Target="https://ri.saneago.com.br/Download.aspx?Arquivo=NzUdK9bu1XmIZR2mXFcZZQ==" TargetMode="External"/><Relationship Id="rId15" Type="http://schemas.openxmlformats.org/officeDocument/2006/relationships/hyperlink" Target="https://ri.cagece.com.br/informacoes-financeiras/central-de-resultados/" TargetMode="External"/><Relationship Id="rId23" Type="http://schemas.openxmlformats.org/officeDocument/2006/relationships/hyperlink" Target="https://ri.saneago.com.br/central-de-resultados" TargetMode="External"/><Relationship Id="rId28" Type="http://schemas.openxmlformats.org/officeDocument/2006/relationships/hyperlink" Target="https://ri.sabesp.com.br/informacoes-financeiras/central-de-resultados/" TargetMode="External"/><Relationship Id="rId36" Type="http://schemas.openxmlformats.org/officeDocument/2006/relationships/hyperlink" Target="https://www.deso-se.com.br/menu/demonstracoes-financeiras" TargetMode="External"/><Relationship Id="rId49" Type="http://schemas.openxmlformats.org/officeDocument/2006/relationships/hyperlink" Target="https://www.embasa.ba.gov.br/documents/d/guest/demonstracoes-financeiras-2025" TargetMode="External"/><Relationship Id="rId57" Type="http://schemas.openxmlformats.org/officeDocument/2006/relationships/hyperlink" Target="https://www.cesan.com.br/wp-content/uploads/2024/04/Relatorio-da-Administracao-e-demonstracoes-contabeis-2023.pdf" TargetMode="External"/><Relationship Id="rId10" Type="http://schemas.openxmlformats.org/officeDocument/2006/relationships/hyperlink" Target="https://servicos.compesa.com.br/demonstracoes-contabeis/" TargetMode="External"/><Relationship Id="rId31" Type="http://schemas.openxmlformats.org/officeDocument/2006/relationships/hyperlink" Target="https://www.deso-se.com.br/menu/demonstracoes-financeiras" TargetMode="External"/><Relationship Id="rId44" Type="http://schemas.openxmlformats.org/officeDocument/2006/relationships/hyperlink" Target="https://api.mziq.com/mzfilemanager/v2/d/453f613e-0973-43e7-8d2a-680a86a2d55d/79f7b4b7-7b0a-2118-cfab-67794878c067?origin=2" TargetMode="External"/><Relationship Id="rId52" Type="http://schemas.openxmlformats.org/officeDocument/2006/relationships/hyperlink" Target="https://api.mziq.com/mzfilemanager/v2/d/9ffe3afc-e8e3-4e62-9f49-04166095f065/88b655b6-aa3d-f152-025f-aa2449875f2c?origin=2" TargetMode="External"/><Relationship Id="rId60" Type="http://schemas.openxmlformats.org/officeDocument/2006/relationships/hyperlink" Target="https://www.embasa.ba.gov.br/central-de-resultados_" TargetMode="External"/><Relationship Id="rId65" Type="http://schemas.openxmlformats.org/officeDocument/2006/relationships/comments" Target="../comments1.xml"/><Relationship Id="rId4" Type="http://schemas.openxmlformats.org/officeDocument/2006/relationships/hyperlink" Target="https://www.embasa.ba.gov.br/documents/d/guest/rel-dem-financeiras-balanco-2023-diario-oficial-28mar2024-aprovado" TargetMode="External"/><Relationship Id="rId9" Type="http://schemas.openxmlformats.org/officeDocument/2006/relationships/hyperlink" Target="https://www.caesb.df.gov.br/demonstracoes-financeiras-2023/" TargetMode="External"/><Relationship Id="rId13" Type="http://schemas.openxmlformats.org/officeDocument/2006/relationships/hyperlink" Target="https://www.caesb.df.gov.br/?s=financeira&amp;ct_post_type=post%3Apage" TargetMode="External"/><Relationship Id="rId18" Type="http://schemas.openxmlformats.org/officeDocument/2006/relationships/hyperlink" Target="https://publicidadelegal.tribunaonline.com.br/Certificados/Jornal%20A%20Tribuna/24-04-2024/2401%20CESAN%20-%20BALANCO.pdf" TargetMode="External"/><Relationship Id="rId39" Type="http://schemas.openxmlformats.org/officeDocument/2006/relationships/hyperlink" Target="https://ri.sanepar.com.br/docs/Sanepar-2024-12-31-MbmJzk6f.pdf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ri.saneago.com.br/Download.aspx?Arquivo=BnX8J85dRA5WMMWgb1z79g==&amp;linguagem=pt" TargetMode="External"/><Relationship Id="rId3" Type="http://schemas.openxmlformats.org/officeDocument/2006/relationships/hyperlink" Target="https://api.mziq.com/mzfilemanager/v2/d/9ffe3afc-e8e3-4e62-9f49-04166095f065/621d978c-bd37-55d3-3667-c546908ab526?origin=2" TargetMode="External"/><Relationship Id="rId7" Type="http://schemas.openxmlformats.org/officeDocument/2006/relationships/hyperlink" Target="https://ri.saneago.com.br/Download.aspx?Arquivo=dTeB8aAbBUilXSWE8SbY1g==&amp;linguagem=pt" TargetMode="External"/><Relationship Id="rId2" Type="http://schemas.openxmlformats.org/officeDocument/2006/relationships/hyperlink" Target="https://api.mziq.com/mzfilemanager/v2/d/9ffe3afc-e8e3-4e62-9f49-04166095f065/1e9cd064-4ecf-fe62-d813-cc104f09f533?origin=2" TargetMode="External"/><Relationship Id="rId1" Type="http://schemas.openxmlformats.org/officeDocument/2006/relationships/hyperlink" Target="https://api.mziq.com/mzfilemanager/v2/d/9ffe3afc-e8e3-4e62-9f49-04166095f065/95aba61b-18d8-9958-20a2-3c73af61779d?origin=2" TargetMode="External"/><Relationship Id="rId6" Type="http://schemas.openxmlformats.org/officeDocument/2006/relationships/hyperlink" Target="https://ri.saneago.com.br/Download.aspx?Arquivo=NzUdK9bu1XmIZR2mXFcZZQ==&amp;linguagem=pt" TargetMode="External"/><Relationship Id="rId5" Type="http://schemas.openxmlformats.org/officeDocument/2006/relationships/hyperlink" Target="https://ri.saneago.com.br/Download.aspx?Arquivo=weZg90qpzGam4fpMlwRowg==&amp;linguagem=pt" TargetMode="External"/><Relationship Id="rId4" Type="http://schemas.openxmlformats.org/officeDocument/2006/relationships/hyperlink" Target="https://api.mziq.com/mzfilemanager/v2/d/9ffe3afc-e8e3-4e62-9f49-04166095f065/ee125905-afed-5c44-9b89-dcac0c250850?origin=2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finance.yahoo.com/quote/SBSP3.SA/" TargetMode="External"/><Relationship Id="rId2" Type="http://schemas.openxmlformats.org/officeDocument/2006/relationships/hyperlink" Target="https://finance.yahoo.com/quote/SAPR4.SA/" TargetMode="External"/><Relationship Id="rId1" Type="http://schemas.openxmlformats.org/officeDocument/2006/relationships/hyperlink" Target="https://finance.yahoo.com/quote/CSMG3.SA/" TargetMode="External"/><Relationship Id="rId4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2E92E-17C6-4EB9-A97E-EF4E514523F5}">
  <dimension ref="A1:U35"/>
  <sheetViews>
    <sheetView showGridLines="0" showRowColHeaders="0" workbookViewId="0">
      <selection activeCell="J21" sqref="J21"/>
    </sheetView>
  </sheetViews>
  <sheetFormatPr defaultColWidth="0" defaultRowHeight="15" zeroHeight="1" x14ac:dyDescent="0.25"/>
  <cols>
    <col min="1" max="1" width="8.7109375" customWidth="1"/>
    <col min="2" max="2" width="7.5703125" customWidth="1"/>
    <col min="3" max="3" width="10.5703125" customWidth="1"/>
    <col min="4" max="4" width="2.5703125" customWidth="1"/>
    <col min="5" max="5" width="12" bestFit="1" customWidth="1"/>
    <col min="6" max="6" width="6.5703125" customWidth="1"/>
    <col min="7" max="8" width="14.42578125" customWidth="1"/>
    <col min="9" max="9" width="18.85546875" customWidth="1"/>
    <col min="10" max="10" width="8.7109375" customWidth="1"/>
    <col min="11" max="11" width="9.42578125" customWidth="1"/>
    <col min="12" max="13" width="2.5703125" customWidth="1"/>
    <col min="14" max="14" width="8.7109375" customWidth="1"/>
    <col min="15" max="15" width="2.5703125" customWidth="1"/>
    <col min="16" max="18" width="8.7109375" customWidth="1"/>
    <col min="19" max="19" width="3.5703125" customWidth="1"/>
    <col min="20" max="21" width="0" hidden="1" customWidth="1"/>
    <col min="22" max="16384" width="8.7109375" hidden="1"/>
  </cols>
  <sheetData>
    <row r="1" spans="1:19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1"/>
      <c r="R1" s="11" t="s">
        <v>211</v>
      </c>
      <c r="S1" s="12"/>
    </row>
    <row r="2" spans="1:19" x14ac:dyDescent="0.25">
      <c r="A2" s="13" t="s">
        <v>208</v>
      </c>
      <c r="B2" s="13"/>
      <c r="C2" s="13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1"/>
      <c r="R2" s="11" t="s">
        <v>210</v>
      </c>
      <c r="S2" s="12"/>
    </row>
    <row r="3" spans="1:19" x14ac:dyDescent="0.25">
      <c r="A3" s="13" t="s">
        <v>209</v>
      </c>
      <c r="B3" s="13"/>
      <c r="C3" s="13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 t="s">
        <v>212</v>
      </c>
      <c r="S3" s="12"/>
    </row>
    <row r="4" spans="1:19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  <c r="R4" s="11" t="s">
        <v>213</v>
      </c>
      <c r="S4" s="12"/>
    </row>
    <row r="5" spans="1:19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x14ac:dyDescent="0.25">
      <c r="A6" s="12"/>
      <c r="B6" s="12"/>
      <c r="C6" s="12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2"/>
      <c r="Q6" s="12"/>
      <c r="R6" s="12"/>
      <c r="S6" s="12"/>
    </row>
    <row r="7" spans="1:19" x14ac:dyDescent="0.25">
      <c r="A7" s="12"/>
      <c r="B7" s="12"/>
      <c r="C7" s="12"/>
      <c r="D7" s="14"/>
      <c r="E7" s="12"/>
      <c r="F7" s="12"/>
      <c r="G7" s="12"/>
      <c r="H7" s="12"/>
      <c r="I7" s="12"/>
      <c r="J7" s="12"/>
      <c r="K7" s="12"/>
      <c r="L7" s="12"/>
      <c r="M7" s="12"/>
      <c r="N7" s="12"/>
      <c r="O7" s="14"/>
      <c r="P7" s="12"/>
      <c r="Q7" s="12"/>
      <c r="R7" s="12"/>
      <c r="S7" s="12"/>
    </row>
    <row r="8" spans="1:19" x14ac:dyDescent="0.25">
      <c r="A8" s="12"/>
      <c r="B8" s="12"/>
      <c r="C8" s="12"/>
      <c r="D8" s="14"/>
      <c r="E8" s="12"/>
      <c r="F8" s="12"/>
      <c r="G8" s="12"/>
      <c r="H8" s="12"/>
      <c r="I8" s="12"/>
      <c r="J8" s="12"/>
      <c r="K8" s="12"/>
      <c r="L8" s="12"/>
      <c r="M8" s="12"/>
      <c r="N8" s="12"/>
      <c r="O8" s="14"/>
      <c r="P8" s="12"/>
      <c r="Q8" s="12"/>
      <c r="R8" s="12"/>
      <c r="S8" s="12"/>
    </row>
    <row r="9" spans="1:19" x14ac:dyDescent="0.25">
      <c r="A9" s="12"/>
      <c r="B9" s="12"/>
      <c r="C9" s="12"/>
      <c r="D9" s="14"/>
      <c r="E9" s="12"/>
      <c r="F9" s="12"/>
      <c r="G9" s="12"/>
      <c r="H9" s="12"/>
      <c r="I9" s="12"/>
      <c r="J9" s="12"/>
      <c r="K9" s="12"/>
      <c r="L9" s="12"/>
      <c r="M9" s="12"/>
      <c r="N9" s="12"/>
      <c r="O9" s="14"/>
      <c r="P9" s="12"/>
      <c r="Q9" s="12"/>
      <c r="R9" s="12"/>
      <c r="S9" s="12"/>
    </row>
    <row r="10" spans="1:19" x14ac:dyDescent="0.25">
      <c r="A10" s="12"/>
      <c r="B10" s="12"/>
      <c r="C10" s="12"/>
      <c r="D10" s="14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4"/>
      <c r="P10" s="12"/>
      <c r="Q10" s="12"/>
      <c r="R10" s="12"/>
      <c r="S10" s="12"/>
    </row>
    <row r="11" spans="1:19" x14ac:dyDescent="0.25">
      <c r="A11" s="12"/>
      <c r="B11" s="12"/>
      <c r="C11" s="12"/>
      <c r="D11" s="14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4"/>
      <c r="P11" s="12"/>
      <c r="Q11" s="12"/>
      <c r="R11" s="12"/>
      <c r="S11" s="12"/>
    </row>
    <row r="12" spans="1:19" x14ac:dyDescent="0.25">
      <c r="A12" s="12"/>
      <c r="B12" s="12"/>
      <c r="C12" s="12"/>
      <c r="D12" s="14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4"/>
      <c r="P12" s="12"/>
      <c r="Q12" s="12"/>
      <c r="R12" s="12"/>
      <c r="S12" s="12"/>
    </row>
    <row r="13" spans="1:19" x14ac:dyDescent="0.25">
      <c r="A13" s="12"/>
      <c r="B13" s="12"/>
      <c r="C13" s="12"/>
      <c r="D13" s="14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4"/>
      <c r="P13" s="12"/>
      <c r="Q13" s="12"/>
      <c r="R13" s="12"/>
      <c r="S13" s="12"/>
    </row>
    <row r="14" spans="1:19" x14ac:dyDescent="0.25">
      <c r="A14" s="12"/>
      <c r="B14" s="12"/>
      <c r="C14" s="12"/>
      <c r="D14" s="14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4"/>
      <c r="P14" s="12"/>
      <c r="Q14" s="12"/>
      <c r="R14" s="12"/>
      <c r="S14" s="12"/>
    </row>
    <row r="15" spans="1:19" x14ac:dyDescent="0.25">
      <c r="A15" s="12"/>
      <c r="B15" s="12"/>
      <c r="C15" s="12"/>
      <c r="D15" s="14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4"/>
      <c r="P15" s="12"/>
      <c r="Q15" s="12"/>
      <c r="R15" s="12"/>
      <c r="S15" s="12"/>
    </row>
    <row r="16" spans="1:19" x14ac:dyDescent="0.25">
      <c r="A16" s="12"/>
      <c r="B16" s="12"/>
      <c r="C16" s="12"/>
      <c r="D16" s="14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4"/>
      <c r="P16" s="12"/>
      <c r="Q16" s="12"/>
      <c r="R16" s="12"/>
      <c r="S16" s="12"/>
    </row>
    <row r="17" spans="1:19" ht="42.6" customHeight="1" x14ac:dyDescent="0.25">
      <c r="A17" s="12"/>
      <c r="B17" s="12"/>
      <c r="C17" s="12"/>
      <c r="D17" s="14"/>
      <c r="E17" s="12"/>
      <c r="F17" s="167" t="s">
        <v>214</v>
      </c>
      <c r="G17" s="167"/>
      <c r="H17" s="167"/>
      <c r="I17" s="167"/>
      <c r="J17" s="167"/>
      <c r="K17" s="167"/>
      <c r="L17" s="167"/>
      <c r="M17" s="12"/>
      <c r="N17" s="12"/>
      <c r="O17" s="14"/>
      <c r="P17" s="12"/>
      <c r="Q17" s="12"/>
      <c r="R17" s="12"/>
      <c r="S17" s="12"/>
    </row>
    <row r="18" spans="1:19" x14ac:dyDescent="0.25">
      <c r="A18" s="12"/>
      <c r="B18" s="12"/>
      <c r="C18" s="12"/>
      <c r="D18" s="14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4"/>
      <c r="P18" s="12"/>
      <c r="Q18" s="12"/>
      <c r="R18" s="12"/>
      <c r="S18" s="12"/>
    </row>
    <row r="19" spans="1:19" ht="15.75" x14ac:dyDescent="0.25">
      <c r="A19" s="12"/>
      <c r="B19" s="12"/>
      <c r="C19" s="12"/>
      <c r="D19" s="14"/>
      <c r="E19" s="12"/>
      <c r="F19" s="15" t="s">
        <v>253</v>
      </c>
      <c r="G19" s="15"/>
      <c r="H19" s="15"/>
      <c r="I19" s="15"/>
      <c r="J19" s="15"/>
      <c r="K19" s="15"/>
      <c r="L19" s="15"/>
      <c r="M19" s="12"/>
      <c r="N19" s="12"/>
      <c r="O19" s="14"/>
      <c r="P19" s="12"/>
      <c r="Q19" s="12"/>
      <c r="R19" s="12"/>
      <c r="S19" s="12"/>
    </row>
    <row r="20" spans="1:19" x14ac:dyDescent="0.25">
      <c r="A20" s="12"/>
      <c r="B20" s="12"/>
      <c r="C20" s="12"/>
      <c r="D20" s="14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4"/>
      <c r="P20" s="12"/>
      <c r="Q20" s="12"/>
      <c r="R20" s="12"/>
      <c r="S20" s="12"/>
    </row>
    <row r="21" spans="1:19" x14ac:dyDescent="0.25">
      <c r="A21" s="12"/>
      <c r="B21" s="12"/>
      <c r="C21" s="12"/>
      <c r="D21" s="14"/>
      <c r="E21" s="12"/>
      <c r="F21" s="16">
        <v>1</v>
      </c>
      <c r="G21" s="2" t="s">
        <v>215</v>
      </c>
      <c r="H21" s="12"/>
      <c r="I21" s="12"/>
      <c r="J21" s="12"/>
      <c r="K21" s="12"/>
      <c r="L21" s="12"/>
      <c r="M21" s="12"/>
      <c r="N21" s="12"/>
      <c r="O21" s="14"/>
      <c r="P21" s="12"/>
      <c r="Q21" s="12"/>
      <c r="R21" s="12"/>
      <c r="S21" s="12"/>
    </row>
    <row r="22" spans="1:19" x14ac:dyDescent="0.25">
      <c r="A22" s="12"/>
      <c r="B22" s="12"/>
      <c r="C22" s="12"/>
      <c r="D22" s="14"/>
      <c r="E22" s="12"/>
      <c r="F22" s="16">
        <v>2</v>
      </c>
      <c r="G22" s="2" t="s">
        <v>78</v>
      </c>
      <c r="H22" s="12"/>
      <c r="I22" s="12"/>
      <c r="J22" s="12"/>
      <c r="K22" s="12"/>
      <c r="L22" s="12"/>
      <c r="M22" s="12"/>
      <c r="N22" s="12"/>
      <c r="O22" s="14"/>
      <c r="P22" s="12"/>
      <c r="Q22" s="12"/>
      <c r="R22" s="12"/>
      <c r="S22" s="12"/>
    </row>
    <row r="23" spans="1:19" x14ac:dyDescent="0.25">
      <c r="A23" s="12"/>
      <c r="B23" s="12"/>
      <c r="C23" s="12"/>
      <c r="D23" s="14"/>
      <c r="E23" s="12"/>
      <c r="F23" s="16">
        <v>3</v>
      </c>
      <c r="G23" s="2" t="s">
        <v>216</v>
      </c>
      <c r="H23" s="12"/>
      <c r="I23" s="12"/>
      <c r="J23" s="12"/>
      <c r="K23" s="12"/>
      <c r="L23" s="12"/>
      <c r="M23" s="12"/>
      <c r="N23" s="12"/>
      <c r="O23" s="14"/>
      <c r="P23" s="12"/>
      <c r="Q23" s="12"/>
      <c r="R23" s="12"/>
      <c r="S23" s="12"/>
    </row>
    <row r="24" spans="1:19" x14ac:dyDescent="0.25">
      <c r="A24" s="12"/>
      <c r="B24" s="12"/>
      <c r="C24" s="12"/>
      <c r="D24" s="14"/>
      <c r="E24" s="12"/>
      <c r="F24" s="16">
        <v>4</v>
      </c>
      <c r="G24" s="2" t="s">
        <v>242</v>
      </c>
      <c r="H24" s="12"/>
      <c r="I24" s="12"/>
      <c r="J24" s="12"/>
      <c r="K24" s="12"/>
      <c r="L24" s="12"/>
      <c r="M24" s="12"/>
      <c r="N24" s="12"/>
      <c r="O24" s="14"/>
      <c r="P24" s="12"/>
      <c r="Q24" s="12"/>
      <c r="R24" s="12"/>
      <c r="S24" s="12"/>
    </row>
    <row r="25" spans="1:19" x14ac:dyDescent="0.25">
      <c r="A25" s="12"/>
      <c r="B25" s="12"/>
      <c r="C25" s="12"/>
      <c r="D25" s="14"/>
      <c r="E25" s="12"/>
      <c r="F25" s="16">
        <v>5</v>
      </c>
      <c r="G25" s="2" t="s">
        <v>217</v>
      </c>
      <c r="H25" s="12"/>
      <c r="I25" s="12"/>
      <c r="J25" s="12"/>
      <c r="K25" s="12"/>
      <c r="L25" s="12"/>
      <c r="M25" s="12"/>
      <c r="N25" s="12"/>
      <c r="O25" s="14"/>
      <c r="P25" s="12"/>
      <c r="Q25" s="12"/>
      <c r="R25" s="12"/>
      <c r="S25" s="12"/>
    </row>
    <row r="26" spans="1:19" x14ac:dyDescent="0.25">
      <c r="A26" s="12"/>
      <c r="B26" s="12"/>
      <c r="C26" s="12"/>
      <c r="D26" s="14"/>
      <c r="E26" s="12"/>
      <c r="F26" s="16">
        <v>6</v>
      </c>
      <c r="G26" s="2" t="s">
        <v>218</v>
      </c>
      <c r="H26" s="12"/>
      <c r="I26" s="12"/>
      <c r="J26" s="12"/>
      <c r="K26" s="12"/>
      <c r="L26" s="12"/>
      <c r="M26" s="12"/>
      <c r="N26" s="12"/>
      <c r="O26" s="14"/>
      <c r="P26" s="12"/>
      <c r="Q26" s="12"/>
      <c r="R26" s="12"/>
      <c r="S26" s="12"/>
    </row>
    <row r="27" spans="1:19" x14ac:dyDescent="0.25">
      <c r="A27" s="12"/>
      <c r="B27" s="12"/>
      <c r="C27" s="12"/>
      <c r="D27" s="14"/>
      <c r="E27" s="12"/>
      <c r="F27" s="16">
        <v>7</v>
      </c>
      <c r="G27" s="2" t="s">
        <v>219</v>
      </c>
      <c r="H27" s="12"/>
      <c r="I27" s="12"/>
      <c r="J27" s="12"/>
      <c r="K27" s="12"/>
      <c r="L27" s="12"/>
      <c r="M27" s="12"/>
      <c r="N27" s="12"/>
      <c r="O27" s="14"/>
      <c r="P27" s="12"/>
      <c r="Q27" s="12"/>
      <c r="R27" s="12"/>
      <c r="S27" s="12"/>
    </row>
    <row r="28" spans="1:19" x14ac:dyDescent="0.25">
      <c r="A28" s="12"/>
      <c r="B28" s="12"/>
      <c r="C28" s="12"/>
      <c r="D28" s="14"/>
      <c r="E28" s="12"/>
      <c r="F28" s="16">
        <v>8</v>
      </c>
      <c r="G28" s="2" t="s">
        <v>262</v>
      </c>
      <c r="H28" s="12"/>
      <c r="I28" s="12"/>
      <c r="J28" s="12"/>
      <c r="K28" s="12"/>
      <c r="L28" s="12"/>
      <c r="M28" s="12"/>
      <c r="N28" s="12"/>
      <c r="O28" s="14"/>
      <c r="P28" s="12"/>
      <c r="Q28" s="12"/>
      <c r="R28" s="12"/>
      <c r="S28" s="12"/>
    </row>
    <row r="29" spans="1:19" x14ac:dyDescent="0.25">
      <c r="A29" s="12"/>
      <c r="B29" s="12"/>
      <c r="C29" s="12"/>
      <c r="D29" s="14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4"/>
      <c r="P29" s="12"/>
      <c r="Q29" s="12"/>
      <c r="R29" s="12"/>
      <c r="S29" s="12"/>
    </row>
    <row r="30" spans="1:19" x14ac:dyDescent="0.25">
      <c r="A30" s="12"/>
      <c r="B30" s="12"/>
      <c r="C30" s="12"/>
      <c r="D30" s="14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4"/>
      <c r="P30" s="12"/>
      <c r="Q30" s="12"/>
      <c r="R30" s="12"/>
      <c r="S30" s="12"/>
    </row>
    <row r="31" spans="1:19" x14ac:dyDescent="0.25">
      <c r="A31" s="12"/>
      <c r="B31" s="12"/>
      <c r="C31" s="12"/>
      <c r="D31" s="14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4"/>
      <c r="P31" s="12"/>
      <c r="Q31" s="12"/>
      <c r="R31" s="12"/>
      <c r="S31" s="12"/>
    </row>
    <row r="32" spans="1:19" x14ac:dyDescent="0.25">
      <c r="A32" s="12"/>
      <c r="B32" s="12"/>
      <c r="C32" s="12"/>
      <c r="D32" s="14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4"/>
      <c r="P32" s="12"/>
      <c r="Q32" s="12"/>
      <c r="R32" s="12"/>
      <c r="S32" s="12"/>
    </row>
    <row r="33" spans="1:19" x14ac:dyDescent="0.25">
      <c r="A33" s="12"/>
      <c r="B33" s="12"/>
      <c r="C33" s="12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2"/>
      <c r="Q33" s="12"/>
      <c r="R33" s="12"/>
      <c r="S33" s="12"/>
    </row>
    <row r="34" spans="1:19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1:19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</sheetData>
  <mergeCells count="1">
    <mergeCell ref="F17:L17"/>
  </mergeCells>
  <hyperlinks>
    <hyperlink ref="G21" location="WACC!A1" display="WACC" xr:uid="{144D81C2-5311-42E9-8A2D-4E75B47BBEE3}"/>
    <hyperlink ref="G22" location="'Estrutura de Capital'!A1" display="Estrutura de Capital" xr:uid="{202E8155-8A14-4536-8DA1-3CC4DFD84CD2}"/>
    <hyperlink ref="G23" location="'3. Variáveis'!A1" display="Variáveis" xr:uid="{52320739-BCBA-4FB2-804A-0BC7553CDB62}"/>
    <hyperlink ref="G24" location="'4. Ke e Kd'!A1" display="Custo de capital próprio - Ke e Custos de capital de terceiros - Kd" xr:uid="{3EC84855-EBDC-4462-8648-5DA4A5178848}"/>
    <hyperlink ref="G25" location="'5. Custo da dívida'!A1" display="Custo da dívida" xr:uid="{7FF55CF0-7B21-4EFE-8E4E-D422899A1716}"/>
    <hyperlink ref="G26" location="Beta!A1" display="Beta" xr:uid="{5BC2E75D-24FB-410F-9FE7-D003E3CB1735}"/>
    <hyperlink ref="G27" location="'7. Teste de Normalidade'!A1" display="Teste de Normalidade" xr:uid="{F160891B-4DAB-44FA-BEC8-F80C4C18A1E2}"/>
    <hyperlink ref="G28" r:id="rId1" location="'8. Análise das Contribuições'!A1" xr:uid="{F3C94037-053E-449A-A067-B2012C6E7BEE}"/>
  </hyperlinks>
  <pageMargins left="0.511811024" right="0.511811024" top="0.78740157499999996" bottom="0.78740157499999996" header="0.31496062000000002" footer="0.31496062000000002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8F104-981B-45AE-A072-9004E304D251}">
  <dimension ref="A1:S30"/>
  <sheetViews>
    <sheetView showGridLines="0" showRowColHeaders="0" workbookViewId="0">
      <selection activeCell="F19" sqref="F19"/>
    </sheetView>
  </sheetViews>
  <sheetFormatPr defaultColWidth="0" defaultRowHeight="15" zeroHeight="1" x14ac:dyDescent="0.25"/>
  <cols>
    <col min="1" max="1" width="8.7109375" style="12" customWidth="1"/>
    <col min="2" max="2" width="56.28515625" style="12" customWidth="1"/>
    <col min="3" max="3" width="14.42578125" style="12" customWidth="1"/>
    <col min="4" max="19" width="8.7109375" style="12" customWidth="1"/>
    <col min="20" max="16384" width="8.7109375" hidden="1"/>
  </cols>
  <sheetData>
    <row r="1" spans="1:18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1" t="s">
        <v>211</v>
      </c>
    </row>
    <row r="2" spans="1:18" x14ac:dyDescent="0.25">
      <c r="A2" s="13" t="s">
        <v>208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 t="s">
        <v>210</v>
      </c>
    </row>
    <row r="3" spans="1:18" x14ac:dyDescent="0.25">
      <c r="A3" s="13" t="s">
        <v>209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1" t="s">
        <v>212</v>
      </c>
    </row>
    <row r="4" spans="1:18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1" t="s">
        <v>213</v>
      </c>
    </row>
    <row r="5" spans="1:18" x14ac:dyDescent="0.25"/>
    <row r="6" spans="1:18" x14ac:dyDescent="0.25"/>
    <row r="7" spans="1:18" x14ac:dyDescent="0.25">
      <c r="B7" s="18" t="s">
        <v>140</v>
      </c>
      <c r="C7" s="19"/>
    </row>
    <row r="8" spans="1:18" x14ac:dyDescent="0.25">
      <c r="B8" s="20"/>
    </row>
    <row r="9" spans="1:18" x14ac:dyDescent="0.25">
      <c r="B9" s="21" t="s">
        <v>141</v>
      </c>
      <c r="C9" s="21" t="s">
        <v>142</v>
      </c>
    </row>
    <row r="10" spans="1:18" ht="18" x14ac:dyDescent="0.25">
      <c r="B10" s="22" t="s">
        <v>258</v>
      </c>
      <c r="C10" s="23">
        <f>'4. Ke e Kd'!E17</f>
        <v>9.7306567993675097E-2</v>
      </c>
    </row>
    <row r="11" spans="1:18" ht="18" x14ac:dyDescent="0.25">
      <c r="B11" s="22" t="s">
        <v>290</v>
      </c>
      <c r="C11" s="23">
        <f>'4. Ke e Kd'!E27</f>
        <v>0.11957171441890493</v>
      </c>
    </row>
    <row r="12" spans="1:18" ht="18" x14ac:dyDescent="0.25">
      <c r="B12" s="22" t="s">
        <v>291</v>
      </c>
      <c r="C12" s="23">
        <f>'4. Ke e Kd'!E29</f>
        <v>7.8917331516477243E-2</v>
      </c>
    </row>
    <row r="13" spans="1:18" ht="18" x14ac:dyDescent="0.25">
      <c r="B13" s="22" t="s">
        <v>239</v>
      </c>
      <c r="C13" s="24">
        <f>1-C14</f>
        <v>0.69335472836728862</v>
      </c>
    </row>
    <row r="14" spans="1:18" ht="18" x14ac:dyDescent="0.25">
      <c r="B14" s="22" t="s">
        <v>240</v>
      </c>
      <c r="C14" s="24">
        <f>'2. Estrutura de Capital'!G12</f>
        <v>0.30664527163271138</v>
      </c>
    </row>
    <row r="15" spans="1:18" x14ac:dyDescent="0.25">
      <c r="B15" s="12" t="s">
        <v>279</v>
      </c>
      <c r="C15" s="24">
        <v>0.34</v>
      </c>
    </row>
    <row r="16" spans="1:18" x14ac:dyDescent="0.25">
      <c r="B16" s="21" t="s">
        <v>143</v>
      </c>
      <c r="C16" s="21" t="s">
        <v>142</v>
      </c>
      <c r="E16" s="51"/>
    </row>
    <row r="17" spans="2:3" x14ac:dyDescent="0.25">
      <c r="B17" s="138" t="s">
        <v>278</v>
      </c>
      <c r="C17" s="139">
        <f>C10*C13+C11*C14</f>
        <v>0.10413406986718179</v>
      </c>
    </row>
    <row r="18" spans="2:3" x14ac:dyDescent="0.25">
      <c r="B18" s="26" t="s">
        <v>241</v>
      </c>
      <c r="C18" s="27">
        <f>C10*C13+C11*C14*(1-C15)</f>
        <v>9.1667595579006597E-2</v>
      </c>
    </row>
    <row r="19" spans="2:3" x14ac:dyDescent="0.25">
      <c r="C19" s="51"/>
    </row>
    <row r="20" spans="2:3" x14ac:dyDescent="0.25">
      <c r="C20" s="51"/>
    </row>
    <row r="21" spans="2:3" x14ac:dyDescent="0.25">
      <c r="C21" s="51"/>
    </row>
    <row r="22" spans="2:3" x14ac:dyDescent="0.25"/>
    <row r="23" spans="2:3" x14ac:dyDescent="0.25"/>
    <row r="24" spans="2:3" x14ac:dyDescent="0.25"/>
    <row r="25" spans="2:3" x14ac:dyDescent="0.25"/>
    <row r="26" spans="2:3" x14ac:dyDescent="0.25"/>
    <row r="27" spans="2:3" x14ac:dyDescent="0.25"/>
    <row r="28" spans="2:3" x14ac:dyDescent="0.25"/>
    <row r="29" spans="2:3" x14ac:dyDescent="0.25"/>
    <row r="30" spans="2:3" x14ac:dyDescent="0.25"/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C73E4-7BF3-47F9-93F4-FB9305069F6D}">
  <dimension ref="A1:BG57"/>
  <sheetViews>
    <sheetView showGridLines="0" tabSelected="1" topLeftCell="B4" zoomScale="85" zoomScaleNormal="85" workbookViewId="0">
      <selection activeCell="M24" sqref="M24"/>
    </sheetView>
  </sheetViews>
  <sheetFormatPr defaultColWidth="8.7109375" defaultRowHeight="15" x14ac:dyDescent="0.25"/>
  <cols>
    <col min="1" max="1" width="47.5703125" style="12" bestFit="1" customWidth="1"/>
    <col min="2" max="2" width="14.42578125" style="12" customWidth="1"/>
    <col min="3" max="3" width="8.7109375" style="12" bestFit="1" customWidth="1"/>
    <col min="4" max="5" width="8.7109375" style="12"/>
    <col min="6" max="6" width="13.28515625" style="12" bestFit="1" customWidth="1"/>
    <col min="7" max="7" width="23" style="12" bestFit="1" customWidth="1"/>
    <col min="8" max="9" width="18.42578125" style="12" bestFit="1" customWidth="1"/>
    <col min="10" max="12" width="15.5703125" style="12" customWidth="1"/>
    <col min="13" max="13" width="45.5703125" style="12" customWidth="1"/>
    <col min="14" max="15" width="15.5703125" style="12" customWidth="1"/>
    <col min="16" max="16" width="22.42578125" style="12" bestFit="1" customWidth="1"/>
    <col min="17" max="17" width="23.85546875" style="12" bestFit="1" customWidth="1"/>
    <col min="18" max="21" width="15.5703125" style="12" customWidth="1"/>
    <col min="22" max="22" width="15.5703125" style="28" customWidth="1"/>
    <col min="23" max="23" width="45.5703125" style="12" customWidth="1"/>
    <col min="24" max="30" width="15.5703125" style="12" customWidth="1"/>
    <col min="31" max="31" width="15.5703125" style="28" customWidth="1"/>
    <col min="32" max="32" width="45.5703125" style="12" customWidth="1"/>
    <col min="33" max="40" width="15.5703125" style="12" customWidth="1"/>
    <col min="41" max="41" width="15.5703125" style="28" customWidth="1"/>
    <col min="42" max="42" width="45.5703125" style="12" customWidth="1"/>
    <col min="43" max="50" width="15.5703125" style="12" customWidth="1"/>
    <col min="51" max="51" width="15.5703125" style="28" customWidth="1"/>
    <col min="52" max="52" width="45.5703125" style="12" customWidth="1"/>
    <col min="53" max="56" width="15.5703125" style="12" customWidth="1"/>
    <col min="57" max="57" width="20.28515625" style="12" bestFit="1" customWidth="1"/>
    <col min="58" max="59" width="15.5703125" style="12" customWidth="1"/>
    <col min="60" max="16384" width="8.7109375" style="12"/>
  </cols>
  <sheetData>
    <row r="1" spans="1:57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1" t="s">
        <v>211</v>
      </c>
    </row>
    <row r="2" spans="1:57" x14ac:dyDescent="0.25">
      <c r="A2" s="13" t="s">
        <v>208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 t="s">
        <v>210</v>
      </c>
    </row>
    <row r="3" spans="1:57" x14ac:dyDescent="0.25">
      <c r="A3" s="13" t="s">
        <v>209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1" t="s">
        <v>212</v>
      </c>
    </row>
    <row r="4" spans="1:57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1" t="s">
        <v>213</v>
      </c>
    </row>
    <row r="5" spans="1:57" x14ac:dyDescent="0.25">
      <c r="A5" s="29"/>
      <c r="B5" s="30"/>
      <c r="C5" s="30"/>
      <c r="D5" s="29"/>
      <c r="E5" s="29"/>
      <c r="F5" s="29"/>
      <c r="G5" s="29"/>
      <c r="H5" s="29"/>
    </row>
    <row r="6" spans="1:57" ht="21" x14ac:dyDescent="0.35">
      <c r="A6" s="168" t="s">
        <v>78</v>
      </c>
      <c r="B6" s="168"/>
      <c r="C6" s="168"/>
      <c r="D6" s="168"/>
      <c r="E6" s="168"/>
      <c r="F6" s="168"/>
      <c r="G6" s="168"/>
      <c r="H6" s="168"/>
      <c r="R6" s="31"/>
    </row>
    <row r="7" spans="1:57" ht="15.75" x14ac:dyDescent="0.25">
      <c r="A7" s="169" t="s">
        <v>80</v>
      </c>
      <c r="B7" s="169"/>
      <c r="C7" s="169"/>
      <c r="D7" s="169"/>
      <c r="E7" s="169"/>
      <c r="F7" s="169"/>
      <c r="G7" s="169"/>
      <c r="H7" s="169"/>
    </row>
    <row r="8" spans="1:57" x14ac:dyDescent="0.25">
      <c r="A8" s="170" t="s">
        <v>81</v>
      </c>
      <c r="B8" s="170"/>
      <c r="C8" s="170"/>
      <c r="D8" s="170"/>
      <c r="E8" s="170"/>
      <c r="F8" s="170"/>
      <c r="G8" s="170"/>
      <c r="H8" s="170"/>
    </row>
    <row r="9" spans="1:57" x14ac:dyDescent="0.25">
      <c r="A9" s="29"/>
      <c r="B9" s="30"/>
      <c r="C9" s="30"/>
      <c r="D9" s="29"/>
      <c r="E9" s="29"/>
      <c r="F9" s="29"/>
      <c r="G9" s="29"/>
      <c r="H9" s="29"/>
    </row>
    <row r="10" spans="1:57" x14ac:dyDescent="0.25">
      <c r="A10" s="29"/>
      <c r="B10" s="30"/>
      <c r="C10" s="30"/>
      <c r="D10" s="29"/>
      <c r="E10" s="29"/>
      <c r="F10" s="29"/>
      <c r="G10" s="29"/>
    </row>
    <row r="11" spans="1:57" ht="15.75" x14ac:dyDescent="0.25">
      <c r="A11" s="32" t="s">
        <v>79</v>
      </c>
      <c r="B11" s="32">
        <v>2025</v>
      </c>
      <c r="C11" s="32">
        <v>2024</v>
      </c>
      <c r="D11" s="32">
        <v>2023</v>
      </c>
      <c r="E11" s="32">
        <v>2022</v>
      </c>
      <c r="F11" s="32">
        <v>2021</v>
      </c>
      <c r="G11" s="32" t="s">
        <v>255</v>
      </c>
    </row>
    <row r="12" spans="1:57" x14ac:dyDescent="0.25">
      <c r="A12" s="33" t="s">
        <v>13</v>
      </c>
      <c r="B12" s="34">
        <f>R56</f>
        <v>0.32501033783964484</v>
      </c>
      <c r="C12" s="34">
        <f>AB56</f>
        <v>0.31796369496776783</v>
      </c>
      <c r="D12" s="34">
        <f>AK56</f>
        <v>0.31014534953056039</v>
      </c>
      <c r="E12" s="34">
        <f>AU56</f>
        <v>0.29154698220064373</v>
      </c>
      <c r="F12" s="34">
        <f>BE56</f>
        <v>0.28855999362493995</v>
      </c>
      <c r="G12" s="35">
        <f>AVERAGE(B12:F12)</f>
        <v>0.30664527163271138</v>
      </c>
    </row>
    <row r="13" spans="1:57" x14ac:dyDescent="0.25">
      <c r="P13" s="151"/>
      <c r="Q13" s="151"/>
      <c r="R13" s="51"/>
      <c r="Z13" s="151">
        <f>SUM(Z20:Z32)</f>
        <v>60703116.244999997</v>
      </c>
      <c r="AA13" s="151">
        <f>SUM(AA20:AA32)</f>
        <v>95317222.680000007</v>
      </c>
      <c r="AB13" s="51">
        <f>Z13/AA13</f>
        <v>0.63685359831342492</v>
      </c>
      <c r="AI13" s="62"/>
      <c r="AK13" s="51"/>
      <c r="AS13" s="62"/>
      <c r="AU13" s="51"/>
      <c r="BC13" s="62"/>
      <c r="BE13" s="51"/>
    </row>
    <row r="16" spans="1:57" ht="15.75" x14ac:dyDescent="0.25">
      <c r="A16" s="33" t="s">
        <v>201</v>
      </c>
      <c r="B16" s="32">
        <v>2025</v>
      </c>
      <c r="C16" s="32">
        <v>2024</v>
      </c>
      <c r="D16" s="32">
        <v>2023</v>
      </c>
      <c r="E16" s="32">
        <v>2022</v>
      </c>
      <c r="F16" s="32">
        <v>2021</v>
      </c>
      <c r="G16" s="32" t="s">
        <v>255</v>
      </c>
    </row>
    <row r="17" spans="1:59" x14ac:dyDescent="0.25">
      <c r="A17" s="33" t="s">
        <v>13</v>
      </c>
      <c r="B17" s="34">
        <f>S56</f>
        <v>0.47027927789494123</v>
      </c>
      <c r="C17" s="34">
        <f>AC56</f>
        <v>0.43614991168190564</v>
      </c>
      <c r="D17" s="34">
        <f>AL56</f>
        <v>0.43319557716903923</v>
      </c>
      <c r="E17" s="34">
        <f>AV56</f>
        <v>0.4004130925903433</v>
      </c>
      <c r="F17" s="34">
        <f>BF56</f>
        <v>0.40503331651195068</v>
      </c>
      <c r="G17" s="35">
        <f>AVERAGE(B17:F17)</f>
        <v>0.42901423516963605</v>
      </c>
    </row>
    <row r="18" spans="1:59" x14ac:dyDescent="0.25">
      <c r="K18" s="171" t="s">
        <v>226</v>
      </c>
      <c r="L18" s="172"/>
      <c r="M18" s="172"/>
      <c r="N18" s="172"/>
      <c r="O18" s="172"/>
      <c r="P18" s="172"/>
      <c r="Q18" s="173"/>
      <c r="R18" s="172" t="s">
        <v>285</v>
      </c>
      <c r="S18" s="173"/>
      <c r="U18" s="171" t="s">
        <v>225</v>
      </c>
      <c r="V18" s="172"/>
      <c r="W18" s="172"/>
      <c r="X18" s="172"/>
      <c r="Y18" s="172"/>
      <c r="Z18" s="172"/>
      <c r="AA18" s="173"/>
      <c r="AB18" s="172" t="s">
        <v>285</v>
      </c>
      <c r="AC18" s="173"/>
      <c r="AE18" s="171" t="s">
        <v>82</v>
      </c>
      <c r="AF18" s="172"/>
      <c r="AG18" s="172"/>
      <c r="AH18" s="172"/>
      <c r="AI18" s="172"/>
      <c r="AJ18" s="173"/>
      <c r="AK18" s="172" t="s">
        <v>285</v>
      </c>
      <c r="AL18" s="173"/>
      <c r="AN18" s="171" t="s">
        <v>83</v>
      </c>
      <c r="AO18" s="172"/>
      <c r="AP18" s="172"/>
      <c r="AQ18" s="172"/>
      <c r="AR18" s="172"/>
      <c r="AS18" s="172"/>
      <c r="AT18" s="173"/>
      <c r="AU18" s="172" t="s">
        <v>285</v>
      </c>
      <c r="AV18" s="173"/>
      <c r="AX18" s="171" t="s">
        <v>84</v>
      </c>
      <c r="AY18" s="172"/>
      <c r="AZ18" s="172"/>
      <c r="BA18" s="172"/>
      <c r="BB18" s="172"/>
      <c r="BC18" s="172"/>
      <c r="BD18" s="173"/>
      <c r="BE18" s="172" t="s">
        <v>285</v>
      </c>
      <c r="BF18" s="173"/>
    </row>
    <row r="19" spans="1:59" ht="46.5" customHeight="1" x14ac:dyDescent="0.25">
      <c r="G19" s="51"/>
      <c r="K19" s="36" t="s">
        <v>85</v>
      </c>
      <c r="L19" s="36" t="s">
        <v>86</v>
      </c>
      <c r="M19" s="36" t="s">
        <v>87</v>
      </c>
      <c r="N19" s="36" t="s">
        <v>88</v>
      </c>
      <c r="O19" s="36" t="s">
        <v>89</v>
      </c>
      <c r="P19" s="36" t="s">
        <v>90</v>
      </c>
      <c r="Q19" s="36" t="s">
        <v>91</v>
      </c>
      <c r="R19" s="158" t="s">
        <v>286</v>
      </c>
      <c r="S19" s="36" t="s">
        <v>201</v>
      </c>
      <c r="U19" s="36" t="s">
        <v>85</v>
      </c>
      <c r="V19" s="36" t="s">
        <v>86</v>
      </c>
      <c r="W19" s="36" t="s">
        <v>87</v>
      </c>
      <c r="X19" s="36" t="s">
        <v>88</v>
      </c>
      <c r="Y19" s="36" t="s">
        <v>89</v>
      </c>
      <c r="Z19" s="36" t="s">
        <v>90</v>
      </c>
      <c r="AA19" s="36" t="s">
        <v>91</v>
      </c>
      <c r="AB19" s="158" t="s">
        <v>286</v>
      </c>
      <c r="AC19" s="36" t="s">
        <v>201</v>
      </c>
      <c r="AE19" s="36" t="s">
        <v>86</v>
      </c>
      <c r="AF19" s="36" t="s">
        <v>87</v>
      </c>
      <c r="AG19" s="36" t="s">
        <v>88</v>
      </c>
      <c r="AH19" s="36" t="s">
        <v>89</v>
      </c>
      <c r="AI19" s="36" t="s">
        <v>90</v>
      </c>
      <c r="AJ19" s="36" t="s">
        <v>91</v>
      </c>
      <c r="AK19" s="158" t="s">
        <v>286</v>
      </c>
      <c r="AL19" s="36" t="s">
        <v>201</v>
      </c>
      <c r="AN19" s="36" t="s">
        <v>85</v>
      </c>
      <c r="AO19" s="36" t="s">
        <v>86</v>
      </c>
      <c r="AP19" s="36" t="s">
        <v>87</v>
      </c>
      <c r="AQ19" s="36" t="s">
        <v>88</v>
      </c>
      <c r="AR19" s="36" t="s">
        <v>89</v>
      </c>
      <c r="AS19" s="36" t="s">
        <v>90</v>
      </c>
      <c r="AT19" s="36" t="s">
        <v>91</v>
      </c>
      <c r="AU19" s="158" t="s">
        <v>286</v>
      </c>
      <c r="AV19" s="36" t="s">
        <v>201</v>
      </c>
      <c r="AX19" s="36" t="s">
        <v>85</v>
      </c>
      <c r="AY19" s="36" t="s">
        <v>86</v>
      </c>
      <c r="AZ19" s="36" t="s">
        <v>87</v>
      </c>
      <c r="BA19" s="36" t="s">
        <v>88</v>
      </c>
      <c r="BB19" s="36" t="s">
        <v>89</v>
      </c>
      <c r="BC19" s="36" t="s">
        <v>90</v>
      </c>
      <c r="BD19" s="36" t="s">
        <v>91</v>
      </c>
      <c r="BE19" s="158" t="s">
        <v>286</v>
      </c>
      <c r="BF19" s="36" t="s">
        <v>201</v>
      </c>
    </row>
    <row r="20" spans="1:59" ht="30" x14ac:dyDescent="0.25">
      <c r="D20" s="51"/>
      <c r="E20" s="51"/>
      <c r="F20" s="51"/>
      <c r="G20" s="51"/>
      <c r="K20" s="37">
        <v>1</v>
      </c>
      <c r="L20" s="38" t="s">
        <v>92</v>
      </c>
      <c r="M20" s="39" t="s">
        <v>227</v>
      </c>
      <c r="N20" s="40">
        <v>2025</v>
      </c>
      <c r="O20" s="41" t="s">
        <v>94</v>
      </c>
      <c r="P20" s="42">
        <v>663653</v>
      </c>
      <c r="Q20" s="43">
        <v>2549056</v>
      </c>
      <c r="R20" s="44">
        <f>IFERROR(P20/(P20+Q20),"")</f>
        <v>0.2065711522581099</v>
      </c>
      <c r="S20" s="44">
        <f t="shared" ref="S20:S32" si="0">P20/Q20</f>
        <v>0.26035245989103417</v>
      </c>
      <c r="U20" s="37">
        <v>1</v>
      </c>
      <c r="V20" s="38" t="s">
        <v>92</v>
      </c>
      <c r="W20" s="39" t="s">
        <v>188</v>
      </c>
      <c r="X20" s="40">
        <v>2024</v>
      </c>
      <c r="Y20" s="41" t="s">
        <v>94</v>
      </c>
      <c r="Z20" s="42">
        <v>876670</v>
      </c>
      <c r="AA20" s="43">
        <v>2248241</v>
      </c>
      <c r="AB20" s="44">
        <f>IFERROR(Z20/(Z20+AA20),"")</f>
        <v>0.28054238984726287</v>
      </c>
      <c r="AC20" s="44">
        <f t="shared" ref="AC20:AC32" si="1">Z20/AA20</f>
        <v>0.38993595437499806</v>
      </c>
      <c r="AE20" s="38" t="s">
        <v>92</v>
      </c>
      <c r="AF20" s="146" t="s">
        <v>93</v>
      </c>
      <c r="AG20" s="40">
        <v>2023</v>
      </c>
      <c r="AH20" s="41" t="s">
        <v>94</v>
      </c>
      <c r="AI20" s="42">
        <f>683452+95397</f>
        <v>778849</v>
      </c>
      <c r="AJ20" s="43">
        <v>2127333</v>
      </c>
      <c r="AK20" s="44">
        <f t="shared" ref="AK20:AK28" si="2">AI20/(AI20+AJ20)</f>
        <v>0.26799732432449175</v>
      </c>
      <c r="AL20" s="44">
        <f t="shared" ref="AL20:AL32" si="3">AI20/AJ20</f>
        <v>0.36611522502588922</v>
      </c>
      <c r="AM20" s="163"/>
      <c r="AN20" s="37">
        <v>1</v>
      </c>
      <c r="AO20" s="38" t="s">
        <v>92</v>
      </c>
      <c r="AP20" s="39" t="s">
        <v>95</v>
      </c>
      <c r="AQ20" s="40">
        <v>2022</v>
      </c>
      <c r="AR20" s="41" t="s">
        <v>94</v>
      </c>
      <c r="AS20" s="42">
        <f>146500+816815</f>
        <v>963315</v>
      </c>
      <c r="AT20" s="43">
        <v>1943955</v>
      </c>
      <c r="AU20" s="44">
        <f t="shared" ref="AU20:AU30" si="4">AS20/(AS20+AT20)</f>
        <v>0.33134693372132618</v>
      </c>
      <c r="AV20" s="44">
        <f t="shared" ref="AV20:AV32" si="5">AS20/AT20</f>
        <v>0.49554387833051688</v>
      </c>
      <c r="AW20" s="51"/>
      <c r="AX20" s="37">
        <v>1</v>
      </c>
      <c r="AY20" s="38" t="s">
        <v>92</v>
      </c>
      <c r="AZ20" s="39" t="s">
        <v>95</v>
      </c>
      <c r="BA20" s="40">
        <v>2021</v>
      </c>
      <c r="BB20" s="41" t="s">
        <v>94</v>
      </c>
      <c r="BC20" s="42">
        <f>188726+827105</f>
        <v>1015831</v>
      </c>
      <c r="BD20" s="43">
        <f>1641307</f>
        <v>1641307</v>
      </c>
      <c r="BE20" s="44">
        <f t="shared" ref="BE20:BE32" si="6">BC20/(BC20+BD20)</f>
        <v>0.38230268808018253</v>
      </c>
      <c r="BF20" s="44">
        <f t="shared" ref="BF20:BF32" si="7">BC20/BD20</f>
        <v>0.61891590055973689</v>
      </c>
      <c r="BG20" s="12" t="b">
        <f>'[1]2. Estrutura de Capital'!BB20=BE20</f>
        <v>1</v>
      </c>
    </row>
    <row r="21" spans="1:59" ht="45" x14ac:dyDescent="0.25">
      <c r="D21" s="51"/>
      <c r="E21" s="51"/>
      <c r="F21" s="51"/>
      <c r="K21" s="37">
        <v>2</v>
      </c>
      <c r="L21" s="38" t="s">
        <v>96</v>
      </c>
      <c r="M21" s="146" t="s">
        <v>228</v>
      </c>
      <c r="N21" s="40">
        <v>2025</v>
      </c>
      <c r="O21" s="41" t="s">
        <v>98</v>
      </c>
      <c r="P21" s="143">
        <f>96812 + 29705+ 1451448+ 1105086</f>
        <v>2683051</v>
      </c>
      <c r="Q21" s="43">
        <v>3681182</v>
      </c>
      <c r="R21" s="44">
        <f t="shared" ref="R21:R32" si="8">IFERROR(P21/(P21+Q21),"")</f>
        <v>0.42158277360366914</v>
      </c>
      <c r="S21" s="44">
        <f t="shared" si="0"/>
        <v>0.7288558403251999</v>
      </c>
      <c r="U21" s="37">
        <v>2</v>
      </c>
      <c r="V21" s="38" t="s">
        <v>96</v>
      </c>
      <c r="W21" s="39" t="s">
        <v>189</v>
      </c>
      <c r="X21" s="40">
        <v>2024</v>
      </c>
      <c r="Y21" s="41" t="s">
        <v>98</v>
      </c>
      <c r="Z21" s="143">
        <f>327806+150407+1398036+15228</f>
        <v>1891477</v>
      </c>
      <c r="AA21" s="43">
        <v>3317678</v>
      </c>
      <c r="AB21" s="44">
        <f t="shared" ref="AB21:AB32" si="9">IFERROR(Z21/(Z21+AA21),"")</f>
        <v>0.36310630035005675</v>
      </c>
      <c r="AC21" s="44">
        <f t="shared" si="1"/>
        <v>0.57012072901589606</v>
      </c>
      <c r="AE21" s="38" t="s">
        <v>96</v>
      </c>
      <c r="AF21" s="39" t="s">
        <v>97</v>
      </c>
      <c r="AG21" s="40">
        <v>2023</v>
      </c>
      <c r="AH21" s="41" t="s">
        <v>98</v>
      </c>
      <c r="AI21" s="43">
        <f>472656+84440+529783+802311</f>
        <v>1889190</v>
      </c>
      <c r="AJ21" s="43">
        <v>2919836</v>
      </c>
      <c r="AK21" s="44">
        <f t="shared" si="2"/>
        <v>0.39284254233601568</v>
      </c>
      <c r="AL21" s="44">
        <f t="shared" si="3"/>
        <v>0.64701921614775626</v>
      </c>
      <c r="AM21" s="163"/>
      <c r="AN21" s="37">
        <v>2</v>
      </c>
      <c r="AO21" s="38" t="s">
        <v>96</v>
      </c>
      <c r="AP21" s="39" t="s">
        <v>99</v>
      </c>
      <c r="AQ21" s="40">
        <v>2022</v>
      </c>
      <c r="AR21" s="41" t="s">
        <v>98</v>
      </c>
      <c r="AS21" s="43">
        <f>62122+20480+344763+837522</f>
        <v>1264887</v>
      </c>
      <c r="AT21" s="43">
        <v>2787894</v>
      </c>
      <c r="AU21" s="44">
        <f t="shared" si="4"/>
        <v>0.31210346673062273</v>
      </c>
      <c r="AV21" s="44">
        <f t="shared" si="5"/>
        <v>0.45370699172924078</v>
      </c>
      <c r="AW21" s="51"/>
      <c r="AX21" s="37">
        <v>2</v>
      </c>
      <c r="AY21" s="38" t="s">
        <v>96</v>
      </c>
      <c r="AZ21" s="39" t="s">
        <v>99</v>
      </c>
      <c r="BA21" s="40">
        <v>2021</v>
      </c>
      <c r="BB21" s="41" t="s">
        <v>98</v>
      </c>
      <c r="BC21" s="43">
        <f>63844+15701+362184+803244</f>
        <v>1244973</v>
      </c>
      <c r="BD21" s="43">
        <v>2639893</v>
      </c>
      <c r="BE21" s="44">
        <f t="shared" si="6"/>
        <v>0.32046742410162926</v>
      </c>
      <c r="BF21" s="44">
        <f t="shared" si="7"/>
        <v>0.47159979590081869</v>
      </c>
      <c r="BG21" s="12" t="b">
        <f>'[1]2. Estrutura de Capital'!BB21=BE21</f>
        <v>1</v>
      </c>
    </row>
    <row r="22" spans="1:59" ht="60" x14ac:dyDescent="0.25">
      <c r="D22" s="51"/>
      <c r="E22" s="51"/>
      <c r="F22" s="51"/>
      <c r="K22" s="37">
        <v>3</v>
      </c>
      <c r="L22" s="38" t="s">
        <v>100</v>
      </c>
      <c r="M22" s="146" t="s">
        <v>229</v>
      </c>
      <c r="N22" s="40">
        <v>2025</v>
      </c>
      <c r="O22" s="41" t="s">
        <v>102</v>
      </c>
      <c r="P22" s="42">
        <f>445831+2343451</f>
        <v>2789282</v>
      </c>
      <c r="Q22" s="43">
        <v>2600843</v>
      </c>
      <c r="R22" s="44">
        <f t="shared" si="8"/>
        <v>0.51748002133531223</v>
      </c>
      <c r="S22" s="44">
        <f t="shared" si="0"/>
        <v>1.0724530469543914</v>
      </c>
      <c r="U22" s="37">
        <v>3</v>
      </c>
      <c r="V22" s="38" t="s">
        <v>100</v>
      </c>
      <c r="W22" s="146" t="s">
        <v>190</v>
      </c>
      <c r="X22" s="40">
        <v>2024</v>
      </c>
      <c r="Y22" s="41" t="s">
        <v>102</v>
      </c>
      <c r="Z22" s="42">
        <f>167549+203433+1170592+836614</f>
        <v>2378188</v>
      </c>
      <c r="AA22" s="43">
        <v>2258409</v>
      </c>
      <c r="AB22" s="44">
        <f t="shared" si="9"/>
        <v>0.51291669299704068</v>
      </c>
      <c r="AC22" s="44">
        <f t="shared" si="1"/>
        <v>1.053036894557186</v>
      </c>
      <c r="AE22" s="38" t="s">
        <v>100</v>
      </c>
      <c r="AF22" s="146" t="s">
        <v>101</v>
      </c>
      <c r="AG22" s="40">
        <v>2023</v>
      </c>
      <c r="AH22" s="41" t="s">
        <v>102</v>
      </c>
      <c r="AI22" s="42">
        <f>163064+175686+787114+1016905</f>
        <v>2142769</v>
      </c>
      <c r="AJ22" s="43">
        <v>2003578</v>
      </c>
      <c r="AK22" s="44">
        <f t="shared" si="2"/>
        <v>0.51678477464621264</v>
      </c>
      <c r="AL22" s="44">
        <f t="shared" si="3"/>
        <v>1.0694712159945856</v>
      </c>
      <c r="AM22" s="163"/>
      <c r="AN22" s="37">
        <v>3</v>
      </c>
      <c r="AO22" s="38" t="s">
        <v>100</v>
      </c>
      <c r="AP22" s="146" t="s">
        <v>103</v>
      </c>
      <c r="AQ22" s="40">
        <v>2022</v>
      </c>
      <c r="AR22" s="41" t="s">
        <v>102</v>
      </c>
      <c r="AS22" s="42">
        <f>914420+438955+160223+145696</f>
        <v>1659294</v>
      </c>
      <c r="AT22" s="43">
        <v>1860911</v>
      </c>
      <c r="AU22" s="44">
        <f t="shared" si="4"/>
        <v>0.47136288937718118</v>
      </c>
      <c r="AV22" s="44">
        <f t="shared" si="5"/>
        <v>0.89165682829538861</v>
      </c>
      <c r="AW22" s="51"/>
      <c r="AX22" s="37">
        <v>3</v>
      </c>
      <c r="AY22" s="38" t="s">
        <v>100</v>
      </c>
      <c r="AZ22" s="146" t="s">
        <v>103</v>
      </c>
      <c r="BA22" s="40">
        <v>2021</v>
      </c>
      <c r="BB22" s="41" t="s">
        <v>102</v>
      </c>
      <c r="BC22" s="42">
        <f>156683+4457+683466+570321</f>
        <v>1414927</v>
      </c>
      <c r="BD22" s="43">
        <v>1671985</v>
      </c>
      <c r="BE22" s="44">
        <f t="shared" si="6"/>
        <v>0.45836324456285116</v>
      </c>
      <c r="BF22" s="44">
        <f t="shared" si="7"/>
        <v>0.84625579774938176</v>
      </c>
      <c r="BG22" s="12" t="b">
        <f>'[1]2. Estrutura de Capital'!BB22=BE22</f>
        <v>1</v>
      </c>
    </row>
    <row r="23" spans="1:59" ht="60" x14ac:dyDescent="0.25">
      <c r="D23" s="51"/>
      <c r="E23" s="51"/>
      <c r="F23" s="51"/>
      <c r="K23" s="37">
        <v>4</v>
      </c>
      <c r="L23" s="38" t="s">
        <v>104</v>
      </c>
      <c r="M23" s="140" t="s">
        <v>294</v>
      </c>
      <c r="N23" s="141">
        <v>2025</v>
      </c>
      <c r="O23" s="142" t="s">
        <v>106</v>
      </c>
      <c r="P23" s="143">
        <f>69249+780384</f>
        <v>849633</v>
      </c>
      <c r="Q23" s="144">
        <v>4575030</v>
      </c>
      <c r="R23" s="145">
        <f t="shared" si="8"/>
        <v>0.15662410734086155</v>
      </c>
      <c r="S23" s="145">
        <f t="shared" si="0"/>
        <v>0.18571091337105985</v>
      </c>
      <c r="U23" s="37">
        <v>4</v>
      </c>
      <c r="V23" s="38" t="s">
        <v>104</v>
      </c>
      <c r="W23" s="140" t="s">
        <v>223</v>
      </c>
      <c r="X23" s="141">
        <v>2024</v>
      </c>
      <c r="Y23" s="142" t="s">
        <v>106</v>
      </c>
      <c r="Z23" s="143">
        <f>802428+54300</f>
        <v>856728</v>
      </c>
      <c r="AA23" s="144">
        <v>4218159</v>
      </c>
      <c r="AB23" s="145">
        <f t="shared" si="9"/>
        <v>0.16881715789927934</v>
      </c>
      <c r="AC23" s="145">
        <f t="shared" si="1"/>
        <v>0.20310471938113286</v>
      </c>
      <c r="AE23" s="38" t="s">
        <v>104</v>
      </c>
      <c r="AF23" s="140" t="s">
        <v>105</v>
      </c>
      <c r="AG23" s="141">
        <v>2023</v>
      </c>
      <c r="AH23" s="142" t="s">
        <v>106</v>
      </c>
      <c r="AI23" s="143">
        <f>27359+465994</f>
        <v>493353</v>
      </c>
      <c r="AJ23" s="144">
        <f>3756601</f>
        <v>3756601</v>
      </c>
      <c r="AK23" s="145">
        <f t="shared" si="2"/>
        <v>0.11608431526552994</v>
      </c>
      <c r="AL23" s="145">
        <f t="shared" si="3"/>
        <v>0.13132962483904997</v>
      </c>
      <c r="AM23" s="163"/>
      <c r="AN23" s="37">
        <v>4</v>
      </c>
      <c r="AO23" s="38" t="s">
        <v>104</v>
      </c>
      <c r="AP23" s="140" t="s">
        <v>280</v>
      </c>
      <c r="AQ23" s="141">
        <v>2022</v>
      </c>
      <c r="AR23" s="142" t="s">
        <v>106</v>
      </c>
      <c r="AS23" s="143">
        <f>21557+307343</f>
        <v>328900</v>
      </c>
      <c r="AT23" s="144">
        <v>3275465</v>
      </c>
      <c r="AU23" s="145">
        <f t="shared" si="4"/>
        <v>9.1250469916337548E-2</v>
      </c>
      <c r="AV23" s="145">
        <f t="shared" si="5"/>
        <v>0.10041322377128133</v>
      </c>
      <c r="AW23" s="51"/>
      <c r="AX23" s="37">
        <v>4</v>
      </c>
      <c r="AY23" s="38" t="s">
        <v>104</v>
      </c>
      <c r="AZ23" s="140" t="s">
        <v>107</v>
      </c>
      <c r="BA23" s="141">
        <v>2021</v>
      </c>
      <c r="BB23" s="142" t="s">
        <v>106</v>
      </c>
      <c r="BC23" s="143">
        <f>13192+205105</f>
        <v>218297</v>
      </c>
      <c r="BD23" s="144">
        <v>3098340</v>
      </c>
      <c r="BE23" s="145">
        <f t="shared" si="6"/>
        <v>6.5818779685567042E-2</v>
      </c>
      <c r="BF23" s="145">
        <f t="shared" si="7"/>
        <v>7.0456115210080231E-2</v>
      </c>
      <c r="BG23" s="12" t="b">
        <f>'[1]2. Estrutura de Capital'!BB23=BE23</f>
        <v>1</v>
      </c>
    </row>
    <row r="24" spans="1:59" ht="30" x14ac:dyDescent="0.25">
      <c r="D24" s="51"/>
      <c r="E24" s="51"/>
      <c r="F24" s="51"/>
      <c r="K24" s="37">
        <v>5</v>
      </c>
      <c r="L24" s="38" t="s">
        <v>108</v>
      </c>
      <c r="M24" s="140" t="s">
        <v>256</v>
      </c>
      <c r="N24" s="141">
        <v>2025</v>
      </c>
      <c r="O24" s="142" t="s">
        <v>110</v>
      </c>
      <c r="P24" s="143">
        <v>656938</v>
      </c>
      <c r="Q24" s="144">
        <v>8744165</v>
      </c>
      <c r="R24" s="145">
        <f t="shared" si="8"/>
        <v>6.9878821665925794E-2</v>
      </c>
      <c r="S24" s="145">
        <f t="shared" si="0"/>
        <v>7.5128728700796468E-2</v>
      </c>
      <c r="U24" s="37">
        <v>5</v>
      </c>
      <c r="V24" s="38" t="s">
        <v>108</v>
      </c>
      <c r="W24" s="140" t="s">
        <v>224</v>
      </c>
      <c r="X24" s="141">
        <v>2024</v>
      </c>
      <c r="Y24" s="142" t="s">
        <v>110</v>
      </c>
      <c r="Z24" s="143">
        <f>435083+377043</f>
        <v>812126</v>
      </c>
      <c r="AA24" s="144">
        <v>8115054</v>
      </c>
      <c r="AB24" s="145">
        <f t="shared" si="9"/>
        <v>9.0972289121536695E-2</v>
      </c>
      <c r="AC24" s="145">
        <f t="shared" si="1"/>
        <v>0.1000764751534617</v>
      </c>
      <c r="AE24" s="38" t="s">
        <v>108</v>
      </c>
      <c r="AF24" s="140" t="s">
        <v>109</v>
      </c>
      <c r="AG24" s="141">
        <v>2023</v>
      </c>
      <c r="AH24" s="142" t="s">
        <v>110</v>
      </c>
      <c r="AI24" s="143">
        <f>545081+168455</f>
        <v>713536</v>
      </c>
      <c r="AJ24" s="144">
        <v>7903894</v>
      </c>
      <c r="AK24" s="145">
        <f t="shared" si="2"/>
        <v>8.2801484897469427E-2</v>
      </c>
      <c r="AL24" s="145">
        <f t="shared" si="3"/>
        <v>9.027651433584509E-2</v>
      </c>
      <c r="AM24" s="163"/>
      <c r="AN24" s="37">
        <v>5</v>
      </c>
      <c r="AO24" s="38" t="s">
        <v>108</v>
      </c>
      <c r="AP24" s="140" t="s">
        <v>111</v>
      </c>
      <c r="AQ24" s="141">
        <v>2022</v>
      </c>
      <c r="AR24" s="142" t="s">
        <v>110</v>
      </c>
      <c r="AS24" s="143">
        <f>115411+512818</f>
        <v>628229</v>
      </c>
      <c r="AT24" s="144">
        <f>7638533</f>
        <v>7638533</v>
      </c>
      <c r="AU24" s="145">
        <f t="shared" si="4"/>
        <v>7.5994567159427109E-2</v>
      </c>
      <c r="AV24" s="145">
        <f t="shared" si="5"/>
        <v>8.2244718979416598E-2</v>
      </c>
      <c r="AW24" s="51"/>
      <c r="AX24" s="37">
        <v>5</v>
      </c>
      <c r="AY24" s="38" t="s">
        <v>108</v>
      </c>
      <c r="AZ24" s="140" t="s">
        <v>111</v>
      </c>
      <c r="BA24" s="141">
        <v>2021</v>
      </c>
      <c r="BB24" s="142" t="s">
        <v>110</v>
      </c>
      <c r="BC24" s="143">
        <f>64177+18035+336373</f>
        <v>418585</v>
      </c>
      <c r="BD24" s="144">
        <f>7145236</f>
        <v>7145236</v>
      </c>
      <c r="BE24" s="145">
        <f t="shared" si="6"/>
        <v>5.5340415908837613E-2</v>
      </c>
      <c r="BF24" s="145">
        <f t="shared" si="7"/>
        <v>5.8582389720927344E-2</v>
      </c>
      <c r="BG24" s="12" t="b">
        <f>'[1]2. Estrutura de Capital'!BB24=BE24</f>
        <v>1</v>
      </c>
    </row>
    <row r="25" spans="1:59" ht="45" x14ac:dyDescent="0.25">
      <c r="D25" s="51"/>
      <c r="E25" s="51"/>
      <c r="F25" s="51"/>
      <c r="K25" s="37">
        <v>6</v>
      </c>
      <c r="L25" s="38" t="s">
        <v>112</v>
      </c>
      <c r="M25" s="146" t="s">
        <v>230</v>
      </c>
      <c r="N25" s="40">
        <v>2025</v>
      </c>
      <c r="O25" s="41" t="s">
        <v>114</v>
      </c>
      <c r="P25" s="42">
        <v>7582036</v>
      </c>
      <c r="Q25" s="43">
        <v>8578303</v>
      </c>
      <c r="R25" s="44">
        <f t="shared" si="8"/>
        <v>0.46917555380490472</v>
      </c>
      <c r="S25" s="44">
        <f t="shared" si="0"/>
        <v>0.88386199461595139</v>
      </c>
      <c r="U25" s="37">
        <v>6</v>
      </c>
      <c r="V25" s="38" t="s">
        <v>112</v>
      </c>
      <c r="W25" s="39" t="s">
        <v>191</v>
      </c>
      <c r="X25" s="40">
        <v>2024</v>
      </c>
      <c r="Y25" s="41" t="s">
        <v>114</v>
      </c>
      <c r="Z25" s="42">
        <v>6113169</v>
      </c>
      <c r="AA25" s="43">
        <v>8048229</v>
      </c>
      <c r="AB25" s="44">
        <f t="shared" si="9"/>
        <v>0.43167835548439498</v>
      </c>
      <c r="AC25" s="44">
        <f t="shared" si="1"/>
        <v>0.75956698051211013</v>
      </c>
      <c r="AE25" s="38" t="s">
        <v>112</v>
      </c>
      <c r="AF25" s="39" t="s">
        <v>113</v>
      </c>
      <c r="AG25" s="40">
        <v>2023</v>
      </c>
      <c r="AH25" s="41" t="s">
        <v>114</v>
      </c>
      <c r="AI25" s="42">
        <f>1315102+113975+2746756+567681</f>
        <v>4743514</v>
      </c>
      <c r="AJ25" s="43">
        <v>7573825</v>
      </c>
      <c r="AK25" s="44">
        <f t="shared" si="2"/>
        <v>0.38510866673394312</v>
      </c>
      <c r="AL25" s="44">
        <f t="shared" si="3"/>
        <v>0.62630361805296531</v>
      </c>
      <c r="AM25" s="163"/>
      <c r="AN25" s="37">
        <v>6</v>
      </c>
      <c r="AO25" s="38" t="s">
        <v>112</v>
      </c>
      <c r="AP25" s="39" t="s">
        <v>115</v>
      </c>
      <c r="AQ25" s="40">
        <v>2022</v>
      </c>
      <c r="AR25" s="41" t="s">
        <v>114</v>
      </c>
      <c r="AS25" s="42">
        <f>150328+790543+826609+2372440</f>
        <v>4139920</v>
      </c>
      <c r="AT25" s="43">
        <v>7254514</v>
      </c>
      <c r="AU25" s="44">
        <f t="shared" si="4"/>
        <v>0.36332827062757134</v>
      </c>
      <c r="AV25" s="44">
        <f t="shared" si="5"/>
        <v>0.57066813848591369</v>
      </c>
      <c r="AW25" s="51"/>
      <c r="AX25" s="37">
        <v>6</v>
      </c>
      <c r="AY25" s="38" t="s">
        <v>112</v>
      </c>
      <c r="AZ25" s="39" t="s">
        <v>116</v>
      </c>
      <c r="BA25" s="40">
        <v>2021</v>
      </c>
      <c r="BB25" s="41" t="s">
        <v>114</v>
      </c>
      <c r="BC25" s="42">
        <f>190315+609822+878079+2307128</f>
        <v>3985344</v>
      </c>
      <c r="BD25" s="43">
        <v>6759358</v>
      </c>
      <c r="BE25" s="44">
        <f t="shared" si="6"/>
        <v>0.37091247388713061</v>
      </c>
      <c r="BF25" s="44">
        <f t="shared" si="7"/>
        <v>0.58960392392295247</v>
      </c>
      <c r="BG25" s="12" t="b">
        <f>'[1]2. Estrutura de Capital'!BB25=BE25</f>
        <v>1</v>
      </c>
    </row>
    <row r="26" spans="1:59" ht="30" x14ac:dyDescent="0.25">
      <c r="D26" s="51"/>
      <c r="E26" s="51"/>
      <c r="F26" s="51"/>
      <c r="K26" s="37">
        <v>7</v>
      </c>
      <c r="L26" s="38" t="s">
        <v>117</v>
      </c>
      <c r="M26" s="140" t="s">
        <v>283</v>
      </c>
      <c r="N26" s="141">
        <v>2025</v>
      </c>
      <c r="O26" s="142" t="s">
        <v>119</v>
      </c>
      <c r="P26" s="143">
        <f>(81065000+163744904)/1000</f>
        <v>244809.90400000001</v>
      </c>
      <c r="Q26" s="144">
        <f>1581361348/1000</f>
        <v>1581361.348</v>
      </c>
      <c r="R26" s="145">
        <f t="shared" si="8"/>
        <v>0.13405637819119495</v>
      </c>
      <c r="S26" s="145">
        <f t="shared" si="0"/>
        <v>0.15480959131170063</v>
      </c>
      <c r="U26" s="37">
        <v>7</v>
      </c>
      <c r="V26" s="38" t="s">
        <v>117</v>
      </c>
      <c r="W26" s="140" t="s">
        <v>118</v>
      </c>
      <c r="X26" s="141">
        <v>2024</v>
      </c>
      <c r="Y26" s="142" t="s">
        <v>119</v>
      </c>
      <c r="Z26" s="143">
        <f>(71592910+213039335)/1000</f>
        <v>284632.245</v>
      </c>
      <c r="AA26" s="144">
        <f>1999011680/1000</f>
        <v>1999011.68</v>
      </c>
      <c r="AB26" s="145">
        <f t="shared" si="9"/>
        <v>0.12463950350753566</v>
      </c>
      <c r="AC26" s="145">
        <f t="shared" si="1"/>
        <v>0.14238648420503477</v>
      </c>
      <c r="AE26" s="38" t="s">
        <v>117</v>
      </c>
      <c r="AF26" s="140" t="s">
        <v>118</v>
      </c>
      <c r="AG26" s="141">
        <v>2023</v>
      </c>
      <c r="AH26" s="142" t="s">
        <v>119</v>
      </c>
      <c r="AI26" s="143">
        <f>(7223339+107267111)/1000</f>
        <v>114490.45</v>
      </c>
      <c r="AJ26" s="144">
        <f>1930266171/1000</f>
        <v>1930266.1710000001</v>
      </c>
      <c r="AK26" s="145">
        <f t="shared" si="2"/>
        <v>5.599221385281921E-2</v>
      </c>
      <c r="AL26" s="145">
        <f t="shared" si="3"/>
        <v>5.9313296642756114E-2</v>
      </c>
      <c r="AM26" s="163"/>
      <c r="AN26" s="37">
        <v>7</v>
      </c>
      <c r="AO26" s="38" t="s">
        <v>117</v>
      </c>
      <c r="AP26" s="140" t="s">
        <v>118</v>
      </c>
      <c r="AQ26" s="141">
        <v>2022</v>
      </c>
      <c r="AR26" s="142" t="s">
        <v>119</v>
      </c>
      <c r="AS26" s="143">
        <f>(15027953+61827354)/1000</f>
        <v>76855.307000000001</v>
      </c>
      <c r="AT26" s="144">
        <f>1865226376/1000</f>
        <v>1865226.3759999999</v>
      </c>
      <c r="AU26" s="145">
        <f t="shared" si="4"/>
        <v>3.9573673791762957E-2</v>
      </c>
      <c r="AV26" s="145">
        <f t="shared" si="5"/>
        <v>4.1204278466626186E-2</v>
      </c>
      <c r="AW26" s="51"/>
      <c r="AX26" s="37">
        <v>7</v>
      </c>
      <c r="AY26" s="38" t="s">
        <v>117</v>
      </c>
      <c r="AZ26" s="140" t="s">
        <v>118</v>
      </c>
      <c r="BA26" s="141">
        <v>2021</v>
      </c>
      <c r="BB26" s="142" t="s">
        <v>119</v>
      </c>
      <c r="BC26" s="143">
        <f>(33319757+7106197)/1000</f>
        <v>40425.953999999998</v>
      </c>
      <c r="BD26" s="144">
        <f>1755783019/1000</f>
        <v>1755783.0190000001</v>
      </c>
      <c r="BE26" s="145">
        <f t="shared" si="6"/>
        <v>2.2506264364374712E-2</v>
      </c>
      <c r="BF26" s="145">
        <f t="shared" si="7"/>
        <v>2.3024458923759528E-2</v>
      </c>
      <c r="BG26" s="12" t="b">
        <f>'[1]2. Estrutura de Capital'!BB26=BE26</f>
        <v>0</v>
      </c>
    </row>
    <row r="27" spans="1:59" ht="45" x14ac:dyDescent="0.25">
      <c r="D27" s="51"/>
      <c r="E27" s="51"/>
      <c r="F27" s="51"/>
      <c r="K27" s="37">
        <v>8</v>
      </c>
      <c r="L27" s="38" t="s">
        <v>120</v>
      </c>
      <c r="M27" s="39" t="s">
        <v>231</v>
      </c>
      <c r="N27" s="40">
        <v>2025</v>
      </c>
      <c r="O27" s="41" t="s">
        <v>122</v>
      </c>
      <c r="P27" s="42">
        <v>1039277</v>
      </c>
      <c r="Q27" s="42">
        <v>9106711</v>
      </c>
      <c r="R27" s="44">
        <f t="shared" si="8"/>
        <v>0.10243231117560951</v>
      </c>
      <c r="S27" s="44">
        <f t="shared" si="0"/>
        <v>0.11412210182139304</v>
      </c>
      <c r="U27" s="37">
        <v>8</v>
      </c>
      <c r="V27" s="38" t="s">
        <v>120</v>
      </c>
      <c r="W27" s="39" t="s">
        <v>231</v>
      </c>
      <c r="X27" s="40">
        <v>2024</v>
      </c>
      <c r="Y27" s="41" t="s">
        <v>122</v>
      </c>
      <c r="Z27" s="42">
        <v>1028858</v>
      </c>
      <c r="AA27" s="42">
        <v>8179249</v>
      </c>
      <c r="AB27" s="44">
        <f t="shared" si="9"/>
        <v>0.11173393184940184</v>
      </c>
      <c r="AC27" s="44">
        <f t="shared" si="1"/>
        <v>0.12578881019516583</v>
      </c>
      <c r="AE27" s="38" t="s">
        <v>120</v>
      </c>
      <c r="AF27" s="146" t="s">
        <v>121</v>
      </c>
      <c r="AG27" s="40">
        <v>2023</v>
      </c>
      <c r="AH27" s="41" t="s">
        <v>122</v>
      </c>
      <c r="AI27" s="42">
        <f>382719+61398+503414+2080+19794</f>
        <v>969405</v>
      </c>
      <c r="AJ27" s="42">
        <v>7035275</v>
      </c>
      <c r="AK27" s="44">
        <f t="shared" si="2"/>
        <v>0.12110477870445789</v>
      </c>
      <c r="AL27" s="44">
        <f t="shared" si="3"/>
        <v>0.13779205503693887</v>
      </c>
      <c r="AM27" s="163"/>
      <c r="AN27" s="37">
        <v>8</v>
      </c>
      <c r="AO27" s="38" t="s">
        <v>120</v>
      </c>
      <c r="AP27" s="160" t="s">
        <v>288</v>
      </c>
      <c r="AQ27" s="40">
        <v>2022</v>
      </c>
      <c r="AR27" s="41" t="s">
        <v>122</v>
      </c>
      <c r="AS27" s="42">
        <f>56478+367251+22916+38116</f>
        <v>484761</v>
      </c>
      <c r="AT27" s="42">
        <v>6622135</v>
      </c>
      <c r="AU27" s="44">
        <f t="shared" si="4"/>
        <v>6.8209947071126403E-2</v>
      </c>
      <c r="AV27" s="44">
        <f t="shared" si="5"/>
        <v>7.3203128598254188E-2</v>
      </c>
      <c r="AW27" s="51"/>
      <c r="AX27" s="37">
        <v>8</v>
      </c>
      <c r="AY27" s="38" t="s">
        <v>120</v>
      </c>
      <c r="AZ27" s="160" t="s">
        <v>288</v>
      </c>
      <c r="BA27" s="40">
        <v>2021</v>
      </c>
      <c r="BB27" s="41" t="s">
        <v>122</v>
      </c>
      <c r="BC27" s="42">
        <f>60774+398957+55083+23366</f>
        <v>538180</v>
      </c>
      <c r="BD27" s="42">
        <v>6612501</v>
      </c>
      <c r="BE27" s="44">
        <f t="shared" si="6"/>
        <v>7.526276168661418E-2</v>
      </c>
      <c r="BF27" s="44">
        <f t="shared" si="7"/>
        <v>8.1388267464912289E-2</v>
      </c>
    </row>
    <row r="28" spans="1:59" ht="45" x14ac:dyDescent="0.25">
      <c r="D28" s="51"/>
      <c r="E28" s="51"/>
      <c r="F28" s="51"/>
      <c r="K28" s="37">
        <v>9</v>
      </c>
      <c r="L28" s="38" t="s">
        <v>28</v>
      </c>
      <c r="M28" s="39" t="s">
        <v>232</v>
      </c>
      <c r="N28" s="40">
        <v>2025</v>
      </c>
      <c r="O28" s="41" t="s">
        <v>124</v>
      </c>
      <c r="P28" s="42">
        <v>40142347</v>
      </c>
      <c r="Q28" s="42">
        <v>42401124</v>
      </c>
      <c r="R28" s="44">
        <f t="shared" si="8"/>
        <v>0.48631765194366494</v>
      </c>
      <c r="S28" s="44">
        <f t="shared" si="0"/>
        <v>0.94672836974793406</v>
      </c>
      <c r="U28" s="37">
        <v>9</v>
      </c>
      <c r="V28" s="38" t="s">
        <v>28</v>
      </c>
      <c r="W28" s="39" t="s">
        <v>192</v>
      </c>
      <c r="X28" s="40">
        <v>2024</v>
      </c>
      <c r="Y28" s="41" t="s">
        <v>124</v>
      </c>
      <c r="Z28" s="42">
        <v>25258297</v>
      </c>
      <c r="AA28" s="42">
        <v>36928054</v>
      </c>
      <c r="AB28" s="44">
        <f t="shared" si="9"/>
        <v>0.40617107442113787</v>
      </c>
      <c r="AC28" s="44">
        <f t="shared" si="1"/>
        <v>0.68398667852901207</v>
      </c>
      <c r="AE28" s="38" t="s">
        <v>28</v>
      </c>
      <c r="AF28" s="146" t="s">
        <v>123</v>
      </c>
      <c r="AG28" s="40">
        <v>2023</v>
      </c>
      <c r="AH28" s="41" t="s">
        <v>124</v>
      </c>
      <c r="AI28" s="143">
        <f>16919944+2616406+ 1206894+ 6137902</f>
        <v>26881146</v>
      </c>
      <c r="AJ28" s="42">
        <v>29857376</v>
      </c>
      <c r="AK28" s="44">
        <f t="shared" si="2"/>
        <v>0.47377240457550163</v>
      </c>
      <c r="AL28" s="44">
        <f t="shared" si="3"/>
        <v>0.90031843387710964</v>
      </c>
      <c r="AM28" s="163"/>
      <c r="AN28" s="37">
        <v>9</v>
      </c>
      <c r="AO28" s="38" t="s">
        <v>28</v>
      </c>
      <c r="AP28" s="39" t="s">
        <v>125</v>
      </c>
      <c r="AQ28" s="40">
        <v>2022</v>
      </c>
      <c r="AR28" s="41" t="s">
        <v>124</v>
      </c>
      <c r="AS28" s="143">
        <f>2245960+16712711+ 739534+ 7202296</f>
        <v>26900501</v>
      </c>
      <c r="AT28" s="42">
        <v>27333533</v>
      </c>
      <c r="AU28" s="44">
        <f t="shared" si="4"/>
        <v>0.49600774672228881</v>
      </c>
      <c r="AV28" s="44">
        <f t="shared" si="5"/>
        <v>0.98415748158132355</v>
      </c>
      <c r="AW28" s="51"/>
      <c r="AX28" s="37">
        <v>9</v>
      </c>
      <c r="AY28" s="38" t="s">
        <v>28</v>
      </c>
      <c r="AZ28" s="39" t="s">
        <v>125</v>
      </c>
      <c r="BA28" s="40">
        <v>2021</v>
      </c>
      <c r="BB28" s="41" t="s">
        <v>124</v>
      </c>
      <c r="BC28" s="143">
        <f>1830617+15893219+ 596418+ 6736111</f>
        <v>25056365</v>
      </c>
      <c r="BD28" s="42">
        <v>24931859</v>
      </c>
      <c r="BE28" s="44">
        <f t="shared" si="6"/>
        <v>0.50124535330561049</v>
      </c>
      <c r="BF28" s="44">
        <f t="shared" si="7"/>
        <v>1.0049938514412422</v>
      </c>
      <c r="BG28" s="12" t="b">
        <f>'[1]2. Estrutura de Capital'!BB28=BE28</f>
        <v>0</v>
      </c>
    </row>
    <row r="29" spans="1:59" ht="30" x14ac:dyDescent="0.25">
      <c r="D29" s="51"/>
      <c r="E29" s="51"/>
      <c r="F29" s="51"/>
      <c r="K29" s="37">
        <v>10</v>
      </c>
      <c r="L29" s="38" t="s">
        <v>126</v>
      </c>
      <c r="M29" s="146" t="s">
        <v>233</v>
      </c>
      <c r="N29" s="40">
        <v>2025</v>
      </c>
      <c r="O29" s="41" t="s">
        <v>128</v>
      </c>
      <c r="P29" s="42">
        <f>25698+199540+266921+852892</f>
        <v>1345051</v>
      </c>
      <c r="Q29" s="42">
        <v>5107065</v>
      </c>
      <c r="R29" s="44">
        <f t="shared" si="8"/>
        <v>0.20846664877072885</v>
      </c>
      <c r="S29" s="44">
        <f t="shared" si="0"/>
        <v>0.26337064439164176</v>
      </c>
      <c r="U29" s="37">
        <v>10</v>
      </c>
      <c r="V29" s="38" t="s">
        <v>126</v>
      </c>
      <c r="W29" s="39" t="s">
        <v>193</v>
      </c>
      <c r="X29" s="40">
        <v>2024</v>
      </c>
      <c r="Y29" s="41" t="s">
        <v>128</v>
      </c>
      <c r="Z29" s="42">
        <f>26488+181294+252414+717945</f>
        <v>1178141</v>
      </c>
      <c r="AA29" s="42">
        <v>4596364</v>
      </c>
      <c r="AB29" s="44">
        <f t="shared" si="9"/>
        <v>0.20402458738887574</v>
      </c>
      <c r="AC29" s="44">
        <f t="shared" si="1"/>
        <v>0.25632021310757808</v>
      </c>
      <c r="AE29" s="38" t="s">
        <v>126</v>
      </c>
      <c r="AF29" s="39" t="s">
        <v>127</v>
      </c>
      <c r="AG29" s="40">
        <v>2023</v>
      </c>
      <c r="AH29" s="41" t="s">
        <v>128</v>
      </c>
      <c r="AI29" s="42">
        <f>23280+152617+225490+669345</f>
        <v>1070732</v>
      </c>
      <c r="AJ29" s="42">
        <v>4084944</v>
      </c>
      <c r="AK29" s="44">
        <f>AI29/(AI29+AJ29)</f>
        <v>0.2076802343669385</v>
      </c>
      <c r="AL29" s="44">
        <f t="shared" si="3"/>
        <v>0.26211668997175969</v>
      </c>
      <c r="AM29" s="163"/>
      <c r="AN29" s="37">
        <v>10</v>
      </c>
      <c r="AO29" s="38" t="s">
        <v>126</v>
      </c>
      <c r="AP29" s="39" t="s">
        <v>129</v>
      </c>
      <c r="AQ29" s="40">
        <v>2022</v>
      </c>
      <c r="AR29" s="41" t="s">
        <v>128</v>
      </c>
      <c r="AS29" s="42">
        <f>184516+808480</f>
        <v>992996</v>
      </c>
      <c r="AT29" s="42">
        <v>3677183</v>
      </c>
      <c r="AU29" s="44">
        <f t="shared" si="4"/>
        <v>0.21262482658587603</v>
      </c>
      <c r="AV29" s="44">
        <f t="shared" si="5"/>
        <v>0.2700425842281986</v>
      </c>
      <c r="AW29" s="51"/>
      <c r="AX29" s="37">
        <v>10</v>
      </c>
      <c r="AY29" s="38" t="s">
        <v>126</v>
      </c>
      <c r="AZ29" s="39" t="s">
        <v>129</v>
      </c>
      <c r="BA29" s="40">
        <v>2021</v>
      </c>
      <c r="BB29" s="41" t="s">
        <v>128</v>
      </c>
      <c r="BC29" s="42">
        <f>227878+727131</f>
        <v>955009</v>
      </c>
      <c r="BD29" s="42">
        <v>3356818</v>
      </c>
      <c r="BE29" s="44">
        <f t="shared" si="6"/>
        <v>0.22148592696321073</v>
      </c>
      <c r="BF29" s="44">
        <f t="shared" si="7"/>
        <v>0.28449829570742291</v>
      </c>
    </row>
    <row r="30" spans="1:59" ht="60" x14ac:dyDescent="0.25">
      <c r="D30" s="51"/>
      <c r="E30" s="51"/>
      <c r="F30" s="51"/>
      <c r="K30" s="37">
        <v>11</v>
      </c>
      <c r="L30" s="38" t="s">
        <v>130</v>
      </c>
      <c r="M30" s="146" t="s">
        <v>236</v>
      </c>
      <c r="N30" s="40">
        <v>2025</v>
      </c>
      <c r="O30" s="45" t="s">
        <v>235</v>
      </c>
      <c r="P30" s="42">
        <f>14044809-273429</f>
        <v>13771380</v>
      </c>
      <c r="Q30" s="42">
        <v>3267255</v>
      </c>
      <c r="R30" s="44">
        <f t="shared" si="8"/>
        <v>0.80824432238850119</v>
      </c>
      <c r="S30" s="44">
        <f t="shared" si="0"/>
        <v>4.2149694468292189</v>
      </c>
      <c r="U30" s="37">
        <v>11</v>
      </c>
      <c r="V30" s="38" t="s">
        <v>130</v>
      </c>
      <c r="W30" s="39" t="s">
        <v>194</v>
      </c>
      <c r="X30" s="40">
        <v>2024</v>
      </c>
      <c r="Y30" s="45" t="s">
        <v>235</v>
      </c>
      <c r="Z30" s="42">
        <f>13673888-263192</f>
        <v>13410696</v>
      </c>
      <c r="AA30" s="42">
        <v>3343387</v>
      </c>
      <c r="AB30" s="44">
        <f t="shared" si="9"/>
        <v>0.8004434501130262</v>
      </c>
      <c r="AC30" s="44">
        <f t="shared" si="1"/>
        <v>4.0111108884493483</v>
      </c>
      <c r="AE30" s="38" t="s">
        <v>130</v>
      </c>
      <c r="AF30" s="39" t="s">
        <v>131</v>
      </c>
      <c r="AG30" s="40">
        <v>2023</v>
      </c>
      <c r="AH30" s="45" t="s">
        <v>235</v>
      </c>
      <c r="AI30" s="42">
        <f>12625684-212470</f>
        <v>12413214</v>
      </c>
      <c r="AJ30" s="42">
        <v>3260067</v>
      </c>
      <c r="AK30" s="44">
        <f>AI30/(AI30+AJ30)</f>
        <v>0.79199843351242161</v>
      </c>
      <c r="AL30" s="44">
        <f t="shared" si="3"/>
        <v>3.8076561003194107</v>
      </c>
      <c r="AM30" s="163"/>
      <c r="AN30" s="37">
        <v>11</v>
      </c>
      <c r="AO30" s="38" t="s">
        <v>130</v>
      </c>
      <c r="AP30" s="39" t="s">
        <v>132</v>
      </c>
      <c r="AQ30" s="40">
        <v>2022</v>
      </c>
      <c r="AR30" s="45" t="s">
        <v>235</v>
      </c>
      <c r="AS30" s="42">
        <f>10132954-230102</f>
        <v>9902852</v>
      </c>
      <c r="AT30" s="42">
        <v>3429058</v>
      </c>
      <c r="AU30" s="44">
        <f t="shared" si="4"/>
        <v>0.74279319317337122</v>
      </c>
      <c r="AV30" s="44">
        <f t="shared" si="5"/>
        <v>2.8879219890710508</v>
      </c>
      <c r="AW30" s="51"/>
      <c r="AX30" s="37">
        <v>11</v>
      </c>
      <c r="AY30" s="38" t="s">
        <v>130</v>
      </c>
      <c r="AZ30" s="39" t="s">
        <v>234</v>
      </c>
      <c r="BA30" s="40">
        <v>2021</v>
      </c>
      <c r="BB30" s="45" t="s">
        <v>235</v>
      </c>
      <c r="BC30" s="42">
        <f>8316451-157299</f>
        <v>8159152</v>
      </c>
      <c r="BD30" s="42">
        <v>3430994</v>
      </c>
      <c r="BE30" s="44">
        <f t="shared" si="6"/>
        <v>0.7039731854974044</v>
      </c>
      <c r="BF30" s="44">
        <f t="shared" si="7"/>
        <v>2.3780723603713674</v>
      </c>
    </row>
    <row r="31" spans="1:59" ht="45" x14ac:dyDescent="0.25">
      <c r="D31" s="51"/>
      <c r="E31" s="51"/>
      <c r="F31" s="51"/>
      <c r="K31" s="37">
        <v>12</v>
      </c>
      <c r="L31" s="38" t="s">
        <v>133</v>
      </c>
      <c r="M31" s="146" t="s">
        <v>237</v>
      </c>
      <c r="N31" s="40">
        <v>2025</v>
      </c>
      <c r="O31" s="41" t="s">
        <v>135</v>
      </c>
      <c r="P31" s="42">
        <f>3643015+3187335</f>
        <v>6830350</v>
      </c>
      <c r="Q31" s="42">
        <v>12347781</v>
      </c>
      <c r="R31" s="44">
        <f t="shared" si="8"/>
        <v>0.35615305787618201</v>
      </c>
      <c r="S31" s="44">
        <f t="shared" si="0"/>
        <v>0.55316416771564059</v>
      </c>
      <c r="U31" s="37">
        <v>12</v>
      </c>
      <c r="V31" s="38" t="s">
        <v>133</v>
      </c>
      <c r="W31" s="39" t="s">
        <v>195</v>
      </c>
      <c r="X31" s="40">
        <v>2024</v>
      </c>
      <c r="Y31" s="41" t="s">
        <v>135</v>
      </c>
      <c r="Z31" s="42">
        <f>2919264+3222033</f>
        <v>6141297</v>
      </c>
      <c r="AA31" s="42">
        <v>10828707</v>
      </c>
      <c r="AB31" s="44">
        <f t="shared" si="9"/>
        <v>0.36189131128077517</v>
      </c>
      <c r="AC31" s="44">
        <f t="shared" si="1"/>
        <v>0.5671311450203611</v>
      </c>
      <c r="AE31" s="38" t="s">
        <v>133</v>
      </c>
      <c r="AF31" s="39" t="s">
        <v>134</v>
      </c>
      <c r="AG31" s="40">
        <v>2023</v>
      </c>
      <c r="AH31" s="41" t="s">
        <v>135</v>
      </c>
      <c r="AI31" s="42">
        <f>2468975+2800509</f>
        <v>5269484</v>
      </c>
      <c r="AJ31" s="42">
        <v>9744200</v>
      </c>
      <c r="AK31" s="44">
        <f>AI31/(AI31+AJ31)</f>
        <v>0.35097874712162586</v>
      </c>
      <c r="AL31" s="44">
        <f t="shared" si="3"/>
        <v>0.5407815931528499</v>
      </c>
      <c r="AM31" s="163"/>
      <c r="AN31" s="37">
        <v>12</v>
      </c>
      <c r="AO31" s="38" t="s">
        <v>133</v>
      </c>
      <c r="AP31" s="39" t="s">
        <v>134</v>
      </c>
      <c r="AQ31" s="40">
        <v>2022</v>
      </c>
      <c r="AR31" s="41" t="s">
        <v>135</v>
      </c>
      <c r="AS31" s="42">
        <f>2013035+2570358</f>
        <v>4583393</v>
      </c>
      <c r="AT31" s="42">
        <v>8786887</v>
      </c>
      <c r="AU31" s="44">
        <f>AS31/(AS31+AT31)</f>
        <v>0.34280456355439076</v>
      </c>
      <c r="AV31" s="44">
        <f t="shared" si="5"/>
        <v>0.52161738281145531</v>
      </c>
      <c r="AW31" s="51"/>
      <c r="AX31" s="37">
        <v>12</v>
      </c>
      <c r="AY31" s="38" t="s">
        <v>133</v>
      </c>
      <c r="AZ31" s="161" t="s">
        <v>289</v>
      </c>
      <c r="BA31" s="40">
        <v>2021</v>
      </c>
      <c r="BB31" s="41" t="s">
        <v>135</v>
      </c>
      <c r="BC31" s="42">
        <f>1739490+1976064</f>
        <v>3715554</v>
      </c>
      <c r="BD31" s="42">
        <v>7826342</v>
      </c>
      <c r="BE31" s="44">
        <f t="shared" si="6"/>
        <v>0.32191885977832413</v>
      </c>
      <c r="BF31" s="44">
        <f t="shared" si="7"/>
        <v>0.47474976176609712</v>
      </c>
    </row>
    <row r="32" spans="1:59" ht="45" x14ac:dyDescent="0.25">
      <c r="D32" s="51"/>
      <c r="E32" s="51"/>
      <c r="F32" s="51"/>
      <c r="K32" s="37">
        <v>13</v>
      </c>
      <c r="L32" s="38" t="s">
        <v>136</v>
      </c>
      <c r="M32" s="140" t="s">
        <v>257</v>
      </c>
      <c r="N32" s="141">
        <v>2025</v>
      </c>
      <c r="O32" s="142" t="s">
        <v>138</v>
      </c>
      <c r="P32" s="143">
        <v>520192</v>
      </c>
      <c r="Q32" s="144">
        <v>1285080</v>
      </c>
      <c r="R32" s="145">
        <f t="shared" si="8"/>
        <v>0.28815159156071773</v>
      </c>
      <c r="S32" s="145">
        <f t="shared" si="0"/>
        <v>0.40479347589255144</v>
      </c>
      <c r="T32" s="12" t="b">
        <f>'[1]2. Estrutura de Capital'!R32=R32</f>
        <v>0</v>
      </c>
      <c r="U32" s="37">
        <v>13</v>
      </c>
      <c r="V32" s="38" t="s">
        <v>136</v>
      </c>
      <c r="W32" s="140" t="s">
        <v>196</v>
      </c>
      <c r="X32" s="141">
        <v>2024</v>
      </c>
      <c r="Y32" s="142" t="s">
        <v>138</v>
      </c>
      <c r="Z32" s="143">
        <f>472837</f>
        <v>472837</v>
      </c>
      <c r="AA32" s="144">
        <v>1236680</v>
      </c>
      <c r="AB32" s="145">
        <f t="shared" si="9"/>
        <v>0.27659099032065781</v>
      </c>
      <c r="AC32" s="145">
        <f t="shared" si="1"/>
        <v>0.38234385613093119</v>
      </c>
      <c r="AE32" s="38" t="s">
        <v>136</v>
      </c>
      <c r="AF32" s="140" t="s">
        <v>137</v>
      </c>
      <c r="AG32" s="141">
        <v>2023</v>
      </c>
      <c r="AH32" s="142" t="s">
        <v>138</v>
      </c>
      <c r="AI32" s="143">
        <f>387799+33401</f>
        <v>421200</v>
      </c>
      <c r="AJ32" s="144">
        <v>1146093</v>
      </c>
      <c r="AK32" s="145">
        <f>AI32/(AI32+AJ32)</f>
        <v>0.26874362355985765</v>
      </c>
      <c r="AL32" s="145">
        <f t="shared" si="3"/>
        <v>0.36750944295096472</v>
      </c>
      <c r="AM32" s="163"/>
      <c r="AN32" s="37">
        <v>13</v>
      </c>
      <c r="AO32" s="38" t="s">
        <v>136</v>
      </c>
      <c r="AP32" s="140" t="s">
        <v>137</v>
      </c>
      <c r="AQ32" s="141">
        <v>2022</v>
      </c>
      <c r="AR32" s="142" t="s">
        <v>138</v>
      </c>
      <c r="AS32" s="143">
        <f>26662+318503</f>
        <v>345165</v>
      </c>
      <c r="AT32" s="144">
        <v>1076963</v>
      </c>
      <c r="AU32" s="145">
        <f>AS32/(AS32+AT32)</f>
        <v>0.24271022017708674</v>
      </c>
      <c r="AV32" s="145">
        <f t="shared" si="5"/>
        <v>0.32049847580650404</v>
      </c>
      <c r="AW32" s="51" t="b">
        <f>'[1]2. Estrutura de Capital'!AS32=AU32</f>
        <v>0</v>
      </c>
      <c r="AX32" s="37">
        <v>13</v>
      </c>
      <c r="AY32" s="38" t="s">
        <v>136</v>
      </c>
      <c r="AZ32" s="140" t="s">
        <v>139</v>
      </c>
      <c r="BA32" s="141">
        <v>2021</v>
      </c>
      <c r="BB32" s="142" t="s">
        <v>138</v>
      </c>
      <c r="BC32" s="143">
        <f>20230+232045</f>
        <v>252275</v>
      </c>
      <c r="BD32" s="144">
        <v>750079</v>
      </c>
      <c r="BE32" s="145">
        <f t="shared" si="6"/>
        <v>0.25168253930248197</v>
      </c>
      <c r="BF32" s="145">
        <f t="shared" si="7"/>
        <v>0.33633123977607693</v>
      </c>
    </row>
    <row r="33" spans="1:58" x14ac:dyDescent="0.25">
      <c r="A33" s="46"/>
      <c r="B33" s="30"/>
      <c r="C33" s="30"/>
      <c r="D33" s="29"/>
      <c r="E33" s="29"/>
      <c r="F33" s="29"/>
      <c r="G33" s="29"/>
      <c r="H33" s="29"/>
      <c r="S33" s="51"/>
      <c r="T33" s="51"/>
      <c r="AC33" s="51"/>
      <c r="AD33" s="51"/>
      <c r="AL33" s="51"/>
      <c r="AM33" s="51"/>
      <c r="AV33" s="51"/>
      <c r="BF33" s="51"/>
    </row>
    <row r="34" spans="1:58" x14ac:dyDescent="0.25">
      <c r="P34" s="152"/>
      <c r="Q34" s="68" t="s">
        <v>44</v>
      </c>
      <c r="R34" s="154">
        <f>_xlfn.STDEV.P(R20:R32)</f>
        <v>0.20306851277952631</v>
      </c>
      <c r="S34" s="154">
        <f>_xlfn.STDEV.P(S20:S32)</f>
        <v>1.0500218052476902</v>
      </c>
      <c r="T34" s="57"/>
      <c r="Z34" s="152"/>
      <c r="AA34" s="68" t="s">
        <v>44</v>
      </c>
      <c r="AB34" s="154">
        <f>_xlfn.STDEV.P(AB20:AB32)</f>
        <v>0.1891766294554276</v>
      </c>
      <c r="AC34" s="154">
        <f>_xlfn.STDEV.P(AC20:AC32)</f>
        <v>0.9909654906470885</v>
      </c>
      <c r="AJ34" s="68" t="s">
        <v>44</v>
      </c>
      <c r="AK34" s="154">
        <f>_xlfn.STDEV.P(AK20:AK32)</f>
        <v>0.19989352570566429</v>
      </c>
      <c r="AL34" s="154">
        <f>_xlfn.STDEV.P(AL20:AL32)</f>
        <v>0.94878661868887548</v>
      </c>
      <c r="AM34" s="51"/>
      <c r="AT34" s="68" t="s">
        <v>44</v>
      </c>
      <c r="AU34" s="154">
        <f>_xlfn.STDEV.P(AU20:AU32)</f>
        <v>0.19535231637649952</v>
      </c>
      <c r="AV34" s="154">
        <f>_xlfn.STDEV.P(AV20:AV32)</f>
        <v>0.72324482594714867</v>
      </c>
      <c r="BD34" s="68" t="s">
        <v>44</v>
      </c>
      <c r="BE34" s="154">
        <f>_xlfn.STDEV.P(BE20:BE32)</f>
        <v>0.19424034298381115</v>
      </c>
      <c r="BF34" s="154">
        <f>_xlfn.STDEV.P(BF20:BF32)</f>
        <v>0.60377400853782304</v>
      </c>
    </row>
    <row r="35" spans="1:58" x14ac:dyDescent="0.25">
      <c r="P35" s="152"/>
      <c r="Q35" s="71" t="s">
        <v>13</v>
      </c>
      <c r="R35" s="155">
        <f>AVERAGE(R20:R32)</f>
        <v>0.32501033783964484</v>
      </c>
      <c r="S35" s="155">
        <f>AVERAGE(S20:S32)</f>
        <v>0.75833236781296276</v>
      </c>
      <c r="Z35" s="152"/>
      <c r="AA35" s="71" t="s">
        <v>13</v>
      </c>
      <c r="AB35" s="155">
        <f>AVERAGE(AB20:AB32)</f>
        <v>0.31796369496776783</v>
      </c>
      <c r="AC35" s="155">
        <f>AVERAGE(AC20:AC32)</f>
        <v>0.71114690989478602</v>
      </c>
      <c r="AJ35" s="71" t="s">
        <v>13</v>
      </c>
      <c r="AK35" s="155">
        <f>AVERAGE(AK20:AK32)</f>
        <v>0.31014534953056039</v>
      </c>
      <c r="AL35" s="155">
        <f>AVERAGE(AL20:AL32)</f>
        <v>0.69276946356522173</v>
      </c>
      <c r="AM35" s="51"/>
      <c r="AT35" s="71" t="s">
        <v>13</v>
      </c>
      <c r="AU35" s="155">
        <f>AVERAGE(AU20:AU32)</f>
        <v>0.29154698220064373</v>
      </c>
      <c r="AV35" s="155">
        <f>AVERAGE(AV20:AV32)</f>
        <v>0.59175993078116695</v>
      </c>
      <c r="BD35" s="71" t="s">
        <v>13</v>
      </c>
      <c r="BE35" s="155">
        <f>AVERAGE(BE20:BE32)</f>
        <v>0.28855999362493995</v>
      </c>
      <c r="BF35" s="155">
        <f>AVERAGE(BF20:BF32)</f>
        <v>0.55680555065498283</v>
      </c>
    </row>
    <row r="36" spans="1:58" x14ac:dyDescent="0.25">
      <c r="P36" s="152"/>
      <c r="Q36" s="71" t="s">
        <v>45</v>
      </c>
      <c r="R36" s="156">
        <v>2.5760000000000001</v>
      </c>
      <c r="S36" s="159">
        <v>2.5760000000000001</v>
      </c>
      <c r="T36" s="31"/>
      <c r="Z36" s="152"/>
      <c r="AA36" s="71" t="s">
        <v>45</v>
      </c>
      <c r="AB36" s="156">
        <v>2.5760000000000001</v>
      </c>
      <c r="AC36" s="159">
        <v>2.5760000000000001</v>
      </c>
      <c r="AJ36" s="71" t="s">
        <v>45</v>
      </c>
      <c r="AK36" s="156">
        <v>2.5760000000000001</v>
      </c>
      <c r="AL36" s="159">
        <v>2.5760000000000001</v>
      </c>
      <c r="AM36" s="51"/>
      <c r="AT36" s="71" t="s">
        <v>45</v>
      </c>
      <c r="AU36" s="156">
        <v>2.5760000000000001</v>
      </c>
      <c r="AV36" s="159">
        <v>2.5760000000000001</v>
      </c>
      <c r="BD36" s="71" t="s">
        <v>45</v>
      </c>
      <c r="BE36" s="156">
        <v>2.5760000000000001</v>
      </c>
      <c r="BF36" s="159">
        <v>2.5760000000000001</v>
      </c>
    </row>
    <row r="37" spans="1:58" x14ac:dyDescent="0.25">
      <c r="P37" s="152"/>
      <c r="Q37" s="74" t="s">
        <v>46</v>
      </c>
      <c r="R37" s="157">
        <f>COUNTIF(R40:R52,"")</f>
        <v>0</v>
      </c>
      <c r="S37" s="157">
        <f>COUNTIF(S40:S52,"")</f>
        <v>1</v>
      </c>
      <c r="Z37" s="152"/>
      <c r="AA37" s="74" t="s">
        <v>46</v>
      </c>
      <c r="AB37" s="157">
        <f>COUNTIF(AB40:AB52,"")</f>
        <v>0</v>
      </c>
      <c r="AC37" s="157">
        <f>COUNTIF(AC40:AC52,"")</f>
        <v>1</v>
      </c>
      <c r="AJ37" s="74" t="s">
        <v>46</v>
      </c>
      <c r="AK37" s="157">
        <f>COUNTIF(AK40:AK52,"")</f>
        <v>0</v>
      </c>
      <c r="AL37" s="157">
        <f>COUNTIF(AL40:AL52,"")</f>
        <v>1</v>
      </c>
      <c r="AM37" s="51"/>
      <c r="AT37" s="74" t="s">
        <v>46</v>
      </c>
      <c r="AU37" s="157">
        <f>COUNTIF(AU40:AU52,"")</f>
        <v>0</v>
      </c>
      <c r="AV37" s="157">
        <f>COUNTIF(AV40:AV52,"")</f>
        <v>1</v>
      </c>
      <c r="BD37" s="74" t="s">
        <v>46</v>
      </c>
      <c r="BE37" s="157">
        <f>COUNTIF(BE40:BE52,"")</f>
        <v>0</v>
      </c>
      <c r="BF37" s="157">
        <f>COUNTIF(BF40:BF52,"")</f>
        <v>1</v>
      </c>
    </row>
    <row r="38" spans="1:58" x14ac:dyDescent="0.25">
      <c r="P38" s="152"/>
    </row>
    <row r="39" spans="1:58" ht="18" x14ac:dyDescent="0.35">
      <c r="R39" s="62" t="s">
        <v>287</v>
      </c>
      <c r="S39" s="62" t="s">
        <v>201</v>
      </c>
      <c r="AB39" s="62" t="s">
        <v>287</v>
      </c>
      <c r="AC39" s="62" t="s">
        <v>201</v>
      </c>
      <c r="AK39" s="62" t="s">
        <v>287</v>
      </c>
      <c r="AL39" s="62" t="s">
        <v>201</v>
      </c>
      <c r="AU39" s="62" t="s">
        <v>287</v>
      </c>
      <c r="AV39" s="62" t="s">
        <v>201</v>
      </c>
      <c r="BE39" s="62" t="s">
        <v>287</v>
      </c>
      <c r="BF39" s="62" t="s">
        <v>201</v>
      </c>
    </row>
    <row r="40" spans="1:58" x14ac:dyDescent="0.25">
      <c r="P40" s="152"/>
      <c r="Q40" s="152" t="str">
        <f>L20</f>
        <v>CAESB</v>
      </c>
      <c r="R40" s="12">
        <f>IF(OR(R20&gt;($R$35+$R$36*$R$34),R20&lt;($R$35-$R$36*$R$34)),"",R20)</f>
        <v>0.2065711522581099</v>
      </c>
      <c r="S40" s="12">
        <f>IF(OR(S20&gt;($S$35+$S$36*$S$34),S20&lt;($S$35-$S$36*$S$34)),"",S20)</f>
        <v>0.26035245989103417</v>
      </c>
      <c r="Z40" s="152" t="str">
        <f>IF(OR(Z20&gt;($Z$35+$Z$36*$Z$34),Z20&lt;($Z$35-$Z$36*$Z$34)),"",Z20)</f>
        <v/>
      </c>
      <c r="AA40" s="152" t="str">
        <f>V20</f>
        <v>CAESB</v>
      </c>
      <c r="AB40" s="12">
        <f>IF(OR(AB20&gt;($AB$35+$AB$36*$AB$34),AB20&lt;($AB$35-$AB$36*$AB$34)),"",AB20)</f>
        <v>0.28054238984726287</v>
      </c>
      <c r="AC40" s="12">
        <f>IF(OR(AC20&gt;($AC$35+$AC$36*$AC$34),AC20&lt;($AC$35-$AC$36*$AC$34)),"",AC20)</f>
        <v>0.38993595437499806</v>
      </c>
      <c r="AI40" s="152"/>
      <c r="AJ40" s="152" t="str">
        <f>AE20</f>
        <v>CAESB</v>
      </c>
      <c r="AK40" s="12">
        <f>IF(OR(AK20&gt;($AK$35+$AK$36*$AK$34),AK20&lt;($AK$35-$AK$36*$AK$34)),"",AK20)</f>
        <v>0.26799732432449175</v>
      </c>
      <c r="AL40" s="12">
        <f>IF(OR(AL20&gt;($AL$35+$AL$36*$AL$34),AL20&lt;($AL$35-$AL$36*$AL$34)),"",AL20)</f>
        <v>0.36611522502588922</v>
      </c>
      <c r="AS40" s="152"/>
      <c r="AT40" s="152" t="str">
        <f>AO20</f>
        <v>CAESB</v>
      </c>
      <c r="AU40" s="62">
        <f>IF(OR(AU20&gt;($AU$35+$AU$36*$AU$34),AU20&lt;($AU$35-$AU$36*$AU$34)),"",AU20)</f>
        <v>0.33134693372132618</v>
      </c>
      <c r="AV40" s="62">
        <f>IF(OR(AV20&gt;($AV$35+$AV$36*$AV$34),AV20&lt;($AV$35-$AV$36*$AV$34)),"",AV20)</f>
        <v>0.49554387833051688</v>
      </c>
      <c r="BC40" s="152"/>
      <c r="BD40" s="152" t="str">
        <f>AY20</f>
        <v>CAESB</v>
      </c>
      <c r="BE40" s="62">
        <f>IF(OR(BE20&gt;($BE$35+$BE$36*$BE$34),BE20&lt;($BE$35-$BE$36*$BE$34)),"",BE20)</f>
        <v>0.38230268808018253</v>
      </c>
      <c r="BF40" s="62">
        <f>IF(OR(BF20&gt;($BF$35+$BF$36*$BF$34),BF20&lt;($BF$35-$BF$36*$BF$34)),"",BF20)</f>
        <v>0.61891590055973689</v>
      </c>
    </row>
    <row r="41" spans="1:58" x14ac:dyDescent="0.25">
      <c r="P41" s="152"/>
      <c r="Q41" s="152" t="str">
        <f t="shared" ref="Q41:Q52" si="10">L21</f>
        <v>CAGECE</v>
      </c>
      <c r="R41" s="12">
        <f t="shared" ref="R41:R52" si="11">IF(OR(R21&gt;($R$35+$R$36*$R$34),R21&lt;($R$35-$R$36*$R$34)),"",R21)</f>
        <v>0.42158277360366914</v>
      </c>
      <c r="S41" s="12">
        <f t="shared" ref="S41:S52" si="12">IF(OR(S21&gt;($S$35+$S$36*$S$34),S21&lt;($S$35-$S$36*$S$34)),"",S21)</f>
        <v>0.7288558403251999</v>
      </c>
      <c r="Z41" s="152" t="str">
        <f t="shared" ref="Z41:Z52" si="13">IF(OR(Z21&gt;($Z$35+$Z$36*$Z$34),Z21&lt;($Z$35-$Z$36*$Z$34)),"",Z21)</f>
        <v/>
      </c>
      <c r="AA41" s="152" t="str">
        <f t="shared" ref="AA41:AA52" si="14">V21</f>
        <v>CAGECE</v>
      </c>
      <c r="AB41" s="12">
        <f t="shared" ref="AB41:AB52" si="15">IF(OR(AB21&gt;($AB$35+$AB$36*$AB$34),AB21&lt;($AB$35-$AB$36*$AB$34)),"",AB21)</f>
        <v>0.36310630035005675</v>
      </c>
      <c r="AC41" s="12">
        <f t="shared" ref="AC41:AC52" si="16">IF(OR(AC21&gt;($AC$35+$AC$36*$AC$34),AC21&lt;($AC$35-$AC$36*$AC$34)),"",AC21)</f>
        <v>0.57012072901589606</v>
      </c>
      <c r="AI41" s="152"/>
      <c r="AJ41" s="152" t="str">
        <f t="shared" ref="AJ41:AJ52" si="17">AE21</f>
        <v>CAGECE</v>
      </c>
      <c r="AK41" s="12">
        <f t="shared" ref="AK41:AK52" si="18">IF(OR(AK21&gt;($AK$35+$AK$36*$AK$34),AK21&lt;($AK$35-$AK$36*$AK$34)),"",AK21)</f>
        <v>0.39284254233601568</v>
      </c>
      <c r="AL41" s="12">
        <f t="shared" ref="AL41:AL52" si="19">IF(OR(AL21&gt;($AL$35+$AL$36*$AL$34),AL21&lt;($AL$35-$AL$36*$AL$34)),"",AL21)</f>
        <v>0.64701921614775626</v>
      </c>
      <c r="AS41" s="152"/>
      <c r="AT41" s="152" t="str">
        <f t="shared" ref="AT41:AT52" si="20">AO21</f>
        <v>CAGECE</v>
      </c>
      <c r="AU41" s="62">
        <f t="shared" ref="AU41:AU52" si="21">IF(OR(AU21&gt;($AU$35+$AU$36*$AU$34),AU21&lt;($AU$35-$AU$36*$AU$34)),"",AU21)</f>
        <v>0.31210346673062273</v>
      </c>
      <c r="AV41" s="62">
        <f t="shared" ref="AV41:AV52" si="22">IF(OR(AV21&gt;($AV$35+$AV$36*$AV$34),AV21&lt;($AV$35-$AV$36*$AV$34)),"",AV21)</f>
        <v>0.45370699172924078</v>
      </c>
      <c r="BC41" s="152"/>
      <c r="BD41" s="152" t="str">
        <f t="shared" ref="BD41:BD52" si="23">AY21</f>
        <v>CAGECE</v>
      </c>
      <c r="BE41" s="62">
        <f t="shared" ref="BE41:BE52" si="24">IF(OR(BE21&gt;($BE$35+$BE$36*$BE$34),BE21&lt;($BE$35-$BE$36*$BE$34)),"",BE21)</f>
        <v>0.32046742410162926</v>
      </c>
      <c r="BF41" s="62">
        <f t="shared" ref="BF41:BF52" si="25">IF(OR(BF21&gt;($BF$35+$BF$36*$BF$34),BF21&lt;($BF$35-$BF$36*$BF$34)),"",BF21)</f>
        <v>0.47159979590081869</v>
      </c>
    </row>
    <row r="42" spans="1:58" x14ac:dyDescent="0.25">
      <c r="P42" s="152"/>
      <c r="Q42" s="152" t="str">
        <f t="shared" si="10"/>
        <v>CASAN</v>
      </c>
      <c r="R42" s="12">
        <f t="shared" si="11"/>
        <v>0.51748002133531223</v>
      </c>
      <c r="S42" s="12">
        <f t="shared" si="12"/>
        <v>1.0724530469543914</v>
      </c>
      <c r="Z42" s="152" t="str">
        <f t="shared" si="13"/>
        <v/>
      </c>
      <c r="AA42" s="152" t="str">
        <f t="shared" si="14"/>
        <v>CASAN</v>
      </c>
      <c r="AB42" s="12">
        <f t="shared" si="15"/>
        <v>0.51291669299704068</v>
      </c>
      <c r="AC42" s="12">
        <f t="shared" si="16"/>
        <v>1.053036894557186</v>
      </c>
      <c r="AI42" s="152"/>
      <c r="AJ42" s="152" t="str">
        <f t="shared" si="17"/>
        <v>CASAN</v>
      </c>
      <c r="AK42" s="12">
        <f t="shared" si="18"/>
        <v>0.51678477464621264</v>
      </c>
      <c r="AL42" s="12">
        <f t="shared" si="19"/>
        <v>1.0694712159945856</v>
      </c>
      <c r="AS42" s="152"/>
      <c r="AT42" s="152" t="str">
        <f t="shared" si="20"/>
        <v>CASAN</v>
      </c>
      <c r="AU42" s="62">
        <f t="shared" si="21"/>
        <v>0.47136288937718118</v>
      </c>
      <c r="AV42" s="62">
        <f t="shared" si="22"/>
        <v>0.89165682829538861</v>
      </c>
      <c r="BC42" s="152"/>
      <c r="BD42" s="152" t="str">
        <f t="shared" si="23"/>
        <v>CASAN</v>
      </c>
      <c r="BE42" s="62">
        <f t="shared" si="24"/>
        <v>0.45836324456285116</v>
      </c>
      <c r="BF42" s="62">
        <f t="shared" si="25"/>
        <v>0.84625579774938176</v>
      </c>
    </row>
    <row r="43" spans="1:58" x14ac:dyDescent="0.25">
      <c r="P43" s="152"/>
      <c r="Q43" s="152" t="str">
        <f t="shared" si="10"/>
        <v>CESAN</v>
      </c>
      <c r="R43" s="12">
        <f t="shared" si="11"/>
        <v>0.15662410734086155</v>
      </c>
      <c r="S43" s="12">
        <f t="shared" si="12"/>
        <v>0.18571091337105985</v>
      </c>
      <c r="Z43" s="152" t="str">
        <f t="shared" si="13"/>
        <v/>
      </c>
      <c r="AA43" s="152" t="str">
        <f t="shared" si="14"/>
        <v>CESAN</v>
      </c>
      <c r="AB43" s="12">
        <f t="shared" si="15"/>
        <v>0.16881715789927934</v>
      </c>
      <c r="AC43" s="12">
        <f t="shared" si="16"/>
        <v>0.20310471938113286</v>
      </c>
      <c r="AI43" s="152"/>
      <c r="AJ43" s="152" t="str">
        <f t="shared" si="17"/>
        <v>CESAN</v>
      </c>
      <c r="AK43" s="12">
        <f t="shared" si="18"/>
        <v>0.11608431526552994</v>
      </c>
      <c r="AL43" s="12">
        <f t="shared" si="19"/>
        <v>0.13132962483904997</v>
      </c>
      <c r="AS43" s="152"/>
      <c r="AT43" s="152" t="str">
        <f t="shared" si="20"/>
        <v>CESAN</v>
      </c>
      <c r="AU43" s="62">
        <f t="shared" si="21"/>
        <v>9.1250469916337548E-2</v>
      </c>
      <c r="AV43" s="62">
        <f t="shared" si="22"/>
        <v>0.10041322377128133</v>
      </c>
      <c r="BC43" s="152"/>
      <c r="BD43" s="152" t="str">
        <f t="shared" si="23"/>
        <v>CESAN</v>
      </c>
      <c r="BE43" s="62">
        <f t="shared" si="24"/>
        <v>6.5818779685567042E-2</v>
      </c>
      <c r="BF43" s="62">
        <f t="shared" si="25"/>
        <v>7.0456115210080231E-2</v>
      </c>
    </row>
    <row r="44" spans="1:58" x14ac:dyDescent="0.25">
      <c r="P44" s="152"/>
      <c r="Q44" s="152" t="str">
        <f t="shared" si="10"/>
        <v>COMPESA</v>
      </c>
      <c r="R44" s="12">
        <f t="shared" si="11"/>
        <v>6.9878821665925794E-2</v>
      </c>
      <c r="S44" s="12">
        <f t="shared" si="12"/>
        <v>7.5128728700796468E-2</v>
      </c>
      <c r="Z44" s="152" t="str">
        <f t="shared" si="13"/>
        <v/>
      </c>
      <c r="AA44" s="152" t="str">
        <f t="shared" si="14"/>
        <v>COMPESA</v>
      </c>
      <c r="AB44" s="12">
        <f t="shared" si="15"/>
        <v>9.0972289121536695E-2</v>
      </c>
      <c r="AC44" s="12">
        <f t="shared" si="16"/>
        <v>0.1000764751534617</v>
      </c>
      <c r="AI44" s="152"/>
      <c r="AJ44" s="152" t="str">
        <f t="shared" si="17"/>
        <v>COMPESA</v>
      </c>
      <c r="AK44" s="12">
        <f t="shared" si="18"/>
        <v>8.2801484897469427E-2</v>
      </c>
      <c r="AL44" s="12">
        <f t="shared" si="19"/>
        <v>9.027651433584509E-2</v>
      </c>
      <c r="AS44" s="152"/>
      <c r="AT44" s="152" t="str">
        <f t="shared" si="20"/>
        <v>COMPESA</v>
      </c>
      <c r="AU44" s="62">
        <f t="shared" si="21"/>
        <v>7.5994567159427109E-2</v>
      </c>
      <c r="AV44" s="62">
        <f t="shared" si="22"/>
        <v>8.2244718979416598E-2</v>
      </c>
      <c r="BC44" s="152"/>
      <c r="BD44" s="152" t="str">
        <f t="shared" si="23"/>
        <v>COMPESA</v>
      </c>
      <c r="BE44" s="62">
        <f t="shared" si="24"/>
        <v>5.5340415908837613E-2</v>
      </c>
      <c r="BF44" s="62">
        <f t="shared" si="25"/>
        <v>5.8582389720927344E-2</v>
      </c>
    </row>
    <row r="45" spans="1:58" x14ac:dyDescent="0.25">
      <c r="P45" s="152"/>
      <c r="Q45" s="152" t="str">
        <f t="shared" si="10"/>
        <v>COPASA</v>
      </c>
      <c r="R45" s="12">
        <f t="shared" si="11"/>
        <v>0.46917555380490472</v>
      </c>
      <c r="S45" s="12">
        <f t="shared" si="12"/>
        <v>0.88386199461595139</v>
      </c>
      <c r="Z45" s="152" t="str">
        <f t="shared" si="13"/>
        <v/>
      </c>
      <c r="AA45" s="152" t="str">
        <f t="shared" si="14"/>
        <v>COPASA</v>
      </c>
      <c r="AB45" s="12">
        <f t="shared" si="15"/>
        <v>0.43167835548439498</v>
      </c>
      <c r="AC45" s="12">
        <f t="shared" si="16"/>
        <v>0.75956698051211013</v>
      </c>
      <c r="AI45" s="152"/>
      <c r="AJ45" s="152" t="str">
        <f t="shared" si="17"/>
        <v>COPASA</v>
      </c>
      <c r="AK45" s="12">
        <f t="shared" si="18"/>
        <v>0.38510866673394312</v>
      </c>
      <c r="AL45" s="12">
        <f t="shared" si="19"/>
        <v>0.62630361805296531</v>
      </c>
      <c r="AS45" s="152"/>
      <c r="AT45" s="152" t="str">
        <f t="shared" si="20"/>
        <v>COPASA</v>
      </c>
      <c r="AU45" s="62">
        <f t="shared" si="21"/>
        <v>0.36332827062757134</v>
      </c>
      <c r="AV45" s="62">
        <f t="shared" si="22"/>
        <v>0.57066813848591369</v>
      </c>
      <c r="BC45" s="152"/>
      <c r="BD45" s="152" t="str">
        <f t="shared" si="23"/>
        <v>COPASA</v>
      </c>
      <c r="BE45" s="62">
        <f t="shared" si="24"/>
        <v>0.37091247388713061</v>
      </c>
      <c r="BF45" s="62">
        <f t="shared" si="25"/>
        <v>0.58960392392295247</v>
      </c>
    </row>
    <row r="46" spans="1:58" x14ac:dyDescent="0.25">
      <c r="P46" s="152"/>
      <c r="Q46" s="152" t="str">
        <f t="shared" si="10"/>
        <v>DESO</v>
      </c>
      <c r="R46" s="12">
        <f t="shared" si="11"/>
        <v>0.13405637819119495</v>
      </c>
      <c r="S46" s="12">
        <f t="shared" si="12"/>
        <v>0.15480959131170063</v>
      </c>
      <c r="Z46" s="152" t="str">
        <f t="shared" si="13"/>
        <v/>
      </c>
      <c r="AA46" s="152" t="str">
        <f t="shared" si="14"/>
        <v>DESO</v>
      </c>
      <c r="AB46" s="12">
        <f t="shared" si="15"/>
        <v>0.12463950350753566</v>
      </c>
      <c r="AC46" s="12">
        <f t="shared" si="16"/>
        <v>0.14238648420503477</v>
      </c>
      <c r="AI46" s="152"/>
      <c r="AJ46" s="152" t="str">
        <f t="shared" si="17"/>
        <v>DESO</v>
      </c>
      <c r="AK46" s="12">
        <f t="shared" si="18"/>
        <v>5.599221385281921E-2</v>
      </c>
      <c r="AL46" s="12">
        <f t="shared" si="19"/>
        <v>5.9313296642756114E-2</v>
      </c>
      <c r="AS46" s="152"/>
      <c r="AT46" s="152" t="str">
        <f t="shared" si="20"/>
        <v>DESO</v>
      </c>
      <c r="AU46" s="62">
        <f t="shared" si="21"/>
        <v>3.9573673791762957E-2</v>
      </c>
      <c r="AV46" s="62">
        <f t="shared" si="22"/>
        <v>4.1204278466626186E-2</v>
      </c>
      <c r="BC46" s="152"/>
      <c r="BD46" s="152" t="str">
        <f t="shared" si="23"/>
        <v>DESO</v>
      </c>
      <c r="BE46" s="62">
        <f t="shared" si="24"/>
        <v>2.2506264364374712E-2</v>
      </c>
      <c r="BF46" s="62">
        <f t="shared" si="25"/>
        <v>2.3024458923759528E-2</v>
      </c>
    </row>
    <row r="47" spans="1:58" x14ac:dyDescent="0.25">
      <c r="P47" s="152"/>
      <c r="Q47" s="152" t="str">
        <f t="shared" si="10"/>
        <v>EMBASA</v>
      </c>
      <c r="R47" s="12">
        <f t="shared" si="11"/>
        <v>0.10243231117560951</v>
      </c>
      <c r="S47" s="12">
        <f t="shared" si="12"/>
        <v>0.11412210182139304</v>
      </c>
      <c r="Z47" s="152" t="str">
        <f t="shared" si="13"/>
        <v/>
      </c>
      <c r="AA47" s="152" t="str">
        <f t="shared" si="14"/>
        <v>EMBASA</v>
      </c>
      <c r="AB47" s="12">
        <f t="shared" si="15"/>
        <v>0.11173393184940184</v>
      </c>
      <c r="AC47" s="12">
        <f t="shared" si="16"/>
        <v>0.12578881019516583</v>
      </c>
      <c r="AI47" s="152"/>
      <c r="AJ47" s="152" t="str">
        <f t="shared" si="17"/>
        <v>EMBASA</v>
      </c>
      <c r="AK47" s="12">
        <f t="shared" si="18"/>
        <v>0.12110477870445789</v>
      </c>
      <c r="AL47" s="12">
        <f t="shared" si="19"/>
        <v>0.13779205503693887</v>
      </c>
      <c r="AS47" s="152"/>
      <c r="AT47" s="152" t="str">
        <f t="shared" si="20"/>
        <v>EMBASA</v>
      </c>
      <c r="AU47" s="62">
        <f t="shared" si="21"/>
        <v>6.8209947071126403E-2</v>
      </c>
      <c r="AV47" s="62">
        <f t="shared" si="22"/>
        <v>7.3203128598254188E-2</v>
      </c>
      <c r="BC47" s="152"/>
      <c r="BD47" s="152" t="str">
        <f t="shared" si="23"/>
        <v>EMBASA</v>
      </c>
      <c r="BE47" s="62">
        <f t="shared" si="24"/>
        <v>7.526276168661418E-2</v>
      </c>
      <c r="BF47" s="62">
        <f t="shared" si="25"/>
        <v>8.1388267464912289E-2</v>
      </c>
    </row>
    <row r="48" spans="1:58" x14ac:dyDescent="0.25">
      <c r="P48" s="152"/>
      <c r="Q48" s="152" t="str">
        <f t="shared" si="10"/>
        <v>SABESP</v>
      </c>
      <c r="R48" s="12">
        <f t="shared" si="11"/>
        <v>0.48631765194366494</v>
      </c>
      <c r="S48" s="12">
        <f t="shared" si="12"/>
        <v>0.94672836974793406</v>
      </c>
      <c r="Z48" s="152" t="str">
        <f t="shared" si="13"/>
        <v/>
      </c>
      <c r="AA48" s="152" t="str">
        <f t="shared" si="14"/>
        <v>SABESP</v>
      </c>
      <c r="AB48" s="12">
        <f t="shared" si="15"/>
        <v>0.40617107442113787</v>
      </c>
      <c r="AC48" s="12">
        <f t="shared" si="16"/>
        <v>0.68398667852901207</v>
      </c>
      <c r="AI48" s="152"/>
      <c r="AJ48" s="152" t="str">
        <f t="shared" si="17"/>
        <v>SABESP</v>
      </c>
      <c r="AK48" s="12">
        <f t="shared" si="18"/>
        <v>0.47377240457550163</v>
      </c>
      <c r="AL48" s="12">
        <f t="shared" si="19"/>
        <v>0.90031843387710964</v>
      </c>
      <c r="AS48" s="152"/>
      <c r="AT48" s="152" t="str">
        <f t="shared" si="20"/>
        <v>SABESP</v>
      </c>
      <c r="AU48" s="62">
        <f t="shared" si="21"/>
        <v>0.49600774672228881</v>
      </c>
      <c r="AV48" s="62">
        <f t="shared" si="22"/>
        <v>0.98415748158132355</v>
      </c>
      <c r="BC48" s="152"/>
      <c r="BD48" s="152" t="str">
        <f t="shared" si="23"/>
        <v>SABESP</v>
      </c>
      <c r="BE48" s="62">
        <f t="shared" si="24"/>
        <v>0.50124535330561049</v>
      </c>
      <c r="BF48" s="62">
        <f>IF(OR(BF28&gt;($BF$35+$BF$36*$BF$34),BF28&lt;($BF$35-$BF$36*$BF$34)),"",BF28)</f>
        <v>1.0049938514412422</v>
      </c>
    </row>
    <row r="49" spans="16:58" x14ac:dyDescent="0.25">
      <c r="P49" s="152"/>
      <c r="Q49" s="152" t="str">
        <f t="shared" si="10"/>
        <v>SANEAGO</v>
      </c>
      <c r="R49" s="12">
        <f t="shared" si="11"/>
        <v>0.20846664877072885</v>
      </c>
      <c r="S49" s="12">
        <f t="shared" si="12"/>
        <v>0.26337064439164176</v>
      </c>
      <c r="Z49" s="152" t="str">
        <f t="shared" si="13"/>
        <v/>
      </c>
      <c r="AA49" s="152" t="str">
        <f t="shared" si="14"/>
        <v>SANEAGO</v>
      </c>
      <c r="AB49" s="12">
        <f t="shared" si="15"/>
        <v>0.20402458738887574</v>
      </c>
      <c r="AC49" s="12">
        <f t="shared" si="16"/>
        <v>0.25632021310757808</v>
      </c>
      <c r="AI49" s="152"/>
      <c r="AJ49" s="152" t="str">
        <f t="shared" si="17"/>
        <v>SANEAGO</v>
      </c>
      <c r="AK49" s="12">
        <f t="shared" si="18"/>
        <v>0.2076802343669385</v>
      </c>
      <c r="AL49" s="12">
        <f t="shared" si="19"/>
        <v>0.26211668997175969</v>
      </c>
      <c r="AS49" s="152"/>
      <c r="AT49" s="152" t="str">
        <f t="shared" si="20"/>
        <v>SANEAGO</v>
      </c>
      <c r="AU49" s="62">
        <f t="shared" si="21"/>
        <v>0.21262482658587603</v>
      </c>
      <c r="AV49" s="62">
        <f t="shared" si="22"/>
        <v>0.2700425842281986</v>
      </c>
      <c r="BC49" s="152"/>
      <c r="BD49" s="152" t="str">
        <f t="shared" si="23"/>
        <v>SANEAGO</v>
      </c>
      <c r="BE49" s="62">
        <f t="shared" si="24"/>
        <v>0.22148592696321073</v>
      </c>
      <c r="BF49" s="62">
        <f t="shared" si="25"/>
        <v>0.28449829570742291</v>
      </c>
    </row>
    <row r="50" spans="16:58" x14ac:dyDescent="0.25">
      <c r="P50" s="152"/>
      <c r="Q50" s="152" t="str">
        <f t="shared" si="10"/>
        <v>BRK</v>
      </c>
      <c r="R50" s="12">
        <f t="shared" si="11"/>
        <v>0.80824432238850119</v>
      </c>
      <c r="S50" s="12" t="str">
        <f t="shared" si="12"/>
        <v/>
      </c>
      <c r="Z50" s="152" t="str">
        <f t="shared" si="13"/>
        <v/>
      </c>
      <c r="AA50" s="152" t="str">
        <f t="shared" si="14"/>
        <v>BRK</v>
      </c>
      <c r="AB50" s="12">
        <f t="shared" si="15"/>
        <v>0.8004434501130262</v>
      </c>
      <c r="AC50" s="12" t="str">
        <f t="shared" si="16"/>
        <v/>
      </c>
      <c r="AI50" s="152"/>
      <c r="AJ50" s="152" t="str">
        <f t="shared" si="17"/>
        <v>BRK</v>
      </c>
      <c r="AK50" s="12">
        <f t="shared" si="18"/>
        <v>0.79199843351242161</v>
      </c>
      <c r="AL50" s="12" t="str">
        <f t="shared" si="19"/>
        <v/>
      </c>
      <c r="AS50" s="152"/>
      <c r="AT50" s="152" t="str">
        <f t="shared" si="20"/>
        <v>BRK</v>
      </c>
      <c r="AU50" s="62">
        <f t="shared" si="21"/>
        <v>0.74279319317337122</v>
      </c>
      <c r="AV50" s="62" t="str">
        <f t="shared" si="22"/>
        <v/>
      </c>
      <c r="BC50" s="152"/>
      <c r="BD50" s="152" t="str">
        <f t="shared" si="23"/>
        <v>BRK</v>
      </c>
      <c r="BE50" s="62">
        <f t="shared" si="24"/>
        <v>0.7039731854974044</v>
      </c>
      <c r="BF50" s="62" t="str">
        <f t="shared" si="25"/>
        <v/>
      </c>
    </row>
    <row r="51" spans="16:58" x14ac:dyDescent="0.25">
      <c r="P51" s="152"/>
      <c r="Q51" s="152" t="str">
        <f t="shared" si="10"/>
        <v>SANEPAR</v>
      </c>
      <c r="R51" s="12">
        <f t="shared" si="11"/>
        <v>0.35615305787618201</v>
      </c>
      <c r="S51" s="12">
        <f t="shared" si="12"/>
        <v>0.55316416771564059</v>
      </c>
      <c r="Z51" s="152" t="str">
        <f t="shared" si="13"/>
        <v/>
      </c>
      <c r="AA51" s="152" t="str">
        <f t="shared" si="14"/>
        <v>SANEPAR</v>
      </c>
      <c r="AB51" s="12">
        <f t="shared" si="15"/>
        <v>0.36189131128077517</v>
      </c>
      <c r="AC51" s="12">
        <f t="shared" si="16"/>
        <v>0.5671311450203611</v>
      </c>
      <c r="AI51" s="152"/>
      <c r="AJ51" s="152" t="str">
        <f t="shared" si="17"/>
        <v>SANEPAR</v>
      </c>
      <c r="AK51" s="12">
        <f t="shared" si="18"/>
        <v>0.35097874712162586</v>
      </c>
      <c r="AL51" s="12">
        <f t="shared" si="19"/>
        <v>0.5407815931528499</v>
      </c>
      <c r="AS51" s="152"/>
      <c r="AT51" s="152" t="str">
        <f t="shared" si="20"/>
        <v>SANEPAR</v>
      </c>
      <c r="AU51" s="62">
        <f t="shared" si="21"/>
        <v>0.34280456355439076</v>
      </c>
      <c r="AV51" s="62">
        <f t="shared" si="22"/>
        <v>0.52161738281145531</v>
      </c>
      <c r="BC51" s="152"/>
      <c r="BD51" s="152" t="str">
        <f t="shared" si="23"/>
        <v>SANEPAR</v>
      </c>
      <c r="BE51" s="62">
        <f t="shared" si="24"/>
        <v>0.32191885977832413</v>
      </c>
      <c r="BF51" s="62">
        <f t="shared" si="25"/>
        <v>0.47474976176609712</v>
      </c>
    </row>
    <row r="52" spans="16:58" x14ac:dyDescent="0.25">
      <c r="P52" s="152"/>
      <c r="Q52" s="152" t="str">
        <f t="shared" si="10"/>
        <v>SANESUL</v>
      </c>
      <c r="R52" s="12">
        <f t="shared" si="11"/>
        <v>0.28815159156071773</v>
      </c>
      <c r="S52" s="12">
        <f t="shared" si="12"/>
        <v>0.40479347589255144</v>
      </c>
      <c r="Z52" s="152" t="str">
        <f t="shared" si="13"/>
        <v/>
      </c>
      <c r="AA52" s="152" t="str">
        <f t="shared" si="14"/>
        <v>SANESUL</v>
      </c>
      <c r="AB52" s="12">
        <f t="shared" si="15"/>
        <v>0.27659099032065781</v>
      </c>
      <c r="AC52" s="12">
        <f t="shared" si="16"/>
        <v>0.38234385613093119</v>
      </c>
      <c r="AI52" s="152"/>
      <c r="AJ52" s="152" t="str">
        <f t="shared" si="17"/>
        <v>SANESUL</v>
      </c>
      <c r="AK52" s="12">
        <f t="shared" si="18"/>
        <v>0.26874362355985765</v>
      </c>
      <c r="AL52" s="12">
        <f t="shared" si="19"/>
        <v>0.36750944295096472</v>
      </c>
      <c r="AS52" s="152"/>
      <c r="AT52" s="152" t="str">
        <f t="shared" si="20"/>
        <v>SANESUL</v>
      </c>
      <c r="AU52" s="62">
        <f t="shared" si="21"/>
        <v>0.24271022017708674</v>
      </c>
      <c r="AV52" s="62">
        <f t="shared" si="22"/>
        <v>0.32049847580650404</v>
      </c>
      <c r="BC52" s="152"/>
      <c r="BD52" s="152" t="str">
        <f t="shared" si="23"/>
        <v>SANESUL</v>
      </c>
      <c r="BE52" s="62">
        <f t="shared" si="24"/>
        <v>0.25168253930248197</v>
      </c>
      <c r="BF52" s="62">
        <f t="shared" si="25"/>
        <v>0.33633123977607693</v>
      </c>
    </row>
    <row r="54" spans="16:58" x14ac:dyDescent="0.25">
      <c r="P54" s="153"/>
      <c r="Q54" s="153"/>
      <c r="Z54" s="153"/>
      <c r="AA54" s="153"/>
      <c r="AI54" s="153"/>
      <c r="AJ54" s="153"/>
      <c r="AS54" s="153"/>
      <c r="AT54" s="153"/>
      <c r="BC54" s="153"/>
      <c r="BD54" s="153"/>
    </row>
    <row r="56" spans="16:58" x14ac:dyDescent="0.25">
      <c r="Q56" s="59" t="s">
        <v>284</v>
      </c>
      <c r="R56" s="67">
        <f>AVERAGE(R40:R52)</f>
        <v>0.32501033783964484</v>
      </c>
      <c r="S56" s="67">
        <f>AVERAGE(S40:S52)</f>
        <v>0.47027927789494123</v>
      </c>
      <c r="AA56" s="59" t="s">
        <v>284</v>
      </c>
      <c r="AB56" s="67">
        <f>AVERAGE(AB40:AB52)</f>
        <v>0.31796369496776783</v>
      </c>
      <c r="AC56" s="67">
        <f>AVERAGE(AC40:AC52)</f>
        <v>0.43614991168190564</v>
      </c>
      <c r="AJ56" s="59" t="s">
        <v>284</v>
      </c>
      <c r="AK56" s="67">
        <f>AVERAGE(AK40:AK52)</f>
        <v>0.31014534953056039</v>
      </c>
      <c r="AL56" s="67">
        <f>AVERAGE(AL40:AL52)</f>
        <v>0.43319557716903923</v>
      </c>
      <c r="AT56" s="59" t="s">
        <v>284</v>
      </c>
      <c r="AU56" s="67">
        <f>AVERAGE(AU40:AU52)</f>
        <v>0.29154698220064373</v>
      </c>
      <c r="AV56" s="67">
        <f>AVERAGE(AV40:AV52)</f>
        <v>0.4004130925903433</v>
      </c>
      <c r="BD56" s="59" t="s">
        <v>284</v>
      </c>
      <c r="BE56" s="67">
        <f>AVERAGE(BE40:BE52)</f>
        <v>0.28855999362493995</v>
      </c>
      <c r="BF56" s="67">
        <f>AVERAGE(BF40:BF52)</f>
        <v>0.40503331651195068</v>
      </c>
    </row>
    <row r="57" spans="16:58" x14ac:dyDescent="0.25">
      <c r="Q57" s="103"/>
      <c r="AA57" s="103"/>
      <c r="AJ57" s="103"/>
      <c r="AT57" s="103"/>
      <c r="BD57" s="103"/>
    </row>
  </sheetData>
  <mergeCells count="13">
    <mergeCell ref="U18:AA18"/>
    <mergeCell ref="AB18:AC18"/>
    <mergeCell ref="AK18:AL18"/>
    <mergeCell ref="AU18:AV18"/>
    <mergeCell ref="BE18:BF18"/>
    <mergeCell ref="AX18:BD18"/>
    <mergeCell ref="AN18:AT18"/>
    <mergeCell ref="AE18:AJ18"/>
    <mergeCell ref="A6:H6"/>
    <mergeCell ref="A7:H7"/>
    <mergeCell ref="A8:H8"/>
    <mergeCell ref="K18:Q18"/>
    <mergeCell ref="R18:S18"/>
  </mergeCells>
  <hyperlinks>
    <hyperlink ref="AF22" r:id="rId1" xr:uid="{30FCD68A-E6FA-4CF8-8E85-F883C4B447AF}"/>
    <hyperlink ref="AF25" r:id="rId2" xr:uid="{3C28C41B-1AA8-40BA-A16A-3930235BF36B}"/>
    <hyperlink ref="AF26" r:id="rId3" xr:uid="{895A1635-9282-4CF3-BF85-DA2B65752AD6}"/>
    <hyperlink ref="AF27" r:id="rId4" xr:uid="{A8EAFF6C-F4B7-4D50-8007-ACE5F3E6D75B}"/>
    <hyperlink ref="AF28" r:id="rId5" xr:uid="{30532E33-CE8C-41D5-9107-C457F755BD58}"/>
    <hyperlink ref="AF29" r:id="rId6" xr:uid="{ECCA854E-B7F6-495D-BF1B-0F67AA30679D}"/>
    <hyperlink ref="AF31" r:id="rId7" xr:uid="{5696FEFD-FD84-43E2-9574-600EE6ABF259}"/>
    <hyperlink ref="AF32" r:id="rId8" xr:uid="{159F2F74-DF2C-4215-A453-C8E384A2455E}"/>
    <hyperlink ref="AF20" r:id="rId9" xr:uid="{A237A25A-DB74-4347-9DEC-7A5BD748E061}"/>
    <hyperlink ref="AF24" r:id="rId10" xr:uid="{34DA0B71-FA19-42FB-B9FF-220B2ACE645A}"/>
    <hyperlink ref="AF21" r:id="rId11" display="https://api.mziq.com/mzfilemanager/v2/d/453f613e-0973-43e7-8d2a-680a86a2d55d/abb7c3ed-4315-a329-15a0-2ccc9d5d516a?origin=1" xr:uid="{12AAE23E-9374-43CE-A70B-3D712669D2EE}"/>
    <hyperlink ref="AF30" r:id="rId12" xr:uid="{2D718E83-3281-4710-9918-0CE240E661B5}"/>
    <hyperlink ref="AP20" r:id="rId13" display="https://www.caesb.df.gov.br/?s=financeira&amp;ct_post_type=post%3Apage" xr:uid="{ADC25DE6-61FD-446B-A11B-FC45B6155238}"/>
    <hyperlink ref="AZ20" r:id="rId14" display="https://www.caesb.df.gov.br/?s=financeira&amp;ct_post_type=post%3Apage" xr:uid="{CB9E27F0-4F95-44D6-B6F2-466688BACD66}"/>
    <hyperlink ref="AP21" r:id="rId15" display="https://ri.cagece.com.br/informacoes-financeiras/central-de-resultados/" xr:uid="{943E91CC-6BAC-468B-9922-9470F119A1A7}"/>
    <hyperlink ref="AZ21" r:id="rId16" display="https://ri.cagece.com.br/informacoes-financeiras/central-de-resultados/" xr:uid="{D8FE5A63-69DC-4A1F-B16E-01D64415D5C2}"/>
    <hyperlink ref="AP22" r:id="rId17" display="https://ri.casan.com.br/documentos-divulgados/demonstracoes-financeiras/" xr:uid="{C5A51F16-6D29-49CC-A8D1-EDF526358B52}"/>
    <hyperlink ref="AF23" r:id="rId18" xr:uid="{49F5D710-F881-4EA0-8A1B-C8A324B8086C}"/>
    <hyperlink ref="AP24" r:id="rId19" display="https://servicos.compesa.com.br/demonstracoes-contabeis/" xr:uid="{129B9BD3-A5C0-47E7-B891-3DC75580683F}"/>
    <hyperlink ref="AZ24" r:id="rId20" display="https://servicos.compesa.com.br/demonstracoes-contabeis/" xr:uid="{AB33A087-F162-452C-A7AE-F2EB1DE51CED}"/>
    <hyperlink ref="AP25" r:id="rId21" xr:uid="{6ABB0A42-8E40-4304-9BE3-9E72AA5BD2FD}"/>
    <hyperlink ref="AZ25" r:id="rId22" display="https://ri.copasa.com.br/servicos-aos-investidores/central-de-resultados/" xr:uid="{55F8FA2C-4689-4A3C-A251-99138A35F0C7}"/>
    <hyperlink ref="AP29" r:id="rId23" display="https://ri.saneago.com.br/central-de-resultados" xr:uid="{A7A86CA7-6BF3-481A-B12E-E4E6E1AF0DA6}"/>
    <hyperlink ref="AZ29" r:id="rId24" display="https://ri.saneago.com.br/central-de-resultados" xr:uid="{406FF388-2948-4CCD-9EE3-50604DAB3A8C}"/>
    <hyperlink ref="AP30" r:id="rId25" display="https://www.ri.brkambiental.com.br/informacoes-aos-investidores/central-de-resultados-brk/" xr:uid="{CBD76C32-F36D-4320-8BAA-5F76D0D6048D}"/>
    <hyperlink ref="AZ30" r:id="rId26" xr:uid="{265DC935-EEF4-4454-8260-F43E3A0AEFA3}"/>
    <hyperlink ref="AP28" r:id="rId27" display="https://ri.sabesp.com.br/informacoes-financeiras/central-de-resultados/" xr:uid="{C501B2BE-35AD-445C-A5EB-C9355DF38E7E}"/>
    <hyperlink ref="AZ28" r:id="rId28" display="https://ri.sabesp.com.br/informacoes-financeiras/central-de-resultados/" xr:uid="{CE61BFE1-81AE-4B45-90AB-5841E636B673}"/>
    <hyperlink ref="AP31" r:id="rId29" xr:uid="{8AFA4CAA-6A7C-4807-B344-66867B154172}"/>
    <hyperlink ref="AZ32" r:id="rId30" display="https://www.sanesul.ms.gov.br/informacoes-financeiras" xr:uid="{10425425-E933-4F5D-966D-FFCF5F9CC08C}"/>
    <hyperlink ref="AP26" r:id="rId31" xr:uid="{7293F3AA-8B8F-414B-A870-2183873C30AA}"/>
    <hyperlink ref="AZ26" r:id="rId32" xr:uid="{4A48E488-9B9C-4E17-BE18-E3C7DE9A86A3}"/>
    <hyperlink ref="AZ23" r:id="rId33" display="https://www.cesan.com.br/wp-content/uploads/2022/04/Cesan_Balan%C3%A7o_2021-20.pdf" xr:uid="{0C50584C-DAB4-4C9A-A795-5AA94A6774C1}"/>
    <hyperlink ref="W22" r:id="rId34" xr:uid="{257FF607-2A4F-4CB2-A5BD-B114DC644F20}"/>
    <hyperlink ref="W25" r:id="rId35" xr:uid="{94D7B6AF-0F58-4075-9EE8-4A575CC3F3CF}"/>
    <hyperlink ref="W26" r:id="rId36" xr:uid="{08B77A47-A333-4545-B85D-B5CFB40D736C}"/>
    <hyperlink ref="W28" r:id="rId37" xr:uid="{C7C11274-44EE-4FE7-ACBE-807E3C99A7A1}"/>
    <hyperlink ref="W29" r:id="rId38" xr:uid="{AA1268C7-95EF-4D63-9D7A-14AA7C8D4322}"/>
    <hyperlink ref="W31" r:id="rId39" xr:uid="{CD8DC8B0-A170-42F6-A6CD-3FEB5A0857F9}"/>
    <hyperlink ref="W32" r:id="rId40" xr:uid="{E435734C-350D-4CDE-B0A1-58C9082AC758}"/>
    <hyperlink ref="W23" r:id="rId41" xr:uid="{D81E8713-7562-4380-BA02-80FEE8A22B92}"/>
    <hyperlink ref="W24" r:id="rId42" xr:uid="{4A5ABF0C-112F-4CA6-B23E-C8BC3E9904A4}"/>
    <hyperlink ref="M20" r:id="rId43" xr:uid="{7B332024-B552-4CC7-B80C-63C14554B35F}"/>
    <hyperlink ref="W21" r:id="rId44" xr:uid="{20ABF136-C767-4830-B38E-2F4B28FF8613}"/>
    <hyperlink ref="W20" r:id="rId45" xr:uid="{F25DD31C-36A4-4917-895A-CD745FE95035}"/>
    <hyperlink ref="M21" r:id="rId46" xr:uid="{AEB413DD-50FD-4CE3-9A7F-82176FFE5DB3}"/>
    <hyperlink ref="M22" r:id="rId47" xr:uid="{74476DE5-74E2-4297-BC2E-6E8EF21117C1}"/>
    <hyperlink ref="M25" r:id="rId48" xr:uid="{0F0C4954-FCF6-4791-A5E0-3DF3D1FB2929}"/>
    <hyperlink ref="M27" r:id="rId49" xr:uid="{F92E3B97-F899-40A5-8783-6C076E7B1442}"/>
    <hyperlink ref="M28" r:id="rId50" xr:uid="{6D4058F1-5032-4E5B-B199-CA5CABDBA646}"/>
    <hyperlink ref="M29" r:id="rId51" xr:uid="{859E24C9-6925-43C4-B74E-34AA2E6C253B}"/>
    <hyperlink ref="M30" r:id="rId52" xr:uid="{B37BAE44-347A-4939-91AB-1AD89D18C6B5}"/>
    <hyperlink ref="M31" r:id="rId53" xr:uid="{42F92D10-280E-448E-9F98-21146E96E7B2}"/>
    <hyperlink ref="M32" r:id="rId54" xr:uid="{7CD16E08-A8E4-466F-A07D-5D9947E2BF38}"/>
    <hyperlink ref="M24" r:id="rId55" xr:uid="{D43765BA-C2FF-4AFB-A9FF-73834263829A}"/>
    <hyperlink ref="M26" r:id="rId56" xr:uid="{28ABF067-7181-4135-B4F5-D8F1AA873227}"/>
    <hyperlink ref="AP23" r:id="rId57" xr:uid="{A58C567E-5185-419B-A106-B71AC17CA5CC}"/>
    <hyperlink ref="AP32" r:id="rId58" xr:uid="{DCF4FA81-07B1-4EC8-94EA-218B8FBCF2E5}"/>
    <hyperlink ref="AZ22" r:id="rId59" display="https://ri.casan.com.br/documentos-divulgados/demonstracoes-financeiras/" xr:uid="{EF05DE3C-CD29-4B0C-91CE-7270D410318E}"/>
    <hyperlink ref="AP27" r:id="rId60" display="https://www.embasa.ba.gov.br/central-de-resultados_" xr:uid="{BA77B249-79A2-4706-808C-669A737BF672}"/>
    <hyperlink ref="AZ27" r:id="rId61" display="https://www.embasa.ba.gov.br/central-de-resultados_" xr:uid="{B158548D-256B-49C6-A3FD-D7841A11E147}"/>
    <hyperlink ref="AZ31" r:id="rId62" display="https://ri.sanepar.com.br/docs/Sanepar-2021-12-31-brm8g6kb.pdf" xr:uid="{6B90B0E3-6E4B-4F13-A145-2A613A4DB8B4}"/>
    <hyperlink ref="M23" r:id="rId63" xr:uid="{E871CA2E-3CC9-4004-8157-A31819150B3C}"/>
  </hyperlinks>
  <pageMargins left="0.511811024" right="0.511811024" top="0.78740157499999996" bottom="0.78740157499999996" header="0.31496062000000002" footer="0.31496062000000002"/>
  <legacyDrawing r:id="rId6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C834E-408F-4F68-A39C-2CB5898FA4BB}">
  <dimension ref="A1:Y2881"/>
  <sheetViews>
    <sheetView showGridLines="0" workbookViewId="0">
      <selection activeCell="M14" sqref="M14"/>
    </sheetView>
  </sheetViews>
  <sheetFormatPr defaultColWidth="8.7109375" defaultRowHeight="15" x14ac:dyDescent="0.25"/>
  <cols>
    <col min="1" max="1" width="8.7109375" style="12"/>
    <col min="2" max="2" width="11.5703125" style="12" customWidth="1"/>
    <col min="3" max="3" width="10.28515625" style="12" bestFit="1" customWidth="1"/>
    <col min="4" max="4" width="16.5703125" style="12" customWidth="1"/>
    <col min="5" max="5" width="18.42578125" style="12" customWidth="1"/>
    <col min="6" max="6" width="19.42578125" style="12" bestFit="1" customWidth="1"/>
    <col min="7" max="7" width="9.7109375" style="12" bestFit="1" customWidth="1"/>
    <col min="8" max="8" width="8.7109375" style="12"/>
    <col min="9" max="9" width="11.5703125" style="12" bestFit="1" customWidth="1"/>
    <col min="10" max="10" width="21.42578125" style="12" customWidth="1"/>
    <col min="11" max="11" width="11.5703125" style="12" bestFit="1" customWidth="1"/>
    <col min="12" max="15" width="14.85546875" style="12" customWidth="1"/>
    <col min="16" max="16" width="11.5703125" style="12" bestFit="1" customWidth="1"/>
    <col min="17" max="17" width="23.5703125" style="12" customWidth="1"/>
    <col min="18" max="18" width="19" style="12" customWidth="1"/>
    <col min="19" max="19" width="10.42578125" style="12" bestFit="1" customWidth="1"/>
    <col min="20" max="20" width="8.7109375" style="12"/>
    <col min="21" max="21" width="19" style="12" customWidth="1"/>
    <col min="22" max="22" width="18.85546875" style="12" customWidth="1"/>
    <col min="23" max="23" width="8.7109375" style="12"/>
    <col min="24" max="24" width="11.5703125" style="12" bestFit="1" customWidth="1"/>
    <col min="25" max="25" width="14.5703125" style="12" customWidth="1"/>
    <col min="26" max="16384" width="8.7109375" style="12"/>
  </cols>
  <sheetData>
    <row r="1" spans="1:2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 t="s">
        <v>211</v>
      </c>
    </row>
    <row r="2" spans="1:25" x14ac:dyDescent="0.25">
      <c r="A2" s="13" t="s">
        <v>208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1" t="s">
        <v>210</v>
      </c>
      <c r="V2" s="47"/>
      <c r="W2" s="47"/>
    </row>
    <row r="3" spans="1:25" x14ac:dyDescent="0.25">
      <c r="A3" s="13" t="s">
        <v>209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1" t="s">
        <v>212</v>
      </c>
      <c r="V3" s="47"/>
      <c r="W3" s="47"/>
    </row>
    <row r="4" spans="1:25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1" t="s">
        <v>213</v>
      </c>
      <c r="V4" s="47"/>
      <c r="W4" s="47"/>
    </row>
    <row r="5" spans="1:25" x14ac:dyDescent="0.25">
      <c r="C5" s="48"/>
      <c r="F5" s="49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</row>
    <row r="6" spans="1:25" ht="15.75" x14ac:dyDescent="0.25">
      <c r="B6" s="50" t="s">
        <v>39</v>
      </c>
      <c r="C6" s="48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</row>
    <row r="7" spans="1:25" x14ac:dyDescent="0.25">
      <c r="L7" s="51"/>
      <c r="M7" s="51"/>
      <c r="N7" s="51"/>
      <c r="O7" s="51"/>
    </row>
    <row r="8" spans="1:25" x14ac:dyDescent="0.25">
      <c r="B8" s="52"/>
      <c r="C8" s="174" t="s">
        <v>205</v>
      </c>
      <c r="D8" s="174"/>
      <c r="E8" s="174"/>
    </row>
    <row r="9" spans="1:25" ht="45" x14ac:dyDescent="0.25">
      <c r="B9" s="53" t="s">
        <v>0</v>
      </c>
      <c r="C9" s="54" t="s">
        <v>40</v>
      </c>
      <c r="D9" s="55" t="s">
        <v>41</v>
      </c>
      <c r="E9" s="55" t="s">
        <v>42</v>
      </c>
      <c r="I9" s="53" t="s">
        <v>0</v>
      </c>
      <c r="J9" s="56" t="s">
        <v>47</v>
      </c>
      <c r="K9" s="53" t="s">
        <v>0</v>
      </c>
      <c r="L9" s="56" t="s">
        <v>48</v>
      </c>
      <c r="M9" s="56"/>
      <c r="N9" s="56" t="s">
        <v>48</v>
      </c>
      <c r="O9" s="56" t="s">
        <v>254</v>
      </c>
      <c r="P9" s="53" t="s">
        <v>0</v>
      </c>
      <c r="Q9" s="56" t="s">
        <v>49</v>
      </c>
      <c r="R9" s="56" t="s">
        <v>50</v>
      </c>
      <c r="S9" s="53" t="s">
        <v>0</v>
      </c>
      <c r="T9" s="56" t="s">
        <v>51</v>
      </c>
      <c r="U9" s="56" t="s">
        <v>52</v>
      </c>
      <c r="V9" s="56" t="s">
        <v>53</v>
      </c>
      <c r="X9" s="53" t="s">
        <v>0</v>
      </c>
      <c r="Y9" s="56" t="s">
        <v>54</v>
      </c>
    </row>
    <row r="10" spans="1:25" x14ac:dyDescent="0.25">
      <c r="D10" s="57">
        <f>AVERAGE(D24:D155)</f>
        <v>0.13997156410065248</v>
      </c>
      <c r="E10" s="57">
        <f>AVERAGE(E24:E155)</f>
        <v>0.13673839806850052</v>
      </c>
      <c r="I10" s="58" t="s">
        <v>13</v>
      </c>
      <c r="J10" s="59">
        <f>AVERAGE(J12:J2880)/100</f>
        <v>2.9987745454545425E-2</v>
      </c>
      <c r="K10" s="60"/>
      <c r="L10" s="59">
        <f>AVERAGE(L12:L2879)/10000</f>
        <v>2.9830033821478502E-2</v>
      </c>
      <c r="M10" s="59"/>
      <c r="N10" s="59">
        <f>AVERAGE(N12:N2879)</f>
        <v>3.2686661436541121E-2</v>
      </c>
      <c r="O10" s="132">
        <f>AVERAGE(O12:O2879)</f>
        <v>3.2039575278476423E-2</v>
      </c>
      <c r="P10" s="60"/>
      <c r="Q10" s="60"/>
      <c r="R10" s="61">
        <f>(1+AVERAGE(R13:R144))^12-1</f>
        <v>2.9982932569983856E-2</v>
      </c>
      <c r="T10" s="61">
        <f>(1+AVERAGE(T13:T144)/100)^12-1</f>
        <v>5.6235795182195458E-2</v>
      </c>
      <c r="U10" s="61">
        <f>AVERAGE(U13:U144)/100</f>
        <v>0.10829015151515149</v>
      </c>
      <c r="V10" s="61">
        <f>AVERAGE(V13:V144)/100</f>
        <v>0.13974924242424244</v>
      </c>
      <c r="Y10" s="61">
        <f>AVERAGE(Y13:Y144)/100</f>
        <v>3.2500000000000001E-2</v>
      </c>
    </row>
    <row r="11" spans="1:25" x14ac:dyDescent="0.25">
      <c r="D11" s="62"/>
      <c r="F11" s="175" t="s">
        <v>40</v>
      </c>
      <c r="G11" s="175"/>
    </row>
    <row r="12" spans="1:25" x14ac:dyDescent="0.25">
      <c r="B12" s="63">
        <v>41641</v>
      </c>
      <c r="C12" s="64">
        <v>3200.949951171875</v>
      </c>
      <c r="F12" s="65" t="s">
        <v>43</v>
      </c>
      <c r="I12" s="66">
        <v>42006</v>
      </c>
      <c r="J12" s="62">
        <v>2.41</v>
      </c>
      <c r="K12" s="66">
        <v>42005</v>
      </c>
      <c r="L12" s="62">
        <v>274.58</v>
      </c>
      <c r="M12" s="62">
        <v>274.58</v>
      </c>
      <c r="N12" s="67">
        <v>2.7458E-2</v>
      </c>
      <c r="O12" s="131">
        <f t="shared" ref="O12:O75" si="0">IF(OR(N12&gt;($G$25+$G$26*$G$24),N12&lt;($G$25-$G$26*$G$24)),"",N12)</f>
        <v>2.7458E-2</v>
      </c>
      <c r="P12" s="66">
        <v>41974</v>
      </c>
      <c r="Q12" s="62">
        <v>236.25200000000001</v>
      </c>
      <c r="R12" s="67"/>
    </row>
    <row r="13" spans="1:25" x14ac:dyDescent="0.25">
      <c r="B13" s="63">
        <v>41673</v>
      </c>
      <c r="C13" s="64">
        <v>3347.3798828125</v>
      </c>
      <c r="F13" s="68" t="s">
        <v>44</v>
      </c>
      <c r="G13" s="69">
        <f>_xlfn.STDEV.P(D24:D156)</f>
        <v>0.13001875111234634</v>
      </c>
      <c r="I13" s="66">
        <v>42009</v>
      </c>
      <c r="J13" s="62">
        <v>2.3199999999999998</v>
      </c>
      <c r="K13" s="66">
        <v>42006</v>
      </c>
      <c r="L13" s="62">
        <v>281.43</v>
      </c>
      <c r="M13" s="62">
        <v>281.43</v>
      </c>
      <c r="N13" s="67">
        <v>2.8143000000000001E-2</v>
      </c>
      <c r="O13" s="67">
        <f t="shared" si="0"/>
        <v>2.8143000000000001E-2</v>
      </c>
      <c r="P13" s="66">
        <v>42005</v>
      </c>
      <c r="Q13" s="62">
        <v>234.74700000000001</v>
      </c>
      <c r="R13" s="67">
        <f t="shared" ref="R13:R44" si="1">ROUND(Q13/Q12-1,4)</f>
        <v>-6.4000000000000003E-3</v>
      </c>
      <c r="S13" s="70">
        <v>42005</v>
      </c>
      <c r="T13" s="62">
        <v>1.24</v>
      </c>
      <c r="U13" s="62">
        <v>8.14</v>
      </c>
      <c r="V13" s="62">
        <v>16.36</v>
      </c>
      <c r="X13" s="66">
        <v>42006</v>
      </c>
      <c r="Y13" s="62">
        <v>3.25</v>
      </c>
    </row>
    <row r="14" spans="1:25" x14ac:dyDescent="0.25">
      <c r="B14" s="63">
        <v>41701</v>
      </c>
      <c r="C14" s="64">
        <v>3375.510009765625</v>
      </c>
      <c r="F14" s="71" t="s">
        <v>13</v>
      </c>
      <c r="G14" s="72">
        <f>AVERAGE(D24:D156)</f>
        <v>0.14012112815940619</v>
      </c>
      <c r="I14" s="66">
        <v>42010</v>
      </c>
      <c r="J14" s="62">
        <v>2.25</v>
      </c>
      <c r="K14" s="66">
        <v>42009</v>
      </c>
      <c r="L14" s="147">
        <v>29.46</v>
      </c>
      <c r="M14" s="147">
        <v>294.60000000000002</v>
      </c>
      <c r="N14" s="148">
        <v>2.9460000000000004E-2</v>
      </c>
      <c r="O14" s="148">
        <f t="shared" si="0"/>
        <v>2.9460000000000004E-2</v>
      </c>
      <c r="P14" s="66">
        <v>42036</v>
      </c>
      <c r="Q14" s="62">
        <v>235.34200000000001</v>
      </c>
      <c r="R14" s="67">
        <f t="shared" si="1"/>
        <v>2.5000000000000001E-3</v>
      </c>
      <c r="S14" s="70">
        <v>42036</v>
      </c>
      <c r="T14" s="62">
        <v>1.22</v>
      </c>
      <c r="U14" s="62">
        <v>8.61</v>
      </c>
      <c r="V14" s="62">
        <v>16.46</v>
      </c>
      <c r="X14" s="66">
        <v>42009</v>
      </c>
      <c r="Y14" s="62">
        <v>3.25</v>
      </c>
    </row>
    <row r="15" spans="1:25" x14ac:dyDescent="0.25">
      <c r="B15" s="63">
        <v>41730</v>
      </c>
      <c r="C15" s="64">
        <v>3400.4599609375</v>
      </c>
      <c r="F15" s="71" t="s">
        <v>45</v>
      </c>
      <c r="G15" s="73">
        <v>2.5760000000000001</v>
      </c>
      <c r="I15" s="66">
        <v>42011</v>
      </c>
      <c r="J15" s="62">
        <v>2.25</v>
      </c>
      <c r="K15" s="66">
        <v>42010</v>
      </c>
      <c r="L15" s="62">
        <v>289.41000000000003</v>
      </c>
      <c r="M15" s="62">
        <v>289.41000000000003</v>
      </c>
      <c r="N15" s="67">
        <v>2.8941000000000001E-2</v>
      </c>
      <c r="O15" s="67">
        <f t="shared" si="0"/>
        <v>2.8941000000000001E-2</v>
      </c>
      <c r="P15" s="66">
        <v>42064</v>
      </c>
      <c r="Q15" s="62">
        <v>235.976</v>
      </c>
      <c r="R15" s="67">
        <f t="shared" si="1"/>
        <v>2.7000000000000001E-3</v>
      </c>
      <c r="S15" s="70">
        <v>42064</v>
      </c>
      <c r="T15" s="62">
        <v>1.32</v>
      </c>
      <c r="U15" s="62">
        <v>8.0399999999999991</v>
      </c>
      <c r="V15" s="62">
        <v>16.989999999999998</v>
      </c>
      <c r="X15" s="66">
        <v>42010</v>
      </c>
      <c r="Y15" s="62">
        <v>3.25</v>
      </c>
    </row>
    <row r="16" spans="1:25" x14ac:dyDescent="0.25">
      <c r="B16" s="63">
        <v>41760</v>
      </c>
      <c r="C16" s="64">
        <v>3480.2900390625</v>
      </c>
      <c r="F16" s="74" t="s">
        <v>46</v>
      </c>
      <c r="G16" s="75">
        <f>COUNTIF(E24:E143,"")</f>
        <v>1</v>
      </c>
      <c r="I16" s="66">
        <v>42012</v>
      </c>
      <c r="J16" s="62">
        <v>2.33</v>
      </c>
      <c r="K16" s="66">
        <v>42011</v>
      </c>
      <c r="L16" s="62">
        <v>278.74</v>
      </c>
      <c r="M16" s="62">
        <v>278.74</v>
      </c>
      <c r="N16" s="67">
        <v>2.7873999999999999E-2</v>
      </c>
      <c r="O16" s="67">
        <f t="shared" si="0"/>
        <v>2.7873999999999999E-2</v>
      </c>
      <c r="P16" s="66">
        <v>42095</v>
      </c>
      <c r="Q16" s="62">
        <v>236.22200000000001</v>
      </c>
      <c r="R16" s="67">
        <f t="shared" si="1"/>
        <v>1E-3</v>
      </c>
      <c r="S16" s="70">
        <v>42095</v>
      </c>
      <c r="T16" s="62">
        <v>0.71</v>
      </c>
      <c r="U16" s="62">
        <v>8.81</v>
      </c>
      <c r="V16" s="62">
        <v>17.079999999999998</v>
      </c>
      <c r="X16" s="66">
        <v>42011</v>
      </c>
      <c r="Y16" s="62">
        <v>3.25</v>
      </c>
    </row>
    <row r="17" spans="2:25" x14ac:dyDescent="0.25">
      <c r="B17" s="63">
        <v>41792</v>
      </c>
      <c r="C17" s="64">
        <v>3552.179931640625</v>
      </c>
      <c r="I17" s="66">
        <v>42013</v>
      </c>
      <c r="J17" s="62">
        <v>2.29</v>
      </c>
      <c r="K17" s="66">
        <v>42012</v>
      </c>
      <c r="L17" s="62">
        <v>275.69</v>
      </c>
      <c r="M17" s="62">
        <v>275.69</v>
      </c>
      <c r="N17" s="67">
        <v>2.7569E-2</v>
      </c>
      <c r="O17" s="67">
        <f t="shared" si="0"/>
        <v>2.7569E-2</v>
      </c>
      <c r="P17" s="66">
        <v>42125</v>
      </c>
      <c r="Q17" s="62">
        <v>237.001</v>
      </c>
      <c r="R17" s="67">
        <f t="shared" si="1"/>
        <v>3.3E-3</v>
      </c>
      <c r="S17" s="70">
        <v>42125</v>
      </c>
      <c r="T17" s="62">
        <v>0.74</v>
      </c>
      <c r="U17" s="62">
        <v>8.94</v>
      </c>
      <c r="V17" s="62">
        <v>17.260000000000002</v>
      </c>
      <c r="X17" s="66">
        <v>42012</v>
      </c>
      <c r="Y17" s="62">
        <v>3.25</v>
      </c>
    </row>
    <row r="18" spans="2:25" x14ac:dyDescent="0.25">
      <c r="B18" s="63">
        <v>41821</v>
      </c>
      <c r="C18" s="64">
        <v>3503.18994140625</v>
      </c>
      <c r="I18" s="66">
        <v>42016</v>
      </c>
      <c r="J18" s="62">
        <v>2.23</v>
      </c>
      <c r="K18" s="66">
        <v>42013</v>
      </c>
      <c r="L18" s="62">
        <v>270.04000000000002</v>
      </c>
      <c r="M18" s="62">
        <v>270.04000000000002</v>
      </c>
      <c r="N18" s="67">
        <v>2.7004000000000004E-2</v>
      </c>
      <c r="O18" s="67">
        <f t="shared" si="0"/>
        <v>2.7004000000000004E-2</v>
      </c>
      <c r="P18" s="66">
        <v>42156</v>
      </c>
      <c r="Q18" s="62">
        <v>237.65700000000001</v>
      </c>
      <c r="R18" s="67">
        <f t="shared" si="1"/>
        <v>2.8E-3</v>
      </c>
      <c r="S18" s="70">
        <v>42156</v>
      </c>
      <c r="T18" s="62">
        <v>0.79</v>
      </c>
      <c r="U18" s="62">
        <v>9.02</v>
      </c>
      <c r="V18" s="62">
        <v>17.41</v>
      </c>
      <c r="X18" s="66">
        <v>42013</v>
      </c>
      <c r="Y18" s="62">
        <v>3.25</v>
      </c>
    </row>
    <row r="19" spans="2:25" x14ac:dyDescent="0.25">
      <c r="B19" s="63">
        <v>41852</v>
      </c>
      <c r="C19" s="64">
        <v>3643.330078125</v>
      </c>
      <c r="F19" s="175" t="s">
        <v>47</v>
      </c>
      <c r="G19" s="175"/>
      <c r="I19" s="66">
        <v>42017</v>
      </c>
      <c r="J19" s="62">
        <v>2.2400000000000002</v>
      </c>
      <c r="K19" s="66">
        <v>42016</v>
      </c>
      <c r="L19" s="62">
        <v>276.94</v>
      </c>
      <c r="M19" s="62">
        <v>276.94</v>
      </c>
      <c r="N19" s="67">
        <v>2.7694E-2</v>
      </c>
      <c r="O19" s="67">
        <f t="shared" si="0"/>
        <v>2.7694E-2</v>
      </c>
      <c r="P19" s="66">
        <v>42186</v>
      </c>
      <c r="Q19" s="62">
        <v>238.03399999999999</v>
      </c>
      <c r="R19" s="67">
        <f t="shared" si="1"/>
        <v>1.6000000000000001E-3</v>
      </c>
      <c r="S19" s="70">
        <v>42186</v>
      </c>
      <c r="T19" s="62">
        <v>0.62</v>
      </c>
      <c r="U19" s="62">
        <v>9.5299999999999994</v>
      </c>
      <c r="V19" s="62">
        <v>17.68</v>
      </c>
      <c r="X19" s="66">
        <v>42016</v>
      </c>
      <c r="Y19" s="62">
        <v>3.25</v>
      </c>
    </row>
    <row r="20" spans="2:25" x14ac:dyDescent="0.25">
      <c r="B20" s="63">
        <v>41884</v>
      </c>
      <c r="C20" s="64">
        <v>3592.25</v>
      </c>
      <c r="I20" s="66">
        <v>42018</v>
      </c>
      <c r="J20" s="62">
        <v>2.2000000000000002</v>
      </c>
      <c r="K20" s="66">
        <v>42017</v>
      </c>
      <c r="L20" s="62">
        <v>272.64</v>
      </c>
      <c r="M20" s="62">
        <v>272.64</v>
      </c>
      <c r="N20" s="67">
        <v>2.7264E-2</v>
      </c>
      <c r="O20" s="67">
        <f t="shared" si="0"/>
        <v>2.7264E-2</v>
      </c>
      <c r="P20" s="66">
        <v>42217</v>
      </c>
      <c r="Q20" s="62">
        <v>238.03299999999999</v>
      </c>
      <c r="R20" s="67">
        <f t="shared" si="1"/>
        <v>0</v>
      </c>
      <c r="S20" s="70">
        <v>42217</v>
      </c>
      <c r="T20" s="62">
        <v>0.22</v>
      </c>
      <c r="U20" s="62">
        <v>9.73</v>
      </c>
      <c r="V20" s="62">
        <v>18</v>
      </c>
      <c r="X20" s="66">
        <v>42017</v>
      </c>
      <c r="Y20" s="62">
        <v>3.25</v>
      </c>
    </row>
    <row r="21" spans="2:25" x14ac:dyDescent="0.25">
      <c r="B21" s="63">
        <v>41913</v>
      </c>
      <c r="C21" s="64">
        <v>3679.989990234375</v>
      </c>
      <c r="F21" s="48" t="s">
        <v>281</v>
      </c>
      <c r="G21" s="149">
        <f>COUNTIF($L$12:$L$2879,"&lt;100")</f>
        <v>280</v>
      </c>
      <c r="I21" s="66">
        <v>42019</v>
      </c>
      <c r="J21" s="62">
        <v>2.12</v>
      </c>
      <c r="K21" s="66">
        <v>42018</v>
      </c>
      <c r="L21" s="62">
        <v>267.68</v>
      </c>
      <c r="M21" s="62">
        <v>267.68</v>
      </c>
      <c r="N21" s="67">
        <v>2.6768E-2</v>
      </c>
      <c r="O21" s="67">
        <f t="shared" si="0"/>
        <v>2.6768E-2</v>
      </c>
      <c r="P21" s="66">
        <v>42248</v>
      </c>
      <c r="Q21" s="62">
        <v>237.49799999999999</v>
      </c>
      <c r="R21" s="67">
        <f t="shared" si="1"/>
        <v>-2.2000000000000001E-3</v>
      </c>
      <c r="S21" s="70">
        <v>42248</v>
      </c>
      <c r="T21" s="62">
        <v>0.54</v>
      </c>
      <c r="U21" s="62">
        <v>9.36</v>
      </c>
      <c r="V21" s="62">
        <v>18.27</v>
      </c>
      <c r="X21" s="66">
        <v>42018</v>
      </c>
      <c r="Y21" s="62">
        <v>3.25</v>
      </c>
    </row>
    <row r="22" spans="2:25" x14ac:dyDescent="0.25">
      <c r="B22" s="63">
        <v>41946</v>
      </c>
      <c r="C22" s="64">
        <v>3778.9599609375</v>
      </c>
      <c r="I22" s="66">
        <v>42020</v>
      </c>
      <c r="J22" s="62">
        <v>2.17</v>
      </c>
      <c r="K22" s="66">
        <v>42019</v>
      </c>
      <c r="L22" s="62">
        <v>273.14</v>
      </c>
      <c r="M22" s="62">
        <v>273.14</v>
      </c>
      <c r="N22" s="67">
        <v>2.7313999999999998E-2</v>
      </c>
      <c r="O22" s="67">
        <f t="shared" si="0"/>
        <v>2.7313999999999998E-2</v>
      </c>
      <c r="P22" s="66">
        <v>42278</v>
      </c>
      <c r="Q22" s="62">
        <v>237.733</v>
      </c>
      <c r="R22" s="67">
        <f t="shared" si="1"/>
        <v>1E-3</v>
      </c>
      <c r="S22" s="70">
        <v>42278</v>
      </c>
      <c r="T22" s="62">
        <v>0.82</v>
      </c>
      <c r="U22" s="62">
        <v>9.99</v>
      </c>
      <c r="V22" s="62">
        <v>18.489999999999998</v>
      </c>
      <c r="X22" s="66">
        <v>42019</v>
      </c>
      <c r="Y22" s="62">
        <v>3.25</v>
      </c>
    </row>
    <row r="23" spans="2:25" x14ac:dyDescent="0.25">
      <c r="B23" s="63">
        <v>41974</v>
      </c>
      <c r="C23" s="64">
        <v>3769.43994140625</v>
      </c>
      <c r="F23" s="65" t="s">
        <v>43</v>
      </c>
      <c r="I23" s="66">
        <v>42023</v>
      </c>
      <c r="J23" s="62"/>
      <c r="K23" s="66">
        <v>42020</v>
      </c>
      <c r="L23" s="62">
        <v>273.32</v>
      </c>
      <c r="M23" s="62">
        <v>273.32</v>
      </c>
      <c r="N23" s="67">
        <v>2.7331999999999999E-2</v>
      </c>
      <c r="O23" s="67">
        <f t="shared" si="0"/>
        <v>2.7331999999999999E-2</v>
      </c>
      <c r="P23" s="66">
        <v>42309</v>
      </c>
      <c r="Q23" s="62">
        <v>238.017</v>
      </c>
      <c r="R23" s="67">
        <f t="shared" si="1"/>
        <v>1.1999999999999999E-3</v>
      </c>
      <c r="S23" s="70">
        <v>42309</v>
      </c>
      <c r="T23" s="62">
        <v>1.01</v>
      </c>
      <c r="U23" s="62">
        <v>9.9</v>
      </c>
      <c r="V23" s="62">
        <v>18.68</v>
      </c>
      <c r="X23" s="66">
        <v>42020</v>
      </c>
      <c r="Y23" s="62">
        <v>3.25</v>
      </c>
    </row>
    <row r="24" spans="2:25" x14ac:dyDescent="0.25">
      <c r="B24" s="63">
        <v>42006</v>
      </c>
      <c r="C24" s="64">
        <v>3656.280029296875</v>
      </c>
      <c r="D24" s="67">
        <f>C24/C12-1</f>
        <v>0.14224842158444329</v>
      </c>
      <c r="E24" s="76">
        <f>IF(OR(D24&gt;($G$14+$G$15*$G$13),D24&lt;($G$14-$G$15*$G$13)),"",D24)</f>
        <v>0.14224842158444329</v>
      </c>
      <c r="F24" s="68" t="s">
        <v>44</v>
      </c>
      <c r="G24" s="69">
        <f>_xlfn.STDEV.P(M12:M2879)/10000</f>
        <v>6.4014922302648653E-3</v>
      </c>
      <c r="I24" s="66">
        <v>42024</v>
      </c>
      <c r="J24" s="62">
        <v>2.15</v>
      </c>
      <c r="K24" s="66">
        <v>42023</v>
      </c>
      <c r="L24" s="147">
        <v>27.25</v>
      </c>
      <c r="M24" s="147">
        <v>272.5</v>
      </c>
      <c r="N24" s="148">
        <v>2.725E-2</v>
      </c>
      <c r="O24" s="148">
        <f t="shared" si="0"/>
        <v>2.725E-2</v>
      </c>
      <c r="P24" s="66">
        <v>42339</v>
      </c>
      <c r="Q24" s="62">
        <v>237.761</v>
      </c>
      <c r="R24" s="67">
        <f t="shared" si="1"/>
        <v>-1.1000000000000001E-3</v>
      </c>
      <c r="S24" s="70">
        <v>42339</v>
      </c>
      <c r="T24" s="62">
        <v>0.96</v>
      </c>
      <c r="U24" s="62">
        <v>9.34</v>
      </c>
      <c r="V24" s="62">
        <v>18.97</v>
      </c>
      <c r="X24" s="66">
        <v>42023</v>
      </c>
      <c r="Y24" s="62"/>
    </row>
    <row r="25" spans="2:25" x14ac:dyDescent="0.25">
      <c r="B25" s="63">
        <v>42037</v>
      </c>
      <c r="C25" s="64">
        <v>3866.419921875</v>
      </c>
      <c r="D25" s="67">
        <f t="shared" ref="D25:D88" si="2">C25/C13-1</f>
        <v>0.15505860022866536</v>
      </c>
      <c r="E25" s="76">
        <f t="shared" ref="E25:E88" si="3">IF(OR(D25&gt;($G$14+$G$15*$G$13),D25&lt;($G$14-$G$15*$G$13)),"",D25)</f>
        <v>0.15505860022866536</v>
      </c>
      <c r="F25" s="71" t="s">
        <v>13</v>
      </c>
      <c r="G25" s="72">
        <f>AVERAGE(M12:M2879)/10000</f>
        <v>3.2686661436541226E-2</v>
      </c>
      <c r="I25" s="66">
        <v>42025</v>
      </c>
      <c r="J25" s="62">
        <v>2.2000000000000002</v>
      </c>
      <c r="K25" s="66">
        <v>42024</v>
      </c>
      <c r="L25" s="62">
        <v>267.72000000000003</v>
      </c>
      <c r="M25" s="62">
        <v>267.72000000000003</v>
      </c>
      <c r="N25" s="67">
        <v>2.6772000000000004E-2</v>
      </c>
      <c r="O25" s="67">
        <f t="shared" si="0"/>
        <v>2.6772000000000004E-2</v>
      </c>
      <c r="P25" s="66">
        <v>42370</v>
      </c>
      <c r="Q25" s="62">
        <v>237.65199999999999</v>
      </c>
      <c r="R25" s="67">
        <f t="shared" si="1"/>
        <v>-5.0000000000000001E-4</v>
      </c>
      <c r="S25" s="70">
        <v>42370</v>
      </c>
      <c r="T25" s="62">
        <v>1.27</v>
      </c>
      <c r="U25" s="62">
        <v>11.76</v>
      </c>
      <c r="V25" s="62">
        <v>19.25</v>
      </c>
      <c r="X25" s="66">
        <v>42024</v>
      </c>
      <c r="Y25" s="62">
        <v>3.25</v>
      </c>
    </row>
    <row r="26" spans="2:25" x14ac:dyDescent="0.25">
      <c r="B26" s="63">
        <v>42065</v>
      </c>
      <c r="C26" s="64">
        <v>3805.27001953125</v>
      </c>
      <c r="D26" s="67">
        <f t="shared" si="2"/>
        <v>0.12731705979905095</v>
      </c>
      <c r="E26" s="76">
        <f t="shared" si="3"/>
        <v>0.12731705979905095</v>
      </c>
      <c r="F26" s="71" t="s">
        <v>45</v>
      </c>
      <c r="G26" s="73">
        <v>2.5760000000000001</v>
      </c>
      <c r="I26" s="66">
        <v>42026</v>
      </c>
      <c r="J26" s="62">
        <v>2.21</v>
      </c>
      <c r="K26" s="66">
        <v>42025</v>
      </c>
      <c r="L26" s="62">
        <v>272.01</v>
      </c>
      <c r="M26" s="62">
        <v>272.01</v>
      </c>
      <c r="N26" s="67">
        <v>2.7200999999999999E-2</v>
      </c>
      <c r="O26" s="67">
        <f t="shared" si="0"/>
        <v>2.7200999999999999E-2</v>
      </c>
      <c r="P26" s="66">
        <v>42401</v>
      </c>
      <c r="Q26" s="62">
        <v>237.33600000000001</v>
      </c>
      <c r="R26" s="67">
        <f t="shared" si="1"/>
        <v>-1.2999999999999999E-3</v>
      </c>
      <c r="S26" s="70">
        <v>42401</v>
      </c>
      <c r="T26" s="62">
        <v>0.9</v>
      </c>
      <c r="U26" s="62">
        <v>11.9</v>
      </c>
      <c r="V26" s="62">
        <v>19.46</v>
      </c>
      <c r="X26" s="66">
        <v>42025</v>
      </c>
      <c r="Y26" s="62">
        <v>3.25</v>
      </c>
    </row>
    <row r="27" spans="2:25" x14ac:dyDescent="0.25">
      <c r="B27" s="63">
        <v>42095</v>
      </c>
      <c r="C27" s="64">
        <v>3841.780029296875</v>
      </c>
      <c r="D27" s="67">
        <f t="shared" si="2"/>
        <v>0.12978246279297578</v>
      </c>
      <c r="E27" s="76">
        <f t="shared" si="3"/>
        <v>0.12978246279297578</v>
      </c>
      <c r="F27" s="74" t="s">
        <v>46</v>
      </c>
      <c r="G27" s="75">
        <f>COUNTIF(O12:O2879,"")</f>
        <v>85</v>
      </c>
      <c r="I27" s="66">
        <v>42027</v>
      </c>
      <c r="J27" s="62">
        <v>2.12</v>
      </c>
      <c r="K27" s="66">
        <v>42026</v>
      </c>
      <c r="L27" s="62">
        <v>263.33999999999997</v>
      </c>
      <c r="M27" s="62">
        <v>263.33999999999997</v>
      </c>
      <c r="N27" s="67">
        <v>2.6333999999999996E-2</v>
      </c>
      <c r="O27" s="67">
        <f t="shared" si="0"/>
        <v>2.6333999999999996E-2</v>
      </c>
      <c r="P27" s="66">
        <v>42430</v>
      </c>
      <c r="Q27" s="62">
        <v>238.08</v>
      </c>
      <c r="R27" s="67">
        <f t="shared" si="1"/>
        <v>3.0999999999999999E-3</v>
      </c>
      <c r="S27" s="70">
        <v>42430</v>
      </c>
      <c r="T27" s="62">
        <v>0.43</v>
      </c>
      <c r="U27" s="62">
        <v>12.05</v>
      </c>
      <c r="V27" s="62">
        <v>19.309999999999999</v>
      </c>
      <c r="X27" s="66">
        <v>42026</v>
      </c>
      <c r="Y27" s="62">
        <v>3.25</v>
      </c>
    </row>
    <row r="28" spans="2:25" x14ac:dyDescent="0.25">
      <c r="B28" s="63">
        <v>42125</v>
      </c>
      <c r="C28" s="64">
        <v>3891.179931640625</v>
      </c>
      <c r="D28" s="67">
        <f t="shared" si="2"/>
        <v>0.11806196838951055</v>
      </c>
      <c r="E28" s="76">
        <f t="shared" si="3"/>
        <v>0.11806196838951055</v>
      </c>
      <c r="I28" s="66">
        <v>42030</v>
      </c>
      <c r="J28" s="62">
        <v>2.14</v>
      </c>
      <c r="K28" s="66">
        <v>42027</v>
      </c>
      <c r="L28" s="62">
        <v>260.25</v>
      </c>
      <c r="M28" s="62">
        <v>260.25</v>
      </c>
      <c r="N28" s="67">
        <v>2.6025E-2</v>
      </c>
      <c r="O28" s="67">
        <f t="shared" si="0"/>
        <v>2.6025E-2</v>
      </c>
      <c r="P28" s="66">
        <v>42461</v>
      </c>
      <c r="Q28" s="62">
        <v>238.99199999999999</v>
      </c>
      <c r="R28" s="67">
        <f t="shared" si="1"/>
        <v>3.8E-3</v>
      </c>
      <c r="S28" s="70">
        <v>42461</v>
      </c>
      <c r="T28" s="62">
        <v>0.61</v>
      </c>
      <c r="U28" s="62">
        <v>11.61</v>
      </c>
      <c r="V28" s="62">
        <v>19.28</v>
      </c>
      <c r="X28" s="66">
        <v>42027</v>
      </c>
      <c r="Y28" s="62">
        <v>3.25</v>
      </c>
    </row>
    <row r="29" spans="2:25" x14ac:dyDescent="0.25">
      <c r="B29" s="63">
        <v>42156</v>
      </c>
      <c r="C29" s="64">
        <v>3815.85009765625</v>
      </c>
      <c r="D29" s="67">
        <f t="shared" si="2"/>
        <v>7.4227705546955569E-2</v>
      </c>
      <c r="E29" s="76">
        <f t="shared" si="3"/>
        <v>7.4227705546955569E-2</v>
      </c>
      <c r="I29" s="66">
        <v>42031</v>
      </c>
      <c r="J29" s="62">
        <v>2.15</v>
      </c>
      <c r="K29" s="66">
        <v>42030</v>
      </c>
      <c r="L29" s="62">
        <v>264.20999999999998</v>
      </c>
      <c r="M29" s="62">
        <v>264.20999999999998</v>
      </c>
      <c r="N29" s="67">
        <v>2.6420999999999997E-2</v>
      </c>
      <c r="O29" s="67">
        <f t="shared" si="0"/>
        <v>2.6420999999999997E-2</v>
      </c>
      <c r="P29" s="66">
        <v>42491</v>
      </c>
      <c r="Q29" s="62">
        <v>239.55699999999999</v>
      </c>
      <c r="R29" s="67">
        <f t="shared" si="1"/>
        <v>2.3999999999999998E-3</v>
      </c>
      <c r="S29" s="70">
        <v>42491</v>
      </c>
      <c r="T29" s="62">
        <v>0.78</v>
      </c>
      <c r="U29" s="62">
        <v>12.02</v>
      </c>
      <c r="V29" s="62">
        <v>18.87</v>
      </c>
      <c r="X29" s="66">
        <v>42030</v>
      </c>
      <c r="Y29" s="62">
        <v>3.25</v>
      </c>
    </row>
    <row r="30" spans="2:25" x14ac:dyDescent="0.25">
      <c r="B30" s="63">
        <v>42186</v>
      </c>
      <c r="C30" s="64">
        <v>3895.800048828125</v>
      </c>
      <c r="D30" s="67">
        <f t="shared" si="2"/>
        <v>0.11207217250237744</v>
      </c>
      <c r="E30" s="76">
        <f t="shared" si="3"/>
        <v>0.11207217250237744</v>
      </c>
      <c r="I30" s="66">
        <v>42032</v>
      </c>
      <c r="J30" s="62">
        <v>2.0499999999999998</v>
      </c>
      <c r="K30" s="66">
        <v>42031</v>
      </c>
      <c r="L30" s="147">
        <v>26.52</v>
      </c>
      <c r="M30" s="147">
        <v>265.2</v>
      </c>
      <c r="N30" s="148">
        <v>2.6519999999999998E-2</v>
      </c>
      <c r="O30" s="148">
        <f t="shared" si="0"/>
        <v>2.6519999999999998E-2</v>
      </c>
      <c r="P30" s="66">
        <v>42522</v>
      </c>
      <c r="Q30" s="62">
        <v>240.22200000000001</v>
      </c>
      <c r="R30" s="67">
        <f t="shared" si="1"/>
        <v>2.8E-3</v>
      </c>
      <c r="S30" s="70">
        <v>42522</v>
      </c>
      <c r="T30" s="62">
        <v>0.35</v>
      </c>
      <c r="U30" s="62">
        <v>11.59</v>
      </c>
      <c r="V30" s="62">
        <v>18.47</v>
      </c>
      <c r="X30" s="66">
        <v>42031</v>
      </c>
      <c r="Y30" s="62">
        <v>3.25</v>
      </c>
    </row>
    <row r="31" spans="2:25" x14ac:dyDescent="0.25">
      <c r="B31" s="63">
        <v>42219</v>
      </c>
      <c r="C31" s="64">
        <v>3660.75</v>
      </c>
      <c r="D31" s="67">
        <f t="shared" si="2"/>
        <v>4.7813186017899856E-3</v>
      </c>
      <c r="E31" s="76">
        <f t="shared" si="3"/>
        <v>4.7813186017899856E-3</v>
      </c>
      <c r="I31" s="66">
        <v>42033</v>
      </c>
      <c r="J31" s="62">
        <v>2.11</v>
      </c>
      <c r="K31" s="66">
        <v>42032</v>
      </c>
      <c r="L31" s="62">
        <v>275.52999999999997</v>
      </c>
      <c r="M31" s="62">
        <v>275.52999999999997</v>
      </c>
      <c r="N31" s="67">
        <v>2.7552999999999998E-2</v>
      </c>
      <c r="O31" s="67">
        <f t="shared" si="0"/>
        <v>2.7552999999999998E-2</v>
      </c>
      <c r="P31" s="66">
        <v>42552</v>
      </c>
      <c r="Q31" s="62">
        <v>240.101</v>
      </c>
      <c r="R31" s="67">
        <f t="shared" si="1"/>
        <v>-5.0000000000000001E-4</v>
      </c>
      <c r="S31" s="70">
        <v>42552</v>
      </c>
      <c r="T31" s="62">
        <v>0.52</v>
      </c>
      <c r="U31" s="62">
        <v>12.91</v>
      </c>
      <c r="V31" s="62">
        <v>18.34</v>
      </c>
      <c r="X31" s="66">
        <v>42032</v>
      </c>
      <c r="Y31" s="62">
        <v>3.25</v>
      </c>
    </row>
    <row r="32" spans="2:25" x14ac:dyDescent="0.25">
      <c r="B32" s="63">
        <v>42248</v>
      </c>
      <c r="C32" s="64">
        <v>3570.169921875</v>
      </c>
      <c r="D32" s="67">
        <f t="shared" si="2"/>
        <v>-6.1465872712088698E-3</v>
      </c>
      <c r="E32" s="76">
        <f t="shared" si="3"/>
        <v>-6.1465872712088698E-3</v>
      </c>
      <c r="I32" s="66">
        <v>42034</v>
      </c>
      <c r="J32" s="62">
        <v>2.04</v>
      </c>
      <c r="K32" s="66">
        <v>42033</v>
      </c>
      <c r="L32" s="62">
        <v>276.42</v>
      </c>
      <c r="M32" s="62">
        <v>276.42</v>
      </c>
      <c r="N32" s="67">
        <v>2.7642E-2</v>
      </c>
      <c r="O32" s="67">
        <f t="shared" si="0"/>
        <v>2.7642E-2</v>
      </c>
      <c r="P32" s="66">
        <v>42583</v>
      </c>
      <c r="Q32" s="62">
        <v>240.54499999999999</v>
      </c>
      <c r="R32" s="67">
        <f t="shared" si="1"/>
        <v>1.8E-3</v>
      </c>
      <c r="S32" s="70">
        <v>42583</v>
      </c>
      <c r="T32" s="62">
        <v>0.44</v>
      </c>
      <c r="U32" s="62">
        <v>13</v>
      </c>
      <c r="V32" s="62">
        <v>18.46</v>
      </c>
      <c r="X32" s="66">
        <v>42033</v>
      </c>
      <c r="Y32" s="62">
        <v>3.25</v>
      </c>
    </row>
    <row r="33" spans="2:25" x14ac:dyDescent="0.25">
      <c r="B33" s="63">
        <v>42278</v>
      </c>
      <c r="C33" s="64">
        <v>3871.330078125</v>
      </c>
      <c r="D33" s="67">
        <f t="shared" si="2"/>
        <v>5.1994730528720501E-2</v>
      </c>
      <c r="E33" s="76">
        <f t="shared" si="3"/>
        <v>5.1994730528720501E-2</v>
      </c>
      <c r="I33" s="66">
        <v>42037</v>
      </c>
      <c r="J33" s="62">
        <v>2.0699999999999998</v>
      </c>
      <c r="K33" s="66">
        <v>42034</v>
      </c>
      <c r="L33" s="147">
        <v>27.91</v>
      </c>
      <c r="M33" s="147">
        <v>279.10000000000002</v>
      </c>
      <c r="N33" s="148">
        <v>2.7910000000000001E-2</v>
      </c>
      <c r="O33" s="148">
        <f t="shared" si="0"/>
        <v>2.7910000000000001E-2</v>
      </c>
      <c r="P33" s="66">
        <v>42614</v>
      </c>
      <c r="Q33" s="62">
        <v>241.17599999999999</v>
      </c>
      <c r="R33" s="67">
        <f t="shared" si="1"/>
        <v>2.5999999999999999E-3</v>
      </c>
      <c r="S33" s="70">
        <v>42614</v>
      </c>
      <c r="T33" s="62">
        <v>0.08</v>
      </c>
      <c r="U33" s="62">
        <v>12.2</v>
      </c>
      <c r="V33" s="62">
        <v>18.5</v>
      </c>
      <c r="X33" s="66">
        <v>42034</v>
      </c>
      <c r="Y33" s="62">
        <v>3.25</v>
      </c>
    </row>
    <row r="34" spans="2:25" x14ac:dyDescent="0.25">
      <c r="B34" s="63">
        <v>42310</v>
      </c>
      <c r="C34" s="64">
        <v>3882.840087890625</v>
      </c>
      <c r="D34" s="67">
        <f t="shared" si="2"/>
        <v>2.7489078483740714E-2</v>
      </c>
      <c r="E34" s="76">
        <f t="shared" si="3"/>
        <v>2.7489078483740714E-2</v>
      </c>
      <c r="I34" s="66">
        <v>42038</v>
      </c>
      <c r="J34" s="62">
        <v>2.16</v>
      </c>
      <c r="K34" s="66">
        <v>42037</v>
      </c>
      <c r="L34" s="62">
        <v>299.64</v>
      </c>
      <c r="M34" s="62">
        <v>299.64</v>
      </c>
      <c r="N34" s="67">
        <v>2.9963999999999998E-2</v>
      </c>
      <c r="O34" s="67">
        <f t="shared" si="0"/>
        <v>2.9963999999999998E-2</v>
      </c>
      <c r="P34" s="66">
        <v>42644</v>
      </c>
      <c r="Q34" s="62">
        <v>241.74100000000001</v>
      </c>
      <c r="R34" s="67">
        <f t="shared" si="1"/>
        <v>2.3E-3</v>
      </c>
      <c r="S34" s="70">
        <v>42644</v>
      </c>
      <c r="T34" s="62">
        <v>0.26</v>
      </c>
      <c r="U34" s="62">
        <v>12.1</v>
      </c>
      <c r="V34" s="62">
        <v>18.61</v>
      </c>
      <c r="X34" s="66">
        <v>42037</v>
      </c>
      <c r="Y34" s="62">
        <v>3.25</v>
      </c>
    </row>
    <row r="35" spans="2:25" x14ac:dyDescent="0.25">
      <c r="B35" s="63">
        <v>42339</v>
      </c>
      <c r="C35" s="64">
        <v>3821.60009765625</v>
      </c>
      <c r="D35" s="67">
        <f t="shared" si="2"/>
        <v>1.3837640885860925E-2</v>
      </c>
      <c r="E35" s="76">
        <f t="shared" si="3"/>
        <v>1.3837640885860925E-2</v>
      </c>
      <c r="I35" s="66">
        <v>42039</v>
      </c>
      <c r="J35" s="62">
        <v>2.17</v>
      </c>
      <c r="K35" s="66">
        <v>42038</v>
      </c>
      <c r="L35" s="62">
        <v>288.82</v>
      </c>
      <c r="M35" s="62">
        <v>288.82</v>
      </c>
      <c r="N35" s="67">
        <v>2.8881999999999998E-2</v>
      </c>
      <c r="O35" s="67">
        <f t="shared" si="0"/>
        <v>2.8881999999999998E-2</v>
      </c>
      <c r="P35" s="66">
        <v>42675</v>
      </c>
      <c r="Q35" s="62">
        <v>242.02600000000001</v>
      </c>
      <c r="R35" s="67">
        <f t="shared" si="1"/>
        <v>1.1999999999999999E-3</v>
      </c>
      <c r="S35" s="70">
        <v>42675</v>
      </c>
      <c r="T35" s="62">
        <v>0.18</v>
      </c>
      <c r="U35" s="62">
        <v>11.14</v>
      </c>
      <c r="V35" s="62">
        <v>18.48</v>
      </c>
      <c r="X35" s="66">
        <v>42038</v>
      </c>
      <c r="Y35" s="62">
        <v>3.25</v>
      </c>
    </row>
    <row r="36" spans="2:25" x14ac:dyDescent="0.25">
      <c r="B36" s="63">
        <v>42373</v>
      </c>
      <c r="C36" s="64">
        <v>3631.9599609375</v>
      </c>
      <c r="D36" s="67">
        <f t="shared" si="2"/>
        <v>-6.6515879977748771E-3</v>
      </c>
      <c r="E36" s="76">
        <f t="shared" si="3"/>
        <v>-6.6515879977748771E-3</v>
      </c>
      <c r="I36" s="66">
        <v>42040</v>
      </c>
      <c r="J36" s="62">
        <v>2.2000000000000002</v>
      </c>
      <c r="K36" s="66">
        <v>42039</v>
      </c>
      <c r="L36" s="62">
        <v>294.23</v>
      </c>
      <c r="M36" s="62">
        <v>294.23</v>
      </c>
      <c r="N36" s="67">
        <v>2.9423000000000001E-2</v>
      </c>
      <c r="O36" s="67">
        <f t="shared" si="0"/>
        <v>2.9423000000000001E-2</v>
      </c>
      <c r="P36" s="66">
        <v>42705</v>
      </c>
      <c r="Q36" s="62">
        <v>242.637</v>
      </c>
      <c r="R36" s="67">
        <f t="shared" si="1"/>
        <v>2.5000000000000001E-3</v>
      </c>
      <c r="S36" s="70">
        <v>42705</v>
      </c>
      <c r="T36" s="62">
        <v>0.3</v>
      </c>
      <c r="U36" s="62">
        <v>10.86</v>
      </c>
      <c r="V36" s="62">
        <v>18.13</v>
      </c>
      <c r="X36" s="66">
        <v>42039</v>
      </c>
      <c r="Y36" s="62">
        <v>3.25</v>
      </c>
    </row>
    <row r="37" spans="2:25" x14ac:dyDescent="0.25">
      <c r="B37" s="63">
        <v>42401</v>
      </c>
      <c r="C37" s="64">
        <v>3627.06005859375</v>
      </c>
      <c r="D37" s="67">
        <f t="shared" si="2"/>
        <v>-6.1907363431226492E-2</v>
      </c>
      <c r="E37" s="76">
        <f t="shared" si="3"/>
        <v>-6.1907363431226492E-2</v>
      </c>
      <c r="I37" s="66">
        <v>42041</v>
      </c>
      <c r="J37" s="62">
        <v>2.2799999999999998</v>
      </c>
      <c r="K37" s="66">
        <v>42040</v>
      </c>
      <c r="L37" s="62">
        <v>293.31</v>
      </c>
      <c r="M37" s="62">
        <v>293.31</v>
      </c>
      <c r="N37" s="67">
        <v>2.9330999999999999E-2</v>
      </c>
      <c r="O37" s="67">
        <f t="shared" si="0"/>
        <v>2.9330999999999999E-2</v>
      </c>
      <c r="P37" s="66">
        <v>42736</v>
      </c>
      <c r="Q37" s="62">
        <v>243.61799999999999</v>
      </c>
      <c r="R37" s="67">
        <f t="shared" si="1"/>
        <v>4.0000000000000001E-3</v>
      </c>
      <c r="S37" s="70">
        <v>42736</v>
      </c>
      <c r="T37" s="62">
        <v>0.38</v>
      </c>
      <c r="U37" s="62">
        <v>13.24</v>
      </c>
      <c r="V37" s="62">
        <v>17.39</v>
      </c>
      <c r="X37" s="66">
        <v>42040</v>
      </c>
      <c r="Y37" s="62">
        <v>3.25</v>
      </c>
    </row>
    <row r="38" spans="2:25" x14ac:dyDescent="0.25">
      <c r="B38" s="63">
        <v>42430</v>
      </c>
      <c r="C38" s="64">
        <v>3873.110107421875</v>
      </c>
      <c r="D38" s="67">
        <f t="shared" si="2"/>
        <v>1.7827930092325417E-2</v>
      </c>
      <c r="E38" s="76">
        <f t="shared" si="3"/>
        <v>1.7827930092325417E-2</v>
      </c>
      <c r="I38" s="66">
        <v>42044</v>
      </c>
      <c r="J38" s="62">
        <v>2.2799999999999998</v>
      </c>
      <c r="K38" s="66">
        <v>42041</v>
      </c>
      <c r="L38" s="62">
        <v>301.14999999999998</v>
      </c>
      <c r="M38" s="62">
        <v>301.14999999999998</v>
      </c>
      <c r="N38" s="67">
        <v>3.0114999999999999E-2</v>
      </c>
      <c r="O38" s="67">
        <f t="shared" si="0"/>
        <v>3.0114999999999999E-2</v>
      </c>
      <c r="P38" s="66">
        <v>42767</v>
      </c>
      <c r="Q38" s="62">
        <v>244.006</v>
      </c>
      <c r="R38" s="67">
        <f t="shared" si="1"/>
        <v>1.6000000000000001E-3</v>
      </c>
      <c r="S38" s="70">
        <v>42767</v>
      </c>
      <c r="T38" s="62">
        <v>0.33</v>
      </c>
      <c r="U38" s="62">
        <v>10.93</v>
      </c>
      <c r="V38" s="62">
        <v>16.77</v>
      </c>
      <c r="X38" s="66">
        <v>42041</v>
      </c>
      <c r="Y38" s="62">
        <v>3.25</v>
      </c>
    </row>
    <row r="39" spans="2:25" x14ac:dyDescent="0.25">
      <c r="B39" s="63">
        <v>42461</v>
      </c>
      <c r="C39" s="64">
        <v>3888.1298828125</v>
      </c>
      <c r="D39" s="67">
        <f t="shared" si="2"/>
        <v>1.2064681778281905E-2</v>
      </c>
      <c r="E39" s="76">
        <f t="shared" si="3"/>
        <v>1.2064681778281905E-2</v>
      </c>
      <c r="I39" s="66">
        <v>42045</v>
      </c>
      <c r="J39" s="62">
        <v>2.33</v>
      </c>
      <c r="K39" s="66">
        <v>42044</v>
      </c>
      <c r="L39" s="62">
        <v>300.25</v>
      </c>
      <c r="M39" s="62">
        <v>300.25</v>
      </c>
      <c r="N39" s="67">
        <v>3.0025E-2</v>
      </c>
      <c r="O39" s="67">
        <f t="shared" si="0"/>
        <v>3.0025E-2</v>
      </c>
      <c r="P39" s="66">
        <v>42795</v>
      </c>
      <c r="Q39" s="62">
        <v>243.892</v>
      </c>
      <c r="R39" s="67">
        <f t="shared" si="1"/>
        <v>-5.0000000000000001E-4</v>
      </c>
      <c r="S39" s="70">
        <v>42795</v>
      </c>
      <c r="T39" s="62">
        <v>0.25</v>
      </c>
      <c r="U39" s="62">
        <v>12.45</v>
      </c>
      <c r="V39" s="62">
        <v>16</v>
      </c>
      <c r="X39" s="66">
        <v>42044</v>
      </c>
      <c r="Y39" s="62">
        <v>3.25</v>
      </c>
    </row>
    <row r="40" spans="2:25" x14ac:dyDescent="0.25">
      <c r="B40" s="63">
        <v>42492</v>
      </c>
      <c r="C40" s="64">
        <v>3957.949951171875</v>
      </c>
      <c r="D40" s="67">
        <f t="shared" si="2"/>
        <v>1.7159324601856207E-2</v>
      </c>
      <c r="E40" s="76">
        <f t="shared" si="3"/>
        <v>1.7159324601856207E-2</v>
      </c>
      <c r="I40" s="66">
        <v>42046</v>
      </c>
      <c r="J40" s="62">
        <v>2.33</v>
      </c>
      <c r="K40" s="66">
        <v>42045</v>
      </c>
      <c r="L40" s="147">
        <v>31.61</v>
      </c>
      <c r="M40" s="147">
        <v>316.10000000000002</v>
      </c>
      <c r="N40" s="148">
        <v>3.1609999999999999E-2</v>
      </c>
      <c r="O40" s="148">
        <f t="shared" si="0"/>
        <v>3.1609999999999999E-2</v>
      </c>
      <c r="P40" s="66">
        <v>42826</v>
      </c>
      <c r="Q40" s="62">
        <v>244.19300000000001</v>
      </c>
      <c r="R40" s="67">
        <f t="shared" si="1"/>
        <v>1.1999999999999999E-3</v>
      </c>
      <c r="S40" s="70">
        <v>42826</v>
      </c>
      <c r="T40" s="62">
        <v>0.14000000000000001</v>
      </c>
      <c r="U40" s="62">
        <v>11.49</v>
      </c>
      <c r="V40" s="62">
        <v>15.93</v>
      </c>
      <c r="X40" s="66">
        <v>42045</v>
      </c>
      <c r="Y40" s="62">
        <v>3.25</v>
      </c>
    </row>
    <row r="41" spans="2:25" x14ac:dyDescent="0.25">
      <c r="B41" s="63">
        <v>42522</v>
      </c>
      <c r="C41" s="64">
        <v>3968.2099609375</v>
      </c>
      <c r="D41" s="67">
        <f t="shared" si="2"/>
        <v>3.9928157391410979E-2</v>
      </c>
      <c r="E41" s="76">
        <f t="shared" si="3"/>
        <v>3.9928157391410979E-2</v>
      </c>
      <c r="I41" s="66">
        <v>42047</v>
      </c>
      <c r="J41" s="62">
        <v>2.33</v>
      </c>
      <c r="K41" s="66">
        <v>42046</v>
      </c>
      <c r="L41" s="147">
        <v>32.21</v>
      </c>
      <c r="M41" s="147">
        <v>322.10000000000002</v>
      </c>
      <c r="N41" s="148">
        <v>3.2210000000000003E-2</v>
      </c>
      <c r="O41" s="148">
        <f t="shared" si="0"/>
        <v>3.2210000000000003E-2</v>
      </c>
      <c r="P41" s="66">
        <v>42856</v>
      </c>
      <c r="Q41" s="62">
        <v>244.00399999999999</v>
      </c>
      <c r="R41" s="67">
        <f t="shared" si="1"/>
        <v>-8.0000000000000004E-4</v>
      </c>
      <c r="S41" s="70">
        <v>42856</v>
      </c>
      <c r="T41" s="62">
        <v>0.31</v>
      </c>
      <c r="U41" s="62">
        <v>11.57</v>
      </c>
      <c r="V41" s="62">
        <v>15.46</v>
      </c>
      <c r="X41" s="66">
        <v>42046</v>
      </c>
      <c r="Y41" s="62">
        <v>3.25</v>
      </c>
    </row>
    <row r="42" spans="2:25" x14ac:dyDescent="0.25">
      <c r="B42" s="63">
        <v>42552</v>
      </c>
      <c r="C42" s="64">
        <v>4114.509765625</v>
      </c>
      <c r="D42" s="67">
        <f t="shared" si="2"/>
        <v>5.6139872184319151E-2</v>
      </c>
      <c r="E42" s="76">
        <f t="shared" si="3"/>
        <v>5.6139872184319151E-2</v>
      </c>
      <c r="I42" s="66">
        <v>42048</v>
      </c>
      <c r="J42" s="62">
        <v>2.39</v>
      </c>
      <c r="K42" s="66">
        <v>42047</v>
      </c>
      <c r="L42" s="62">
        <v>308.64999999999998</v>
      </c>
      <c r="M42" s="62">
        <v>308.64999999999998</v>
      </c>
      <c r="N42" s="67">
        <v>3.0864999999999997E-2</v>
      </c>
      <c r="O42" s="67">
        <f t="shared" si="0"/>
        <v>3.0864999999999997E-2</v>
      </c>
      <c r="P42" s="66">
        <v>42887</v>
      </c>
      <c r="Q42" s="62">
        <v>244.16300000000001</v>
      </c>
      <c r="R42" s="67">
        <f t="shared" si="1"/>
        <v>6.9999999999999999E-4</v>
      </c>
      <c r="S42" s="70">
        <v>42887</v>
      </c>
      <c r="T42" s="62">
        <v>-0.23</v>
      </c>
      <c r="U42" s="62">
        <v>12.21</v>
      </c>
      <c r="V42" s="62">
        <v>15.6</v>
      </c>
      <c r="X42" s="66">
        <v>42047</v>
      </c>
      <c r="Y42" s="62">
        <v>3.25</v>
      </c>
    </row>
    <row r="43" spans="2:25" x14ac:dyDescent="0.25">
      <c r="B43" s="63">
        <v>42583</v>
      </c>
      <c r="C43" s="64">
        <v>4120.2900390625</v>
      </c>
      <c r="D43" s="67">
        <f t="shared" si="2"/>
        <v>0.12553166402035099</v>
      </c>
      <c r="E43" s="76">
        <f t="shared" si="3"/>
        <v>0.12553166402035099</v>
      </c>
      <c r="I43" s="66">
        <v>42051</v>
      </c>
      <c r="J43" s="62"/>
      <c r="K43" s="66">
        <v>42048</v>
      </c>
      <c r="L43" s="62">
        <v>306.41000000000003</v>
      </c>
      <c r="M43" s="62">
        <v>306.41000000000003</v>
      </c>
      <c r="N43" s="67">
        <v>3.0641000000000002E-2</v>
      </c>
      <c r="O43" s="67">
        <f t="shared" si="0"/>
        <v>3.0641000000000002E-2</v>
      </c>
      <c r="P43" s="66">
        <v>42917</v>
      </c>
      <c r="Q43" s="62">
        <v>244.24299999999999</v>
      </c>
      <c r="R43" s="67">
        <f t="shared" si="1"/>
        <v>2.9999999999999997E-4</v>
      </c>
      <c r="S43" s="70">
        <v>42917</v>
      </c>
      <c r="T43" s="62">
        <v>0.24</v>
      </c>
      <c r="U43" s="62">
        <v>12.06</v>
      </c>
      <c r="V43" s="62">
        <v>15.28</v>
      </c>
      <c r="X43" s="66">
        <v>42048</v>
      </c>
      <c r="Y43" s="62">
        <v>3.25</v>
      </c>
    </row>
    <row r="44" spans="2:25" x14ac:dyDescent="0.25">
      <c r="B44" s="63">
        <v>42614</v>
      </c>
      <c r="C44" s="64">
        <v>4121.06005859375</v>
      </c>
      <c r="D44" s="67">
        <f t="shared" si="2"/>
        <v>0.15430361825171346</v>
      </c>
      <c r="E44" s="76">
        <f t="shared" si="3"/>
        <v>0.15430361825171346</v>
      </c>
      <c r="I44" s="66">
        <v>42052</v>
      </c>
      <c r="J44" s="62">
        <v>2.4900000000000002</v>
      </c>
      <c r="K44" s="66">
        <v>42051</v>
      </c>
      <c r="L44" s="62">
        <v>306.20999999999998</v>
      </c>
      <c r="M44" s="62">
        <v>306.20999999999998</v>
      </c>
      <c r="N44" s="67">
        <v>3.0620999999999999E-2</v>
      </c>
      <c r="O44" s="67">
        <f t="shared" si="0"/>
        <v>3.0620999999999999E-2</v>
      </c>
      <c r="P44" s="66">
        <v>42948</v>
      </c>
      <c r="Q44" s="62">
        <v>245.18299999999999</v>
      </c>
      <c r="R44" s="67">
        <f t="shared" si="1"/>
        <v>3.8E-3</v>
      </c>
      <c r="S44" s="70">
        <v>42948</v>
      </c>
      <c r="T44" s="62">
        <v>0.19</v>
      </c>
      <c r="U44" s="62">
        <v>12.98</v>
      </c>
      <c r="V44" s="62">
        <v>14.81</v>
      </c>
      <c r="X44" s="66">
        <v>42051</v>
      </c>
      <c r="Y44" s="62"/>
    </row>
    <row r="45" spans="2:25" x14ac:dyDescent="0.25">
      <c r="B45" s="63">
        <v>42646</v>
      </c>
      <c r="C45" s="64">
        <v>4045.889892578125</v>
      </c>
      <c r="D45" s="67">
        <f t="shared" si="2"/>
        <v>4.5090398113939667E-2</v>
      </c>
      <c r="E45" s="76">
        <f t="shared" si="3"/>
        <v>4.5090398113939667E-2</v>
      </c>
      <c r="I45" s="66">
        <v>42053</v>
      </c>
      <c r="J45" s="62">
        <v>2.46</v>
      </c>
      <c r="K45" s="66">
        <v>42052</v>
      </c>
      <c r="L45" s="62">
        <v>304.49</v>
      </c>
      <c r="M45" s="62">
        <v>304.49</v>
      </c>
      <c r="N45" s="67">
        <v>3.0449E-2</v>
      </c>
      <c r="O45" s="67">
        <f t="shared" si="0"/>
        <v>3.0449E-2</v>
      </c>
      <c r="P45" s="66">
        <v>42979</v>
      </c>
      <c r="Q45" s="62">
        <v>246.435</v>
      </c>
      <c r="R45" s="67">
        <f t="shared" ref="R45:R66" si="4">ROUND(Q45/Q44-1,4)</f>
        <v>5.1000000000000004E-3</v>
      </c>
      <c r="S45" s="70">
        <v>42979</v>
      </c>
      <c r="T45" s="62">
        <v>0.16</v>
      </c>
      <c r="U45" s="62">
        <v>11.15</v>
      </c>
      <c r="V45" s="62">
        <v>12.6</v>
      </c>
      <c r="X45" s="66">
        <v>42052</v>
      </c>
      <c r="Y45" s="62">
        <v>3.25</v>
      </c>
    </row>
    <row r="46" spans="2:25" x14ac:dyDescent="0.25">
      <c r="B46" s="63">
        <v>42675</v>
      </c>
      <c r="C46" s="64">
        <v>4195.72998046875</v>
      </c>
      <c r="D46" s="67">
        <f t="shared" si="2"/>
        <v>8.0582739823340077E-2</v>
      </c>
      <c r="E46" s="76">
        <f t="shared" si="3"/>
        <v>8.0582739823340077E-2</v>
      </c>
      <c r="I46" s="66">
        <v>42054</v>
      </c>
      <c r="J46" s="62">
        <v>2.5</v>
      </c>
      <c r="K46" s="66">
        <v>42053</v>
      </c>
      <c r="L46" s="62">
        <v>298.68</v>
      </c>
      <c r="M46" s="62">
        <v>298.68</v>
      </c>
      <c r="N46" s="67">
        <v>2.9868000000000002E-2</v>
      </c>
      <c r="O46" s="67">
        <f t="shared" si="0"/>
        <v>2.9868000000000002E-2</v>
      </c>
      <c r="P46" s="66">
        <v>43009</v>
      </c>
      <c r="Q46" s="62">
        <v>246.626</v>
      </c>
      <c r="R46" s="67">
        <f t="shared" si="4"/>
        <v>8.0000000000000004E-4</v>
      </c>
      <c r="S46" s="70">
        <v>43009</v>
      </c>
      <c r="T46" s="62">
        <v>0.42</v>
      </c>
      <c r="U46" s="62">
        <v>13.06</v>
      </c>
      <c r="V46" s="62">
        <v>12.14</v>
      </c>
      <c r="X46" s="66">
        <v>42053</v>
      </c>
      <c r="Y46" s="62">
        <v>3.25</v>
      </c>
    </row>
    <row r="47" spans="2:25" x14ac:dyDescent="0.25">
      <c r="B47" s="63">
        <v>42705</v>
      </c>
      <c r="C47" s="64">
        <v>4278.66015625</v>
      </c>
      <c r="D47" s="67">
        <f t="shared" si="2"/>
        <v>0.1195991330631534</v>
      </c>
      <c r="E47" s="76">
        <f t="shared" si="3"/>
        <v>0.1195991330631534</v>
      </c>
      <c r="I47" s="66">
        <v>42055</v>
      </c>
      <c r="J47" s="62">
        <v>2.5</v>
      </c>
      <c r="K47" s="66">
        <v>42054</v>
      </c>
      <c r="L47" s="62">
        <v>304.43</v>
      </c>
      <c r="M47" s="62">
        <v>304.43</v>
      </c>
      <c r="N47" s="67">
        <v>3.0443000000000001E-2</v>
      </c>
      <c r="O47" s="67">
        <f t="shared" si="0"/>
        <v>3.0443000000000001E-2</v>
      </c>
      <c r="P47" s="66">
        <v>43040</v>
      </c>
      <c r="Q47" s="62">
        <v>247.28399999999999</v>
      </c>
      <c r="R47" s="67">
        <f t="shared" si="4"/>
        <v>2.7000000000000001E-3</v>
      </c>
      <c r="S47" s="70">
        <v>43040</v>
      </c>
      <c r="T47" s="62">
        <v>0.28000000000000003</v>
      </c>
      <c r="U47" s="62">
        <v>12.25</v>
      </c>
      <c r="V47" s="62">
        <v>12.1</v>
      </c>
      <c r="X47" s="66">
        <v>42054</v>
      </c>
      <c r="Y47" s="62">
        <v>3.25</v>
      </c>
    </row>
    <row r="48" spans="2:25" x14ac:dyDescent="0.25">
      <c r="B48" s="63">
        <v>42738</v>
      </c>
      <c r="C48" s="64">
        <v>4359.81005859375</v>
      </c>
      <c r="D48" s="67">
        <f t="shared" si="2"/>
        <v>0.20040146518255497</v>
      </c>
      <c r="E48" s="76">
        <f t="shared" si="3"/>
        <v>0.20040146518255497</v>
      </c>
      <c r="I48" s="66">
        <v>42058</v>
      </c>
      <c r="J48" s="62">
        <v>2.44</v>
      </c>
      <c r="K48" s="66">
        <v>42055</v>
      </c>
      <c r="L48" s="62">
        <v>305.48</v>
      </c>
      <c r="M48" s="62">
        <v>305.48</v>
      </c>
      <c r="N48" s="67">
        <v>3.0548000000000002E-2</v>
      </c>
      <c r="O48" s="67">
        <f t="shared" si="0"/>
        <v>3.0548000000000002E-2</v>
      </c>
      <c r="P48" s="66">
        <v>43070</v>
      </c>
      <c r="Q48" s="62">
        <v>247.80500000000001</v>
      </c>
      <c r="R48" s="67">
        <f t="shared" si="4"/>
        <v>2.0999999999999999E-3</v>
      </c>
      <c r="S48" s="70">
        <v>43070</v>
      </c>
      <c r="T48" s="62">
        <v>0.44</v>
      </c>
      <c r="U48" s="62">
        <v>11.35</v>
      </c>
      <c r="V48" s="62">
        <v>12.13</v>
      </c>
      <c r="X48" s="66">
        <v>42055</v>
      </c>
      <c r="Y48" s="62">
        <v>3.25</v>
      </c>
    </row>
    <row r="49" spans="2:25" x14ac:dyDescent="0.25">
      <c r="B49" s="63">
        <v>42767</v>
      </c>
      <c r="C49" s="64">
        <v>4532.93017578125</v>
      </c>
      <c r="D49" s="67">
        <f t="shared" si="2"/>
        <v>0.24975327194849806</v>
      </c>
      <c r="E49" s="76">
        <f t="shared" si="3"/>
        <v>0.24975327194849806</v>
      </c>
      <c r="I49" s="66">
        <v>42059</v>
      </c>
      <c r="J49" s="62">
        <v>2.38</v>
      </c>
      <c r="K49" s="66">
        <v>42058</v>
      </c>
      <c r="L49" s="62">
        <v>307.36</v>
      </c>
      <c r="M49" s="62">
        <v>307.36</v>
      </c>
      <c r="N49" s="67">
        <v>3.0736000000000003E-2</v>
      </c>
      <c r="O49" s="67">
        <f t="shared" si="0"/>
        <v>3.0736000000000003E-2</v>
      </c>
      <c r="P49" s="66">
        <v>43101</v>
      </c>
      <c r="Q49" s="62">
        <v>248.85900000000001</v>
      </c>
      <c r="R49" s="67">
        <f t="shared" si="4"/>
        <v>4.3E-3</v>
      </c>
      <c r="S49" s="70">
        <v>43101</v>
      </c>
      <c r="T49" s="62">
        <v>0.28999999999999998</v>
      </c>
      <c r="U49" s="62">
        <v>12.95</v>
      </c>
      <c r="V49" s="62">
        <v>12.01</v>
      </c>
      <c r="X49" s="66">
        <v>42058</v>
      </c>
      <c r="Y49" s="62">
        <v>3.25</v>
      </c>
    </row>
    <row r="50" spans="2:25" x14ac:dyDescent="0.25">
      <c r="B50" s="63">
        <v>42795</v>
      </c>
      <c r="C50" s="64">
        <v>4538.2099609375</v>
      </c>
      <c r="D50" s="67">
        <f t="shared" si="2"/>
        <v>0.17172242334167631</v>
      </c>
      <c r="E50" s="76">
        <f t="shared" si="3"/>
        <v>0.17172242334167631</v>
      </c>
      <c r="I50" s="66">
        <v>42060</v>
      </c>
      <c r="J50" s="62">
        <v>2.35</v>
      </c>
      <c r="K50" s="66">
        <v>42059</v>
      </c>
      <c r="L50" s="62">
        <v>298.29000000000002</v>
      </c>
      <c r="M50" s="62">
        <v>298.29000000000002</v>
      </c>
      <c r="N50" s="67">
        <v>2.9829000000000001E-2</v>
      </c>
      <c r="O50" s="67">
        <f t="shared" si="0"/>
        <v>2.9829000000000001E-2</v>
      </c>
      <c r="P50" s="66">
        <v>43132</v>
      </c>
      <c r="Q50" s="62">
        <v>249.529</v>
      </c>
      <c r="R50" s="67">
        <f t="shared" si="4"/>
        <v>2.7000000000000001E-3</v>
      </c>
      <c r="S50" s="70">
        <v>43132</v>
      </c>
      <c r="T50" s="62">
        <v>0.32</v>
      </c>
      <c r="U50" s="62">
        <v>13.6</v>
      </c>
      <c r="V50" s="62">
        <v>11.79</v>
      </c>
      <c r="X50" s="66">
        <v>42059</v>
      </c>
      <c r="Y50" s="62">
        <v>3.25</v>
      </c>
    </row>
    <row r="51" spans="2:25" x14ac:dyDescent="0.25">
      <c r="B51" s="63">
        <v>42828</v>
      </c>
      <c r="C51" s="64">
        <v>4584.81982421875</v>
      </c>
      <c r="D51" s="67">
        <f t="shared" si="2"/>
        <v>0.17918381391680649</v>
      </c>
      <c r="E51" s="76">
        <f t="shared" si="3"/>
        <v>0.17918381391680649</v>
      </c>
      <c r="I51" s="66">
        <v>42061</v>
      </c>
      <c r="J51" s="62">
        <v>2.39</v>
      </c>
      <c r="K51" s="66">
        <v>42060</v>
      </c>
      <c r="L51" s="62">
        <v>309.97000000000003</v>
      </c>
      <c r="M51" s="62">
        <v>309.97000000000003</v>
      </c>
      <c r="N51" s="67">
        <v>3.0997000000000004E-2</v>
      </c>
      <c r="O51" s="67">
        <f t="shared" si="0"/>
        <v>3.0997000000000004E-2</v>
      </c>
      <c r="P51" s="66">
        <v>43160</v>
      </c>
      <c r="Q51" s="62">
        <v>249.577</v>
      </c>
      <c r="R51" s="67">
        <f t="shared" si="4"/>
        <v>2.0000000000000001E-4</v>
      </c>
      <c r="S51" s="70">
        <v>43160</v>
      </c>
      <c r="T51" s="62">
        <v>0.09</v>
      </c>
      <c r="U51" s="62">
        <v>11.23</v>
      </c>
      <c r="V51" s="62">
        <v>11.06</v>
      </c>
      <c r="X51" s="66">
        <v>42060</v>
      </c>
      <c r="Y51" s="62">
        <v>3.25</v>
      </c>
    </row>
    <row r="52" spans="2:25" x14ac:dyDescent="0.25">
      <c r="B52" s="63">
        <v>42856</v>
      </c>
      <c r="C52" s="64">
        <v>4649.33984375</v>
      </c>
      <c r="D52" s="67">
        <f t="shared" si="2"/>
        <v>0.17468383913581764</v>
      </c>
      <c r="E52" s="76">
        <f t="shared" si="3"/>
        <v>0.17468383913581764</v>
      </c>
      <c r="I52" s="66">
        <v>42062</v>
      </c>
      <c r="J52" s="62">
        <v>2.38</v>
      </c>
      <c r="K52" s="66">
        <v>42061</v>
      </c>
      <c r="L52" s="62">
        <v>319.33999999999997</v>
      </c>
      <c r="M52" s="62">
        <v>319.33999999999997</v>
      </c>
      <c r="N52" s="67">
        <v>3.1933999999999997E-2</v>
      </c>
      <c r="O52" s="67">
        <f t="shared" si="0"/>
        <v>3.1933999999999997E-2</v>
      </c>
      <c r="P52" s="66">
        <v>43191</v>
      </c>
      <c r="Q52" s="62">
        <v>250.227</v>
      </c>
      <c r="R52" s="67">
        <f t="shared" si="4"/>
        <v>2.5999999999999999E-3</v>
      </c>
      <c r="S52" s="70">
        <v>43191</v>
      </c>
      <c r="T52" s="62">
        <v>0.22</v>
      </c>
      <c r="U52" s="62">
        <v>10.02</v>
      </c>
      <c r="V52" s="62">
        <v>10.23</v>
      </c>
      <c r="X52" s="66">
        <v>42061</v>
      </c>
      <c r="Y52" s="62">
        <v>3.25</v>
      </c>
    </row>
    <row r="53" spans="2:25" x14ac:dyDescent="0.25">
      <c r="B53" s="63">
        <v>42887</v>
      </c>
      <c r="C53" s="64">
        <v>4678.35986328125</v>
      </c>
      <c r="D53" s="67">
        <f t="shared" si="2"/>
        <v>0.17895976002640124</v>
      </c>
      <c r="E53" s="76">
        <f t="shared" si="3"/>
        <v>0.17895976002640124</v>
      </c>
      <c r="I53" s="66">
        <v>42065</v>
      </c>
      <c r="J53" s="62">
        <v>2.46</v>
      </c>
      <c r="K53" s="66">
        <v>42062</v>
      </c>
      <c r="L53" s="62">
        <v>304.08</v>
      </c>
      <c r="M53" s="62">
        <v>304.08</v>
      </c>
      <c r="N53" s="67">
        <v>3.0407999999999998E-2</v>
      </c>
      <c r="O53" s="67">
        <f t="shared" si="0"/>
        <v>3.0407999999999998E-2</v>
      </c>
      <c r="P53" s="66">
        <v>43221</v>
      </c>
      <c r="Q53" s="62">
        <v>250.792</v>
      </c>
      <c r="R53" s="67">
        <f t="shared" si="4"/>
        <v>2.3E-3</v>
      </c>
      <c r="S53" s="70">
        <v>43221</v>
      </c>
      <c r="T53" s="62">
        <v>0.4</v>
      </c>
      <c r="U53" s="62">
        <v>9.3000000000000007</v>
      </c>
      <c r="V53" s="62">
        <v>9.75</v>
      </c>
      <c r="X53" s="66">
        <v>42062</v>
      </c>
      <c r="Y53" s="62">
        <v>3.25</v>
      </c>
    </row>
    <row r="54" spans="2:25" x14ac:dyDescent="0.25">
      <c r="B54" s="63">
        <v>42919</v>
      </c>
      <c r="C54" s="64">
        <v>4774.56005859375</v>
      </c>
      <c r="D54" s="67">
        <f t="shared" si="2"/>
        <v>0.16042015466415771</v>
      </c>
      <c r="E54" s="76">
        <f t="shared" si="3"/>
        <v>0.16042015466415771</v>
      </c>
      <c r="I54" s="66">
        <v>42066</v>
      </c>
      <c r="J54" s="62">
        <v>2.4900000000000002</v>
      </c>
      <c r="K54" s="66">
        <v>42065</v>
      </c>
      <c r="L54" s="62">
        <v>307.62</v>
      </c>
      <c r="M54" s="62">
        <v>307.62</v>
      </c>
      <c r="N54" s="67">
        <v>3.0762000000000001E-2</v>
      </c>
      <c r="O54" s="67">
        <f t="shared" si="0"/>
        <v>3.0762000000000001E-2</v>
      </c>
      <c r="P54" s="66">
        <v>43252</v>
      </c>
      <c r="Q54" s="62">
        <v>251.018</v>
      </c>
      <c r="R54" s="67">
        <f t="shared" si="4"/>
        <v>8.9999999999999998E-4</v>
      </c>
      <c r="S54" s="70">
        <v>43252</v>
      </c>
      <c r="T54" s="62">
        <v>1.26</v>
      </c>
      <c r="U54" s="62">
        <v>9.1300000000000008</v>
      </c>
      <c r="V54" s="62">
        <v>9.89</v>
      </c>
      <c r="X54" s="66">
        <v>42065</v>
      </c>
      <c r="Y54" s="62">
        <v>3.25</v>
      </c>
    </row>
    <row r="55" spans="2:25" x14ac:dyDescent="0.25">
      <c r="B55" s="63">
        <v>42948</v>
      </c>
      <c r="C55" s="64">
        <v>4789.18017578125</v>
      </c>
      <c r="D55" s="67">
        <f t="shared" si="2"/>
        <v>0.16234054650942586</v>
      </c>
      <c r="E55" s="76">
        <f t="shared" si="3"/>
        <v>0.16234054650942586</v>
      </c>
      <c r="I55" s="66">
        <v>42067</v>
      </c>
      <c r="J55" s="62">
        <v>2.4900000000000002</v>
      </c>
      <c r="K55" s="66">
        <v>42066</v>
      </c>
      <c r="L55" s="62">
        <v>300.63</v>
      </c>
      <c r="M55" s="62">
        <v>300.63</v>
      </c>
      <c r="N55" s="67">
        <v>3.0062999999999999E-2</v>
      </c>
      <c r="O55" s="67">
        <f t="shared" si="0"/>
        <v>3.0062999999999999E-2</v>
      </c>
      <c r="P55" s="66">
        <v>43282</v>
      </c>
      <c r="Q55" s="62">
        <v>251.214</v>
      </c>
      <c r="R55" s="67">
        <f t="shared" si="4"/>
        <v>8.0000000000000004E-4</v>
      </c>
      <c r="S55" s="70">
        <v>43282</v>
      </c>
      <c r="T55" s="62">
        <v>0.33</v>
      </c>
      <c r="U55" s="62">
        <v>9.35</v>
      </c>
      <c r="V55" s="62">
        <v>10.28</v>
      </c>
      <c r="X55" s="66">
        <v>42066</v>
      </c>
      <c r="Y55" s="62">
        <v>3.25</v>
      </c>
    </row>
    <row r="56" spans="2:25" x14ac:dyDescent="0.25">
      <c r="B56" s="63">
        <v>42979</v>
      </c>
      <c r="C56" s="64">
        <v>4887.97021484375</v>
      </c>
      <c r="D56" s="67">
        <f t="shared" si="2"/>
        <v>0.18609536025827689</v>
      </c>
      <c r="E56" s="76">
        <f t="shared" si="3"/>
        <v>0.18609536025827689</v>
      </c>
      <c r="I56" s="66">
        <v>42068</v>
      </c>
      <c r="J56" s="62">
        <v>2.4900000000000002</v>
      </c>
      <c r="K56" s="66">
        <v>42067</v>
      </c>
      <c r="L56" s="147">
        <v>31.19</v>
      </c>
      <c r="M56" s="147">
        <v>311.89999999999998</v>
      </c>
      <c r="N56" s="148">
        <v>3.1189999999999999E-2</v>
      </c>
      <c r="O56" s="148">
        <f t="shared" si="0"/>
        <v>3.1189999999999999E-2</v>
      </c>
      <c r="P56" s="66">
        <v>43313</v>
      </c>
      <c r="Q56" s="62">
        <v>251.66300000000001</v>
      </c>
      <c r="R56" s="67">
        <f t="shared" si="4"/>
        <v>1.8E-3</v>
      </c>
      <c r="S56" s="70">
        <v>43313</v>
      </c>
      <c r="T56" s="62">
        <v>-0.09</v>
      </c>
      <c r="U56" s="62">
        <v>9.8000000000000007</v>
      </c>
      <c r="V56" s="62">
        <v>10.37</v>
      </c>
      <c r="X56" s="66">
        <v>42067</v>
      </c>
      <c r="Y56" s="62">
        <v>3.25</v>
      </c>
    </row>
    <row r="57" spans="2:25" x14ac:dyDescent="0.25">
      <c r="B57" s="63">
        <v>43010</v>
      </c>
      <c r="C57" s="64">
        <v>5002.02978515625</v>
      </c>
      <c r="D57" s="67">
        <f t="shared" si="2"/>
        <v>0.23632375520947568</v>
      </c>
      <c r="E57" s="76">
        <f t="shared" si="3"/>
        <v>0.23632375520947568</v>
      </c>
      <c r="I57" s="66">
        <v>42069</v>
      </c>
      <c r="J57" s="62">
        <v>2.63</v>
      </c>
      <c r="K57" s="66">
        <v>42068</v>
      </c>
      <c r="L57" s="62">
        <v>317.55</v>
      </c>
      <c r="M57" s="62">
        <v>317.55</v>
      </c>
      <c r="N57" s="67">
        <v>3.1754999999999999E-2</v>
      </c>
      <c r="O57" s="67">
        <f t="shared" si="0"/>
        <v>3.1754999999999999E-2</v>
      </c>
      <c r="P57" s="66">
        <v>43344</v>
      </c>
      <c r="Q57" s="62">
        <v>252.18199999999999</v>
      </c>
      <c r="R57" s="67">
        <f t="shared" si="4"/>
        <v>2.0999999999999999E-3</v>
      </c>
      <c r="S57" s="70">
        <v>43344</v>
      </c>
      <c r="T57" s="62">
        <v>0.48</v>
      </c>
      <c r="U57" s="62">
        <v>8.98</v>
      </c>
      <c r="V57" s="62">
        <v>10.3</v>
      </c>
      <c r="X57" s="66">
        <v>42068</v>
      </c>
      <c r="Y57" s="62">
        <v>3.25</v>
      </c>
    </row>
    <row r="58" spans="2:25" x14ac:dyDescent="0.25">
      <c r="B58" s="63">
        <v>43040</v>
      </c>
      <c r="C58" s="64">
        <v>5155.43994140625</v>
      </c>
      <c r="D58" s="67">
        <f t="shared" si="2"/>
        <v>0.22873491988401984</v>
      </c>
      <c r="E58" s="76">
        <f t="shared" si="3"/>
        <v>0.22873491988401984</v>
      </c>
      <c r="I58" s="66">
        <v>42072</v>
      </c>
      <c r="J58" s="62">
        <v>2.58</v>
      </c>
      <c r="K58" s="66">
        <v>42069</v>
      </c>
      <c r="L58" s="62">
        <v>322.07</v>
      </c>
      <c r="M58" s="62">
        <v>322.07</v>
      </c>
      <c r="N58" s="67">
        <v>3.2207E-2</v>
      </c>
      <c r="O58" s="67">
        <f t="shared" si="0"/>
        <v>3.2207E-2</v>
      </c>
      <c r="P58" s="66">
        <v>43374</v>
      </c>
      <c r="Q58" s="62">
        <v>252.77199999999999</v>
      </c>
      <c r="R58" s="67">
        <f t="shared" si="4"/>
        <v>2.3E-3</v>
      </c>
      <c r="S58" s="70">
        <v>43374</v>
      </c>
      <c r="T58" s="62">
        <v>0.45</v>
      </c>
      <c r="U58" s="62">
        <v>10</v>
      </c>
      <c r="V58" s="62">
        <v>10.17</v>
      </c>
      <c r="X58" s="66">
        <v>42069</v>
      </c>
      <c r="Y58" s="62">
        <v>3.25</v>
      </c>
    </row>
    <row r="59" spans="2:25" x14ac:dyDescent="0.25">
      <c r="B59" s="63">
        <v>43070</v>
      </c>
      <c r="C59" s="64">
        <v>5212.759765625</v>
      </c>
      <c r="D59" s="67">
        <f t="shared" si="2"/>
        <v>0.21831591555840801</v>
      </c>
      <c r="E59" s="76">
        <f t="shared" si="3"/>
        <v>0.21831591555840801</v>
      </c>
      <c r="I59" s="66">
        <v>42073</v>
      </c>
      <c r="J59" s="62">
        <v>2.5099999999999998</v>
      </c>
      <c r="K59" s="66">
        <v>42072</v>
      </c>
      <c r="L59" s="62">
        <v>336.92</v>
      </c>
      <c r="M59" s="62">
        <v>336.92</v>
      </c>
      <c r="N59" s="67">
        <v>3.3692E-2</v>
      </c>
      <c r="O59" s="67">
        <f t="shared" si="0"/>
        <v>3.3692E-2</v>
      </c>
      <c r="P59" s="66">
        <v>43405</v>
      </c>
      <c r="Q59" s="62">
        <v>252.59399999999999</v>
      </c>
      <c r="R59" s="67">
        <f t="shared" si="4"/>
        <v>-6.9999999999999999E-4</v>
      </c>
      <c r="S59" s="70">
        <v>43405</v>
      </c>
      <c r="T59" s="62">
        <v>-0.21</v>
      </c>
      <c r="U59" s="62">
        <v>9.44</v>
      </c>
      <c r="V59" s="62">
        <v>9.93</v>
      </c>
      <c r="X59" s="66">
        <v>42072</v>
      </c>
      <c r="Y59" s="62">
        <v>3.25</v>
      </c>
    </row>
    <row r="60" spans="2:25" x14ac:dyDescent="0.25">
      <c r="B60" s="63">
        <v>43102</v>
      </c>
      <c r="C60" s="64">
        <v>5511.2099609375</v>
      </c>
      <c r="D60" s="67">
        <f t="shared" si="2"/>
        <v>0.26409405154570709</v>
      </c>
      <c r="E60" s="76">
        <f t="shared" si="3"/>
        <v>0.26409405154570709</v>
      </c>
      <c r="I60" s="66">
        <v>42074</v>
      </c>
      <c r="J60" s="62">
        <v>2.4700000000000002</v>
      </c>
      <c r="K60" s="66">
        <v>42073</v>
      </c>
      <c r="L60" s="62">
        <v>350.24</v>
      </c>
      <c r="M60" s="62">
        <v>350.24</v>
      </c>
      <c r="N60" s="67">
        <v>3.5024E-2</v>
      </c>
      <c r="O60" s="67">
        <f t="shared" si="0"/>
        <v>3.5024E-2</v>
      </c>
      <c r="P60" s="66">
        <v>43435</v>
      </c>
      <c r="Q60" s="62">
        <v>252.767</v>
      </c>
      <c r="R60" s="67">
        <f t="shared" si="4"/>
        <v>6.9999999999999999E-4</v>
      </c>
      <c r="S60" s="70">
        <v>43435</v>
      </c>
      <c r="T60" s="62">
        <v>0.15</v>
      </c>
      <c r="U60" s="62">
        <v>8.56</v>
      </c>
      <c r="V60" s="62">
        <v>9.68</v>
      </c>
      <c r="X60" s="66">
        <v>42073</v>
      </c>
      <c r="Y60" s="62">
        <v>3.25</v>
      </c>
    </row>
    <row r="61" spans="2:25" x14ac:dyDescent="0.25">
      <c r="B61" s="63">
        <v>43132</v>
      </c>
      <c r="C61" s="64">
        <v>5308.08984375</v>
      </c>
      <c r="D61" s="67">
        <f t="shared" si="2"/>
        <v>0.17100631112967712</v>
      </c>
      <c r="E61" s="76">
        <f t="shared" si="3"/>
        <v>0.17100631112967712</v>
      </c>
      <c r="I61" s="66">
        <v>42075</v>
      </c>
      <c r="J61" s="62">
        <v>2.4700000000000002</v>
      </c>
      <c r="K61" s="66">
        <v>42074</v>
      </c>
      <c r="L61" s="62">
        <v>351.77</v>
      </c>
      <c r="M61" s="62">
        <v>351.77</v>
      </c>
      <c r="N61" s="67">
        <v>3.5177E-2</v>
      </c>
      <c r="O61" s="67">
        <f t="shared" si="0"/>
        <v>3.5177E-2</v>
      </c>
      <c r="P61" s="66">
        <v>43466</v>
      </c>
      <c r="Q61" s="62">
        <v>252.56100000000001</v>
      </c>
      <c r="R61" s="67">
        <f t="shared" si="4"/>
        <v>-8.0000000000000004E-4</v>
      </c>
      <c r="S61" s="70">
        <v>43466</v>
      </c>
      <c r="T61" s="62">
        <v>0.32</v>
      </c>
      <c r="U61" s="62">
        <v>10.42</v>
      </c>
      <c r="V61" s="62">
        <v>9.61</v>
      </c>
      <c r="X61" s="66">
        <v>42074</v>
      </c>
      <c r="Y61" s="62">
        <v>3.25</v>
      </c>
    </row>
    <row r="62" spans="2:25" x14ac:dyDescent="0.25">
      <c r="B62" s="63">
        <v>43160</v>
      </c>
      <c r="C62" s="64">
        <v>5173.18994140625</v>
      </c>
      <c r="D62" s="67">
        <f t="shared" si="2"/>
        <v>0.13991859916890581</v>
      </c>
      <c r="E62" s="76">
        <f t="shared" si="3"/>
        <v>0.13991859916890581</v>
      </c>
      <c r="I62" s="66">
        <v>42076</v>
      </c>
      <c r="J62" s="62">
        <v>2.48</v>
      </c>
      <c r="K62" s="66">
        <v>42075</v>
      </c>
      <c r="L62" s="62">
        <v>354.04</v>
      </c>
      <c r="M62" s="62">
        <v>354.04</v>
      </c>
      <c r="N62" s="67">
        <v>3.5404000000000005E-2</v>
      </c>
      <c r="O62" s="67">
        <f t="shared" si="0"/>
        <v>3.5404000000000005E-2</v>
      </c>
      <c r="P62" s="66">
        <v>43497</v>
      </c>
      <c r="Q62" s="62">
        <v>253.31899999999999</v>
      </c>
      <c r="R62" s="67">
        <f t="shared" si="4"/>
        <v>3.0000000000000001E-3</v>
      </c>
      <c r="S62" s="70">
        <v>43497</v>
      </c>
      <c r="T62" s="62">
        <v>0.43</v>
      </c>
      <c r="U62" s="62">
        <v>10.53</v>
      </c>
      <c r="V62" s="62">
        <v>9.3800000000000008</v>
      </c>
      <c r="X62" s="66">
        <v>42075</v>
      </c>
      <c r="Y62" s="62">
        <v>3.25</v>
      </c>
    </row>
    <row r="63" spans="2:25" x14ac:dyDescent="0.25">
      <c r="B63" s="63">
        <v>43192</v>
      </c>
      <c r="C63" s="64">
        <v>5193.0400390625</v>
      </c>
      <c r="D63" s="67">
        <f t="shared" si="2"/>
        <v>0.13265956747763585</v>
      </c>
      <c r="E63" s="76">
        <f t="shared" si="3"/>
        <v>0.13265956747763585</v>
      </c>
      <c r="I63" s="66">
        <v>42079</v>
      </c>
      <c r="J63" s="62">
        <v>2.4500000000000002</v>
      </c>
      <c r="K63" s="66">
        <v>42076</v>
      </c>
      <c r="L63" s="62">
        <v>368.41</v>
      </c>
      <c r="M63" s="62">
        <v>368.41</v>
      </c>
      <c r="N63" s="67">
        <v>3.6841000000000006E-2</v>
      </c>
      <c r="O63" s="67">
        <f t="shared" si="0"/>
        <v>3.6841000000000006E-2</v>
      </c>
      <c r="P63" s="66">
        <v>43525</v>
      </c>
      <c r="Q63" s="62">
        <v>254.27699999999999</v>
      </c>
      <c r="R63" s="67">
        <f t="shared" si="4"/>
        <v>3.8E-3</v>
      </c>
      <c r="S63" s="70">
        <v>43525</v>
      </c>
      <c r="T63" s="62">
        <v>0.75</v>
      </c>
      <c r="U63" s="62">
        <v>10.45</v>
      </c>
      <c r="V63" s="62">
        <v>9.33</v>
      </c>
      <c r="X63" s="66">
        <v>42076</v>
      </c>
      <c r="Y63" s="62">
        <v>3.25</v>
      </c>
    </row>
    <row r="64" spans="2:25" x14ac:dyDescent="0.25">
      <c r="B64" s="63">
        <v>43221</v>
      </c>
      <c r="C64" s="64">
        <v>5318.10009765625</v>
      </c>
      <c r="D64" s="67">
        <f t="shared" si="2"/>
        <v>0.14383983025143854</v>
      </c>
      <c r="E64" s="76">
        <f t="shared" si="3"/>
        <v>0.14383983025143854</v>
      </c>
      <c r="I64" s="66">
        <v>42080</v>
      </c>
      <c r="J64" s="62">
        <v>2.4</v>
      </c>
      <c r="K64" s="66">
        <v>42079</v>
      </c>
      <c r="L64" s="62">
        <v>370.15</v>
      </c>
      <c r="M64" s="62">
        <v>370.15</v>
      </c>
      <c r="N64" s="67">
        <v>3.7014999999999999E-2</v>
      </c>
      <c r="O64" s="67">
        <f t="shared" si="0"/>
        <v>3.7014999999999999E-2</v>
      </c>
      <c r="P64" s="66">
        <v>43556</v>
      </c>
      <c r="Q64" s="62">
        <v>255.233</v>
      </c>
      <c r="R64" s="67">
        <f t="shared" si="4"/>
        <v>3.8E-3</v>
      </c>
      <c r="S64" s="70">
        <v>43556</v>
      </c>
      <c r="T64" s="62">
        <v>0.56999999999999995</v>
      </c>
      <c r="U64" s="62">
        <v>9.99</v>
      </c>
      <c r="V64" s="62">
        <v>9.33</v>
      </c>
      <c r="X64" s="66">
        <v>42079</v>
      </c>
      <c r="Y64" s="62">
        <v>3.25</v>
      </c>
    </row>
    <row r="65" spans="2:25" x14ac:dyDescent="0.25">
      <c r="B65" s="63">
        <v>43252</v>
      </c>
      <c r="C65" s="64">
        <v>5350.830078125</v>
      </c>
      <c r="D65" s="67">
        <f t="shared" si="2"/>
        <v>0.14374059168079922</v>
      </c>
      <c r="E65" s="76">
        <f t="shared" si="3"/>
        <v>0.14374059168079922</v>
      </c>
      <c r="I65" s="66">
        <v>42081</v>
      </c>
      <c r="J65" s="62">
        <v>2.31</v>
      </c>
      <c r="K65" s="66">
        <v>42080</v>
      </c>
      <c r="L65" s="62">
        <v>366.43</v>
      </c>
      <c r="M65" s="62">
        <v>366.43</v>
      </c>
      <c r="N65" s="67">
        <v>3.6643000000000002E-2</v>
      </c>
      <c r="O65" s="67">
        <f t="shared" si="0"/>
        <v>3.6643000000000002E-2</v>
      </c>
      <c r="P65" s="66">
        <v>43586</v>
      </c>
      <c r="Q65" s="62">
        <v>255.29599999999999</v>
      </c>
      <c r="R65" s="67">
        <f t="shared" si="4"/>
        <v>2.0000000000000001E-4</v>
      </c>
      <c r="S65" s="70">
        <v>43586</v>
      </c>
      <c r="T65" s="62">
        <v>0.13</v>
      </c>
      <c r="U65" s="62">
        <v>9.93</v>
      </c>
      <c r="V65" s="62">
        <v>9.81</v>
      </c>
      <c r="X65" s="66">
        <v>42080</v>
      </c>
      <c r="Y65" s="62">
        <v>3.25</v>
      </c>
    </row>
    <row r="66" spans="2:25" x14ac:dyDescent="0.25">
      <c r="B66" s="63">
        <v>43283</v>
      </c>
      <c r="C66" s="64">
        <v>5549.9599609375</v>
      </c>
      <c r="D66" s="67">
        <f t="shared" si="2"/>
        <v>0.16240237693692938</v>
      </c>
      <c r="E66" s="76">
        <f t="shared" si="3"/>
        <v>0.16240237693692938</v>
      </c>
      <c r="I66" s="66">
        <v>42082</v>
      </c>
      <c r="J66" s="62">
        <v>2.33</v>
      </c>
      <c r="K66" s="66">
        <v>42081</v>
      </c>
      <c r="L66" s="147">
        <v>36.340000000000003</v>
      </c>
      <c r="M66" s="147">
        <v>363.4</v>
      </c>
      <c r="N66" s="148">
        <v>3.6339999999999997E-2</v>
      </c>
      <c r="O66" s="148">
        <f t="shared" si="0"/>
        <v>3.6339999999999997E-2</v>
      </c>
      <c r="P66" s="66">
        <v>43617</v>
      </c>
      <c r="Q66" s="62">
        <v>255.21299999999999</v>
      </c>
      <c r="R66" s="67">
        <f t="shared" si="4"/>
        <v>-2.9999999999999997E-4</v>
      </c>
      <c r="S66" s="70">
        <v>43617</v>
      </c>
      <c r="T66" s="62">
        <v>0.01</v>
      </c>
      <c r="U66" s="62">
        <v>9.2899999999999991</v>
      </c>
      <c r="V66" s="62">
        <v>10.06</v>
      </c>
      <c r="X66" s="66">
        <v>42081</v>
      </c>
      <c r="Y66" s="62">
        <v>3.25</v>
      </c>
    </row>
    <row r="67" spans="2:25" x14ac:dyDescent="0.25">
      <c r="B67" s="63">
        <v>43313</v>
      </c>
      <c r="C67" s="64">
        <v>5730.7998046875</v>
      </c>
      <c r="D67" s="67">
        <f t="shared" si="2"/>
        <v>0.19661394943293087</v>
      </c>
      <c r="E67" s="76">
        <f t="shared" si="3"/>
        <v>0.19661394943293087</v>
      </c>
      <c r="I67" s="66">
        <v>42083</v>
      </c>
      <c r="J67" s="62">
        <v>2.29</v>
      </c>
      <c r="K67" s="66">
        <v>42082</v>
      </c>
      <c r="L67" s="62">
        <v>368.99</v>
      </c>
      <c r="M67" s="62">
        <v>368.99</v>
      </c>
      <c r="N67" s="67">
        <v>3.6899000000000001E-2</v>
      </c>
      <c r="O67" s="67">
        <f t="shared" si="0"/>
        <v>3.6899000000000001E-2</v>
      </c>
      <c r="P67" s="66">
        <v>43647</v>
      </c>
      <c r="Q67" s="62">
        <v>255.80199999999999</v>
      </c>
      <c r="R67" s="67">
        <f t="shared" ref="R67:R130" si="5">ROUND(Q67/Q66-1,4)</f>
        <v>2.3E-3</v>
      </c>
      <c r="S67" s="70">
        <v>43647</v>
      </c>
      <c r="T67" s="62">
        <v>0.19</v>
      </c>
      <c r="U67" s="62">
        <v>8.5299999999999994</v>
      </c>
      <c r="V67" s="62">
        <v>10.1</v>
      </c>
      <c r="X67" s="66">
        <v>42082</v>
      </c>
      <c r="Y67" s="62">
        <v>3.25</v>
      </c>
    </row>
    <row r="68" spans="2:25" x14ac:dyDescent="0.25">
      <c r="B68" s="63">
        <v>43347</v>
      </c>
      <c r="C68" s="64">
        <v>5763.419921875</v>
      </c>
      <c r="D68" s="67">
        <f t="shared" si="2"/>
        <v>0.17910291359237229</v>
      </c>
      <c r="E68" s="76">
        <f t="shared" si="3"/>
        <v>0.17910291359237229</v>
      </c>
      <c r="I68" s="66">
        <v>42086</v>
      </c>
      <c r="J68" s="62">
        <v>2.29</v>
      </c>
      <c r="K68" s="66">
        <v>42083</v>
      </c>
      <c r="L68" s="62">
        <v>356.67</v>
      </c>
      <c r="M68" s="62">
        <v>356.67</v>
      </c>
      <c r="N68" s="67">
        <v>3.5667000000000004E-2</v>
      </c>
      <c r="O68" s="67">
        <f t="shared" si="0"/>
        <v>3.5667000000000004E-2</v>
      </c>
      <c r="P68" s="66">
        <v>43678</v>
      </c>
      <c r="Q68" s="62">
        <v>256.036</v>
      </c>
      <c r="R68" s="67">
        <f t="shared" si="5"/>
        <v>8.9999999999999998E-4</v>
      </c>
      <c r="S68" s="70">
        <v>43678</v>
      </c>
      <c r="T68" s="62">
        <v>0.11</v>
      </c>
      <c r="U68" s="62">
        <v>8.85</v>
      </c>
      <c r="V68" s="62">
        <v>9.33</v>
      </c>
      <c r="X68" s="66">
        <v>42083</v>
      </c>
      <c r="Y68" s="62">
        <v>3.25</v>
      </c>
    </row>
    <row r="69" spans="2:25" x14ac:dyDescent="0.25">
      <c r="B69" s="63">
        <v>43374</v>
      </c>
      <c r="C69" s="64">
        <v>5369.490234375</v>
      </c>
      <c r="D69" s="67">
        <f t="shared" si="2"/>
        <v>7.346226731979999E-2</v>
      </c>
      <c r="E69" s="76">
        <f t="shared" si="3"/>
        <v>7.346226731979999E-2</v>
      </c>
      <c r="I69" s="66">
        <v>42087</v>
      </c>
      <c r="J69" s="62">
        <v>2.2400000000000002</v>
      </c>
      <c r="K69" s="66">
        <v>42086</v>
      </c>
      <c r="L69" s="62">
        <v>355.82</v>
      </c>
      <c r="M69" s="62">
        <v>355.82</v>
      </c>
      <c r="N69" s="67">
        <v>3.5582000000000003E-2</v>
      </c>
      <c r="O69" s="67">
        <f t="shared" si="0"/>
        <v>3.5582000000000003E-2</v>
      </c>
      <c r="P69" s="66">
        <v>43709</v>
      </c>
      <c r="Q69" s="62">
        <v>256.43</v>
      </c>
      <c r="R69" s="67">
        <f t="shared" si="5"/>
        <v>1.5E-3</v>
      </c>
      <c r="S69" s="70">
        <v>43709</v>
      </c>
      <c r="T69" s="62">
        <v>-0.04</v>
      </c>
      <c r="U69" s="62">
        <v>8.58</v>
      </c>
      <c r="V69" s="62">
        <v>8.5399999999999991</v>
      </c>
      <c r="X69" s="66">
        <v>42086</v>
      </c>
      <c r="Y69" s="62">
        <v>3.25</v>
      </c>
    </row>
    <row r="70" spans="2:25" x14ac:dyDescent="0.25">
      <c r="B70" s="63">
        <v>43405</v>
      </c>
      <c r="C70" s="64">
        <v>5478.91015625</v>
      </c>
      <c r="D70" s="67">
        <f t="shared" si="2"/>
        <v>6.2743474566695712E-2</v>
      </c>
      <c r="E70" s="76">
        <f t="shared" si="3"/>
        <v>6.2743474566695712E-2</v>
      </c>
      <c r="I70" s="66">
        <v>42088</v>
      </c>
      <c r="J70" s="62">
        <v>2.2799999999999998</v>
      </c>
      <c r="K70" s="66">
        <v>42087</v>
      </c>
      <c r="L70" s="62">
        <v>342.34</v>
      </c>
      <c r="M70" s="62">
        <v>342.34</v>
      </c>
      <c r="N70" s="67">
        <v>3.4234000000000001E-2</v>
      </c>
      <c r="O70" s="67">
        <f t="shared" si="0"/>
        <v>3.4234000000000001E-2</v>
      </c>
      <c r="P70" s="66">
        <v>43739</v>
      </c>
      <c r="Q70" s="62">
        <v>257.15499999999997</v>
      </c>
      <c r="R70" s="67">
        <f t="shared" si="5"/>
        <v>2.8E-3</v>
      </c>
      <c r="S70" s="70">
        <v>43739</v>
      </c>
      <c r="T70" s="62">
        <v>0.1</v>
      </c>
      <c r="U70" s="62">
        <v>8.02</v>
      </c>
      <c r="V70" s="62">
        <v>8.2899999999999991</v>
      </c>
      <c r="X70" s="66">
        <v>42087</v>
      </c>
      <c r="Y70" s="62">
        <v>3.25</v>
      </c>
    </row>
    <row r="71" spans="2:25" x14ac:dyDescent="0.25">
      <c r="B71" s="63">
        <v>43437</v>
      </c>
      <c r="C71" s="64">
        <v>4984.22021484375</v>
      </c>
      <c r="D71" s="67">
        <f t="shared" si="2"/>
        <v>-4.3842333247031684E-2</v>
      </c>
      <c r="E71" s="76">
        <f t="shared" si="3"/>
        <v>-4.3842333247031684E-2</v>
      </c>
      <c r="I71" s="66">
        <v>42089</v>
      </c>
      <c r="J71" s="62">
        <v>2.37</v>
      </c>
      <c r="K71" s="66">
        <v>42088</v>
      </c>
      <c r="L71" s="62">
        <v>350.78</v>
      </c>
      <c r="M71" s="62">
        <v>350.78</v>
      </c>
      <c r="N71" s="67">
        <v>3.5077999999999998E-2</v>
      </c>
      <c r="O71" s="67">
        <f t="shared" si="0"/>
        <v>3.5077999999999998E-2</v>
      </c>
      <c r="P71" s="66">
        <v>43770</v>
      </c>
      <c r="Q71" s="62">
        <v>257.87900000000002</v>
      </c>
      <c r="R71" s="67">
        <f t="shared" si="5"/>
        <v>2.8E-3</v>
      </c>
      <c r="S71" s="70">
        <v>43770</v>
      </c>
      <c r="T71" s="62">
        <v>0.51</v>
      </c>
      <c r="U71" s="62">
        <v>7.66</v>
      </c>
      <c r="V71" s="62">
        <v>8.0399999999999991</v>
      </c>
      <c r="X71" s="66">
        <v>42088</v>
      </c>
      <c r="Y71" s="62">
        <v>3.25</v>
      </c>
    </row>
    <row r="72" spans="2:25" x14ac:dyDescent="0.25">
      <c r="B72" s="63">
        <v>43467</v>
      </c>
      <c r="C72" s="64">
        <v>5383.6298828125</v>
      </c>
      <c r="D72" s="67">
        <f t="shared" si="2"/>
        <v>-2.3149195735467476E-2</v>
      </c>
      <c r="E72" s="76">
        <f t="shared" si="3"/>
        <v>-2.3149195735467476E-2</v>
      </c>
      <c r="I72" s="66">
        <v>42090</v>
      </c>
      <c r="J72" s="62">
        <v>2.29</v>
      </c>
      <c r="K72" s="66">
        <v>42089</v>
      </c>
      <c r="L72" s="62">
        <v>348.74</v>
      </c>
      <c r="M72" s="62">
        <v>348.74</v>
      </c>
      <c r="N72" s="67">
        <v>3.4874000000000002E-2</v>
      </c>
      <c r="O72" s="67">
        <f t="shared" si="0"/>
        <v>3.4874000000000002E-2</v>
      </c>
      <c r="P72" s="66">
        <v>43800</v>
      </c>
      <c r="Q72" s="62">
        <v>258.63</v>
      </c>
      <c r="R72" s="67">
        <f t="shared" si="5"/>
        <v>2.8999999999999998E-3</v>
      </c>
      <c r="S72" s="70">
        <v>43800</v>
      </c>
      <c r="T72" s="62">
        <v>1.1499999999999999</v>
      </c>
      <c r="U72" s="62">
        <v>8.65</v>
      </c>
      <c r="V72" s="62">
        <v>8.14</v>
      </c>
      <c r="X72" s="66">
        <v>42089</v>
      </c>
      <c r="Y72" s="62">
        <v>3.25</v>
      </c>
    </row>
    <row r="73" spans="2:25" x14ac:dyDescent="0.25">
      <c r="B73" s="63">
        <v>43497</v>
      </c>
      <c r="C73" s="64">
        <v>5556.490234375</v>
      </c>
      <c r="D73" s="67">
        <f t="shared" si="2"/>
        <v>4.6796568622039958E-2</v>
      </c>
      <c r="E73" s="76">
        <f t="shared" si="3"/>
        <v>4.6796568622039958E-2</v>
      </c>
      <c r="I73" s="66">
        <v>42093</v>
      </c>
      <c r="J73" s="62">
        <v>2.3199999999999998</v>
      </c>
      <c r="K73" s="66">
        <v>42090</v>
      </c>
      <c r="L73" s="62">
        <v>349.36</v>
      </c>
      <c r="M73" s="62">
        <v>349.36</v>
      </c>
      <c r="N73" s="67">
        <v>3.4936000000000002E-2</v>
      </c>
      <c r="O73" s="67">
        <f t="shared" si="0"/>
        <v>3.4936000000000002E-2</v>
      </c>
      <c r="P73" s="66">
        <v>43831</v>
      </c>
      <c r="Q73" s="62">
        <v>259.12700000000001</v>
      </c>
      <c r="R73" s="67">
        <f t="shared" si="5"/>
        <v>1.9E-3</v>
      </c>
      <c r="S73" s="70">
        <v>43831</v>
      </c>
      <c r="T73" s="62">
        <v>0.21</v>
      </c>
      <c r="U73" s="62">
        <v>10.37</v>
      </c>
      <c r="V73" s="62">
        <v>8.24</v>
      </c>
      <c r="X73" s="66">
        <v>42090</v>
      </c>
      <c r="Y73" s="62">
        <v>3.25</v>
      </c>
    </row>
    <row r="74" spans="2:25" x14ac:dyDescent="0.25">
      <c r="B74" s="63">
        <v>43525</v>
      </c>
      <c r="C74" s="64">
        <v>5664.4599609375</v>
      </c>
      <c r="D74" s="67">
        <f t="shared" si="2"/>
        <v>9.4964620494430552E-2</v>
      </c>
      <c r="E74" s="76">
        <f t="shared" si="3"/>
        <v>9.4964620494430552E-2</v>
      </c>
      <c r="I74" s="66">
        <v>42094</v>
      </c>
      <c r="J74" s="62">
        <v>2.31</v>
      </c>
      <c r="K74" s="66">
        <v>42093</v>
      </c>
      <c r="L74" s="62">
        <v>342.21</v>
      </c>
      <c r="M74" s="62">
        <v>342.21</v>
      </c>
      <c r="N74" s="67">
        <v>3.4221000000000001E-2</v>
      </c>
      <c r="O74" s="67">
        <f t="shared" si="0"/>
        <v>3.4221000000000001E-2</v>
      </c>
      <c r="P74" s="66">
        <v>43862</v>
      </c>
      <c r="Q74" s="62">
        <v>259.25</v>
      </c>
      <c r="R74" s="67">
        <f t="shared" si="5"/>
        <v>5.0000000000000001E-4</v>
      </c>
      <c r="S74" s="70">
        <v>43862</v>
      </c>
      <c r="T74" s="62">
        <v>0.25</v>
      </c>
      <c r="U74" s="62">
        <v>8.27</v>
      </c>
      <c r="V74" s="62">
        <v>8.18</v>
      </c>
      <c r="X74" s="66">
        <v>42093</v>
      </c>
      <c r="Y74" s="62">
        <v>3.25</v>
      </c>
    </row>
    <row r="75" spans="2:25" x14ac:dyDescent="0.25">
      <c r="B75" s="63">
        <v>43556</v>
      </c>
      <c r="C75" s="64">
        <v>5893.81005859375</v>
      </c>
      <c r="D75" s="67">
        <f t="shared" si="2"/>
        <v>0.13494408174402595</v>
      </c>
      <c r="E75" s="76">
        <f t="shared" si="3"/>
        <v>0.13494408174402595</v>
      </c>
      <c r="I75" s="66">
        <v>42095</v>
      </c>
      <c r="J75" s="62">
        <v>2.23</v>
      </c>
      <c r="K75" s="66">
        <v>42094</v>
      </c>
      <c r="L75" s="62">
        <v>336.47</v>
      </c>
      <c r="M75" s="62">
        <v>336.47</v>
      </c>
      <c r="N75" s="67">
        <v>3.3647000000000003E-2</v>
      </c>
      <c r="O75" s="67">
        <f t="shared" si="0"/>
        <v>3.3647000000000003E-2</v>
      </c>
      <c r="P75" s="66">
        <v>43891</v>
      </c>
      <c r="Q75" s="62">
        <v>258.07600000000002</v>
      </c>
      <c r="R75" s="67">
        <f t="shared" si="5"/>
        <v>-4.4999999999999997E-3</v>
      </c>
      <c r="S75" s="70">
        <v>43891</v>
      </c>
      <c r="T75" s="62">
        <v>7.0000000000000007E-2</v>
      </c>
      <c r="U75" s="62">
        <v>8.43</v>
      </c>
      <c r="V75" s="62">
        <v>9.1</v>
      </c>
      <c r="X75" s="66">
        <v>42094</v>
      </c>
      <c r="Y75" s="62">
        <v>3.25</v>
      </c>
    </row>
    <row r="76" spans="2:25" x14ac:dyDescent="0.25">
      <c r="B76" s="63">
        <v>43586</v>
      </c>
      <c r="C76" s="64">
        <v>5519.27001953125</v>
      </c>
      <c r="D76" s="67">
        <f t="shared" si="2"/>
        <v>3.7827404182117164E-2</v>
      </c>
      <c r="E76" s="76">
        <f t="shared" si="3"/>
        <v>3.7827404182117164E-2</v>
      </c>
      <c r="I76" s="66">
        <v>42096</v>
      </c>
      <c r="J76" s="62">
        <v>2.29</v>
      </c>
      <c r="K76" s="66">
        <v>42095</v>
      </c>
      <c r="L76" s="62">
        <v>326.13</v>
      </c>
      <c r="M76" s="62">
        <v>326.13</v>
      </c>
      <c r="N76" s="67">
        <v>3.2612999999999996E-2</v>
      </c>
      <c r="O76" s="67">
        <f t="shared" ref="O76:O139" si="6">IF(OR(N76&gt;($G$25+$G$26*$G$24),N76&lt;($G$25-$G$26*$G$24)),"",N76)</f>
        <v>3.2612999999999996E-2</v>
      </c>
      <c r="P76" s="66">
        <v>43922</v>
      </c>
      <c r="Q76" s="62">
        <v>256.03199999999998</v>
      </c>
      <c r="R76" s="67">
        <f t="shared" si="5"/>
        <v>-7.9000000000000008E-3</v>
      </c>
      <c r="S76" s="70">
        <v>43922</v>
      </c>
      <c r="T76" s="62">
        <v>-0.31</v>
      </c>
      <c r="U76" s="62">
        <v>7.36</v>
      </c>
      <c r="V76" s="62">
        <v>9.1999999999999993</v>
      </c>
      <c r="X76" s="66">
        <v>42095</v>
      </c>
      <c r="Y76" s="62">
        <v>3.25</v>
      </c>
    </row>
    <row r="77" spans="2:25" x14ac:dyDescent="0.25">
      <c r="B77" s="63">
        <v>43619</v>
      </c>
      <c r="C77" s="64">
        <v>5908.25</v>
      </c>
      <c r="D77" s="67">
        <f t="shared" si="2"/>
        <v>0.10417447643381861</v>
      </c>
      <c r="E77" s="76">
        <f t="shared" si="3"/>
        <v>0.10417447643381861</v>
      </c>
      <c r="I77" s="66">
        <v>42097</v>
      </c>
      <c r="J77" s="62">
        <v>2.2400000000000002</v>
      </c>
      <c r="K77" s="66">
        <v>42096</v>
      </c>
      <c r="L77" s="62">
        <v>320.32</v>
      </c>
      <c r="M77" s="62">
        <v>320.32</v>
      </c>
      <c r="N77" s="67">
        <v>3.2031999999999998E-2</v>
      </c>
      <c r="O77" s="67">
        <f t="shared" si="6"/>
        <v>3.2031999999999998E-2</v>
      </c>
      <c r="P77" s="66">
        <v>43952</v>
      </c>
      <c r="Q77" s="62">
        <v>255.80199999999999</v>
      </c>
      <c r="R77" s="67">
        <f t="shared" si="5"/>
        <v>-8.9999999999999998E-4</v>
      </c>
      <c r="S77" s="70">
        <v>43952</v>
      </c>
      <c r="T77" s="62">
        <v>-0.38</v>
      </c>
      <c r="U77" s="62">
        <v>8.19</v>
      </c>
      <c r="V77" s="62">
        <v>9.1999999999999993</v>
      </c>
      <c r="X77" s="66">
        <v>42096</v>
      </c>
      <c r="Y77" s="62">
        <v>3.25</v>
      </c>
    </row>
    <row r="78" spans="2:25" x14ac:dyDescent="0.25">
      <c r="B78" s="63">
        <v>43647</v>
      </c>
      <c r="C78" s="64">
        <v>5993.169921875</v>
      </c>
      <c r="D78" s="67">
        <f t="shared" si="2"/>
        <v>7.9858226736221782E-2</v>
      </c>
      <c r="E78" s="76">
        <f t="shared" si="3"/>
        <v>7.9858226736221782E-2</v>
      </c>
      <c r="I78" s="66">
        <v>42100</v>
      </c>
      <c r="J78" s="62">
        <v>2.31</v>
      </c>
      <c r="K78" s="66">
        <v>42097</v>
      </c>
      <c r="L78" s="62">
        <v>320.14999999999998</v>
      </c>
      <c r="M78" s="62">
        <v>320.14999999999998</v>
      </c>
      <c r="N78" s="67">
        <v>3.2014999999999995E-2</v>
      </c>
      <c r="O78" s="67">
        <f t="shared" si="6"/>
        <v>3.2014999999999995E-2</v>
      </c>
      <c r="P78" s="66">
        <v>43983</v>
      </c>
      <c r="Q78" s="62">
        <v>257.04199999999997</v>
      </c>
      <c r="R78" s="67">
        <f t="shared" si="5"/>
        <v>4.7999999999999996E-3</v>
      </c>
      <c r="S78" s="70">
        <v>43983</v>
      </c>
      <c r="T78" s="62">
        <v>0.26</v>
      </c>
      <c r="U78" s="62">
        <v>6.47</v>
      </c>
      <c r="V78" s="62">
        <v>8.6999999999999993</v>
      </c>
      <c r="X78" s="66">
        <v>42097</v>
      </c>
      <c r="Y78" s="62">
        <v>3.25</v>
      </c>
    </row>
    <row r="79" spans="2:25" x14ac:dyDescent="0.25">
      <c r="B79" s="63">
        <v>43678</v>
      </c>
      <c r="C79" s="64">
        <v>5898.22998046875</v>
      </c>
      <c r="D79" s="67">
        <f t="shared" si="2"/>
        <v>2.9215847959703778E-2</v>
      </c>
      <c r="E79" s="76">
        <f t="shared" si="3"/>
        <v>2.9215847959703778E-2</v>
      </c>
      <c r="I79" s="66">
        <v>42101</v>
      </c>
      <c r="J79" s="62">
        <v>2.27</v>
      </c>
      <c r="K79" s="66">
        <v>42100</v>
      </c>
      <c r="L79" s="62">
        <v>312.36</v>
      </c>
      <c r="M79" s="62">
        <v>312.36</v>
      </c>
      <c r="N79" s="67">
        <v>3.1236E-2</v>
      </c>
      <c r="O79" s="67">
        <f t="shared" si="6"/>
        <v>3.1236E-2</v>
      </c>
      <c r="P79" s="66">
        <v>44013</v>
      </c>
      <c r="Q79" s="62">
        <v>258.35199999999998</v>
      </c>
      <c r="R79" s="67">
        <f t="shared" si="5"/>
        <v>5.1000000000000004E-3</v>
      </c>
      <c r="S79" s="70">
        <v>44013</v>
      </c>
      <c r="T79" s="62">
        <v>0.36</v>
      </c>
      <c r="U79" s="62">
        <v>7.49</v>
      </c>
      <c r="V79" s="62">
        <v>8.3000000000000007</v>
      </c>
      <c r="X79" s="66">
        <v>42100</v>
      </c>
      <c r="Y79" s="62">
        <v>3.25</v>
      </c>
    </row>
    <row r="80" spans="2:25" x14ac:dyDescent="0.25">
      <c r="B80" s="63">
        <v>43711</v>
      </c>
      <c r="C80" s="64">
        <v>6008.58984375</v>
      </c>
      <c r="D80" s="67">
        <f t="shared" si="2"/>
        <v>4.2538965613881485E-2</v>
      </c>
      <c r="E80" s="76">
        <f t="shared" si="3"/>
        <v>4.2538965613881485E-2</v>
      </c>
      <c r="I80" s="66">
        <v>42102</v>
      </c>
      <c r="J80" s="62">
        <v>2.2799999999999998</v>
      </c>
      <c r="K80" s="66">
        <v>42101</v>
      </c>
      <c r="L80" s="62">
        <v>311.95999999999998</v>
      </c>
      <c r="M80" s="62">
        <v>311.95999999999998</v>
      </c>
      <c r="N80" s="67">
        <v>3.1195999999999998E-2</v>
      </c>
      <c r="O80" s="67">
        <f t="shared" si="6"/>
        <v>3.1195999999999998E-2</v>
      </c>
      <c r="P80" s="66">
        <v>44044</v>
      </c>
      <c r="Q80" s="62">
        <v>259.31599999999997</v>
      </c>
      <c r="R80" s="67">
        <f t="shared" si="5"/>
        <v>3.7000000000000002E-3</v>
      </c>
      <c r="S80" s="70">
        <v>44044</v>
      </c>
      <c r="T80" s="62">
        <v>0.24</v>
      </c>
      <c r="U80" s="62">
        <v>7.89</v>
      </c>
      <c r="V80" s="62">
        <v>8.1999999999999993</v>
      </c>
      <c r="X80" s="66">
        <v>42101</v>
      </c>
      <c r="Y80" s="62">
        <v>3.25</v>
      </c>
    </row>
    <row r="81" spans="2:25" x14ac:dyDescent="0.25">
      <c r="B81" s="63">
        <v>43739</v>
      </c>
      <c r="C81" s="64">
        <v>6138.72998046875</v>
      </c>
      <c r="D81" s="67">
        <f t="shared" si="2"/>
        <v>0.14326122453285151</v>
      </c>
      <c r="E81" s="76">
        <f t="shared" si="3"/>
        <v>0.14326122453285151</v>
      </c>
      <c r="I81" s="66">
        <v>42103</v>
      </c>
      <c r="J81" s="62">
        <v>2.35</v>
      </c>
      <c r="K81" s="66">
        <v>42102</v>
      </c>
      <c r="L81" s="62">
        <v>291.99</v>
      </c>
      <c r="M81" s="62">
        <v>291.99</v>
      </c>
      <c r="N81" s="67">
        <v>2.9198999999999999E-2</v>
      </c>
      <c r="O81" s="67">
        <f t="shared" si="6"/>
        <v>2.9198999999999999E-2</v>
      </c>
      <c r="P81" s="66">
        <v>44075</v>
      </c>
      <c r="Q81" s="62">
        <v>259.99700000000001</v>
      </c>
      <c r="R81" s="67">
        <f t="shared" si="5"/>
        <v>2.5999999999999999E-3</v>
      </c>
      <c r="S81" s="70">
        <v>44075</v>
      </c>
      <c r="T81" s="62">
        <v>0.64</v>
      </c>
      <c r="U81" s="62">
        <v>7.05</v>
      </c>
      <c r="V81" s="62">
        <v>8.1999999999999993</v>
      </c>
      <c r="X81" s="66">
        <v>42102</v>
      </c>
      <c r="Y81" s="62">
        <v>3.25</v>
      </c>
    </row>
    <row r="82" spans="2:25" x14ac:dyDescent="0.25">
      <c r="B82" s="63">
        <v>43770</v>
      </c>
      <c r="C82" s="64">
        <v>6361.56005859375</v>
      </c>
      <c r="D82" s="67">
        <f t="shared" si="2"/>
        <v>0.16109953935581101</v>
      </c>
      <c r="E82" s="76">
        <f t="shared" si="3"/>
        <v>0.16109953935581101</v>
      </c>
      <c r="I82" s="66">
        <v>42104</v>
      </c>
      <c r="J82" s="62">
        <v>2.33</v>
      </c>
      <c r="K82" s="66">
        <v>42103</v>
      </c>
      <c r="L82" s="62">
        <v>295.08999999999997</v>
      </c>
      <c r="M82" s="62">
        <v>295.08999999999997</v>
      </c>
      <c r="N82" s="67">
        <v>2.9508999999999997E-2</v>
      </c>
      <c r="O82" s="67">
        <f t="shared" si="6"/>
        <v>2.9508999999999997E-2</v>
      </c>
      <c r="P82" s="66">
        <v>44105</v>
      </c>
      <c r="Q82" s="62">
        <v>260.31900000000002</v>
      </c>
      <c r="R82" s="67">
        <f t="shared" si="5"/>
        <v>1.1999999999999999E-3</v>
      </c>
      <c r="S82" s="70">
        <v>44105</v>
      </c>
      <c r="T82" s="62">
        <v>0.86</v>
      </c>
      <c r="U82" s="62">
        <v>8.42</v>
      </c>
      <c r="V82" s="62">
        <v>8.1999999999999993</v>
      </c>
      <c r="X82" s="66">
        <v>42103</v>
      </c>
      <c r="Y82" s="62">
        <v>3.25</v>
      </c>
    </row>
    <row r="83" spans="2:25" x14ac:dyDescent="0.25">
      <c r="B83" s="63">
        <v>43801</v>
      </c>
      <c r="C83" s="64">
        <v>6553.56982421875</v>
      </c>
      <c r="D83" s="67">
        <f t="shared" si="2"/>
        <v>0.31486361792387174</v>
      </c>
      <c r="E83" s="76">
        <f t="shared" si="3"/>
        <v>0.31486361792387174</v>
      </c>
      <c r="I83" s="66">
        <v>42107</v>
      </c>
      <c r="J83" s="62">
        <v>2.33</v>
      </c>
      <c r="K83" s="66">
        <v>42104</v>
      </c>
      <c r="L83" s="62">
        <v>308.26</v>
      </c>
      <c r="M83" s="62">
        <v>308.26</v>
      </c>
      <c r="N83" s="67">
        <v>3.0825999999999999E-2</v>
      </c>
      <c r="O83" s="67">
        <f t="shared" si="6"/>
        <v>3.0825999999999999E-2</v>
      </c>
      <c r="P83" s="66">
        <v>44136</v>
      </c>
      <c r="Q83" s="62">
        <v>260.911</v>
      </c>
      <c r="R83" s="67">
        <f t="shared" si="5"/>
        <v>2.3E-3</v>
      </c>
      <c r="S83" s="70">
        <v>44136</v>
      </c>
      <c r="T83" s="62">
        <v>0.89</v>
      </c>
      <c r="U83" s="62">
        <v>8.61</v>
      </c>
      <c r="V83" s="62">
        <v>8.1999999999999993</v>
      </c>
      <c r="X83" s="66">
        <v>42104</v>
      </c>
      <c r="Y83" s="62">
        <v>3.25</v>
      </c>
    </row>
    <row r="84" spans="2:25" x14ac:dyDescent="0.25">
      <c r="B84" s="63">
        <v>43832</v>
      </c>
      <c r="C84" s="64">
        <v>6551</v>
      </c>
      <c r="D84" s="67">
        <f t="shared" si="2"/>
        <v>0.21683699336657325</v>
      </c>
      <c r="E84" s="76">
        <f t="shared" si="3"/>
        <v>0.21683699336657325</v>
      </c>
      <c r="I84" s="66">
        <v>42108</v>
      </c>
      <c r="J84" s="62">
        <v>2.29</v>
      </c>
      <c r="K84" s="66">
        <v>42107</v>
      </c>
      <c r="L84" s="62">
        <v>310.92</v>
      </c>
      <c r="M84" s="62">
        <v>310.92</v>
      </c>
      <c r="N84" s="67">
        <v>3.1092000000000002E-2</v>
      </c>
      <c r="O84" s="67">
        <f t="shared" si="6"/>
        <v>3.1092000000000002E-2</v>
      </c>
      <c r="P84" s="66">
        <v>44166</v>
      </c>
      <c r="Q84" s="62">
        <v>262.04500000000002</v>
      </c>
      <c r="R84" s="67">
        <f t="shared" si="5"/>
        <v>4.3E-3</v>
      </c>
      <c r="S84" s="70">
        <v>44166</v>
      </c>
      <c r="T84" s="62">
        <v>1.35</v>
      </c>
      <c r="U84" s="62">
        <v>11.64</v>
      </c>
      <c r="V84" s="62">
        <v>8.1999999999999993</v>
      </c>
      <c r="X84" s="66">
        <v>42107</v>
      </c>
      <c r="Y84" s="62">
        <v>3.25</v>
      </c>
    </row>
    <row r="85" spans="2:25" x14ac:dyDescent="0.25">
      <c r="B85" s="63">
        <v>43864</v>
      </c>
      <c r="C85" s="64">
        <v>6011.72998046875</v>
      </c>
      <c r="D85" s="67">
        <f t="shared" si="2"/>
        <v>8.1929370320391826E-2</v>
      </c>
      <c r="E85" s="76">
        <f t="shared" si="3"/>
        <v>8.1929370320391826E-2</v>
      </c>
      <c r="I85" s="66">
        <v>42109</v>
      </c>
      <c r="J85" s="62">
        <v>2.2999999999999998</v>
      </c>
      <c r="K85" s="66">
        <v>42108</v>
      </c>
      <c r="L85" s="62">
        <v>302.11</v>
      </c>
      <c r="M85" s="62">
        <v>302.11</v>
      </c>
      <c r="N85" s="67">
        <v>3.0211000000000002E-2</v>
      </c>
      <c r="O85" s="67">
        <f t="shared" si="6"/>
        <v>3.0211000000000002E-2</v>
      </c>
      <c r="P85" s="66">
        <v>44197</v>
      </c>
      <c r="Q85" s="62">
        <v>262.63900000000001</v>
      </c>
      <c r="R85" s="67">
        <f t="shared" si="5"/>
        <v>2.3E-3</v>
      </c>
      <c r="S85" s="70">
        <v>44197</v>
      </c>
      <c r="T85" s="62">
        <v>0.25</v>
      </c>
      <c r="U85" s="62">
        <v>10.68</v>
      </c>
      <c r="V85" s="62">
        <v>8.6</v>
      </c>
      <c r="X85" s="66">
        <v>42108</v>
      </c>
      <c r="Y85" s="62">
        <v>3.25</v>
      </c>
    </row>
    <row r="86" spans="2:25" x14ac:dyDescent="0.25">
      <c r="B86" s="63">
        <v>43892</v>
      </c>
      <c r="C86" s="64">
        <v>5269.2001953125</v>
      </c>
      <c r="D86" s="67">
        <f t="shared" si="2"/>
        <v>-6.9778896549845593E-2</v>
      </c>
      <c r="E86" s="76">
        <f t="shared" si="3"/>
        <v>-6.9778896549845593E-2</v>
      </c>
      <c r="I86" s="66">
        <v>42110</v>
      </c>
      <c r="J86" s="62">
        <v>2.31</v>
      </c>
      <c r="K86" s="66">
        <v>42109</v>
      </c>
      <c r="L86" s="62">
        <v>293.32</v>
      </c>
      <c r="M86" s="62">
        <v>293.32</v>
      </c>
      <c r="N86" s="67">
        <v>2.9332E-2</v>
      </c>
      <c r="O86" s="67">
        <f t="shared" si="6"/>
        <v>2.9332E-2</v>
      </c>
      <c r="P86" s="66">
        <v>44228</v>
      </c>
      <c r="Q86" s="62">
        <v>263.57299999999998</v>
      </c>
      <c r="R86" s="67">
        <f t="shared" si="5"/>
        <v>3.5999999999999999E-3</v>
      </c>
      <c r="S86" s="70">
        <v>44228</v>
      </c>
      <c r="T86" s="62">
        <v>0.86</v>
      </c>
      <c r="U86" s="62">
        <v>9.1999999999999993</v>
      </c>
      <c r="V86" s="62">
        <v>8.6999999999999993</v>
      </c>
      <c r="X86" s="66">
        <v>42109</v>
      </c>
      <c r="Y86" s="62">
        <v>3.25</v>
      </c>
    </row>
    <row r="87" spans="2:25" x14ac:dyDescent="0.25">
      <c r="B87" s="63">
        <v>43922</v>
      </c>
      <c r="C87" s="64">
        <v>5944.68017578125</v>
      </c>
      <c r="D87" s="67">
        <f t="shared" si="2"/>
        <v>8.6311090248534228E-3</v>
      </c>
      <c r="E87" s="76">
        <f t="shared" si="3"/>
        <v>8.6311090248534228E-3</v>
      </c>
      <c r="I87" s="66">
        <v>42111</v>
      </c>
      <c r="J87" s="62">
        <v>2.2599999999999998</v>
      </c>
      <c r="K87" s="66">
        <v>42110</v>
      </c>
      <c r="L87" s="62">
        <v>299.45999999999998</v>
      </c>
      <c r="M87" s="62">
        <v>299.45999999999998</v>
      </c>
      <c r="N87" s="67">
        <v>2.9945999999999997E-2</v>
      </c>
      <c r="O87" s="67">
        <f t="shared" si="6"/>
        <v>2.9945999999999997E-2</v>
      </c>
      <c r="P87" s="66">
        <v>44256</v>
      </c>
      <c r="Q87" s="62">
        <v>264.84699999999998</v>
      </c>
      <c r="R87" s="67">
        <f t="shared" si="5"/>
        <v>4.7999999999999996E-3</v>
      </c>
      <c r="S87" s="70">
        <v>44256</v>
      </c>
      <c r="T87" s="62">
        <v>0.93</v>
      </c>
      <c r="U87" s="62">
        <v>8.9600000000000009</v>
      </c>
      <c r="V87" s="62">
        <v>8.6</v>
      </c>
      <c r="X87" s="66">
        <v>42110</v>
      </c>
      <c r="Y87" s="62">
        <v>3.25</v>
      </c>
    </row>
    <row r="88" spans="2:25" x14ac:dyDescent="0.25">
      <c r="B88" s="63">
        <v>43952</v>
      </c>
      <c r="C88" s="64">
        <v>6227.81005859375</v>
      </c>
      <c r="D88" s="67">
        <f t="shared" si="2"/>
        <v>0.12837567949296957</v>
      </c>
      <c r="E88" s="76">
        <f t="shared" si="3"/>
        <v>0.12837567949296957</v>
      </c>
      <c r="I88" s="66">
        <v>42114</v>
      </c>
      <c r="J88" s="62">
        <v>2.31</v>
      </c>
      <c r="K88" s="66">
        <v>42111</v>
      </c>
      <c r="L88" s="62">
        <v>306.18</v>
      </c>
      <c r="M88" s="62">
        <v>306.18</v>
      </c>
      <c r="N88" s="67">
        <v>3.0617999999999999E-2</v>
      </c>
      <c r="O88" s="67">
        <f t="shared" si="6"/>
        <v>3.0617999999999999E-2</v>
      </c>
      <c r="P88" s="66">
        <v>44287</v>
      </c>
      <c r="Q88" s="62">
        <v>266.625</v>
      </c>
      <c r="R88" s="67">
        <f t="shared" si="5"/>
        <v>6.7000000000000002E-3</v>
      </c>
      <c r="S88" s="70">
        <v>44287</v>
      </c>
      <c r="T88" s="62">
        <v>0.31</v>
      </c>
      <c r="U88" s="62">
        <v>9.27</v>
      </c>
      <c r="V88" s="62">
        <v>8</v>
      </c>
      <c r="X88" s="66">
        <v>42111</v>
      </c>
      <c r="Y88" s="62">
        <v>3.25</v>
      </c>
    </row>
    <row r="89" spans="2:25" x14ac:dyDescent="0.25">
      <c r="B89" s="63">
        <v>43983</v>
      </c>
      <c r="C89" s="64">
        <v>6351.669921875</v>
      </c>
      <c r="D89" s="67">
        <f t="shared" ref="D89:D152" si="7">C89/C77-1</f>
        <v>7.5050974802183479E-2</v>
      </c>
      <c r="E89" s="76">
        <f t="shared" ref="E89:E152" si="8">IF(OR(D89&gt;($G$14+$G$15*$G$13),D89&lt;($G$14-$G$15*$G$13)),"",D89)</f>
        <v>7.5050974802183479E-2</v>
      </c>
      <c r="I89" s="66">
        <v>42115</v>
      </c>
      <c r="J89" s="62">
        <v>2.33</v>
      </c>
      <c r="K89" s="66">
        <v>42114</v>
      </c>
      <c r="L89" s="62">
        <v>296.62</v>
      </c>
      <c r="M89" s="62">
        <v>296.62</v>
      </c>
      <c r="N89" s="67">
        <v>2.9662000000000001E-2</v>
      </c>
      <c r="O89" s="67">
        <f t="shared" si="6"/>
        <v>2.9662000000000001E-2</v>
      </c>
      <c r="P89" s="66">
        <v>44317</v>
      </c>
      <c r="Q89" s="62">
        <v>268.404</v>
      </c>
      <c r="R89" s="67">
        <f t="shared" si="5"/>
        <v>6.7000000000000002E-3</v>
      </c>
      <c r="S89" s="70">
        <v>44317</v>
      </c>
      <c r="T89" s="62">
        <v>0.83</v>
      </c>
      <c r="U89" s="62">
        <v>8.01</v>
      </c>
      <c r="V89" s="62">
        <v>8.1</v>
      </c>
      <c r="X89" s="66">
        <v>42114</v>
      </c>
      <c r="Y89" s="62">
        <v>3.25</v>
      </c>
    </row>
    <row r="90" spans="2:25" x14ac:dyDescent="0.25">
      <c r="B90" s="63">
        <v>44013</v>
      </c>
      <c r="C90" s="64">
        <v>6709.81005859375</v>
      </c>
      <c r="D90" s="67">
        <f t="shared" si="7"/>
        <v>0.11957614185158039</v>
      </c>
      <c r="E90" s="76">
        <f t="shared" si="8"/>
        <v>0.11957614185158039</v>
      </c>
      <c r="I90" s="66">
        <v>42116</v>
      </c>
      <c r="J90" s="62">
        <v>2.42</v>
      </c>
      <c r="K90" s="66">
        <v>42115</v>
      </c>
      <c r="L90" s="62">
        <v>294.19</v>
      </c>
      <c r="M90" s="62">
        <v>294.19</v>
      </c>
      <c r="N90" s="67">
        <v>2.9419000000000001E-2</v>
      </c>
      <c r="O90" s="67">
        <f t="shared" si="6"/>
        <v>2.9419000000000001E-2</v>
      </c>
      <c r="P90" s="66">
        <v>44348</v>
      </c>
      <c r="Q90" s="62">
        <v>270.70999999999998</v>
      </c>
      <c r="R90" s="67">
        <f t="shared" si="5"/>
        <v>8.6E-3</v>
      </c>
      <c r="S90" s="70">
        <v>44348</v>
      </c>
      <c r="T90" s="62">
        <v>0.53</v>
      </c>
      <c r="U90" s="62">
        <v>9.39</v>
      </c>
      <c r="V90" s="62">
        <v>8.6999999999999993</v>
      </c>
      <c r="X90" s="66">
        <v>42115</v>
      </c>
      <c r="Y90" s="62">
        <v>3.25</v>
      </c>
    </row>
    <row r="91" spans="2:25" x14ac:dyDescent="0.25">
      <c r="B91" s="63">
        <v>44046</v>
      </c>
      <c r="C91" s="64">
        <v>7192.10986328125</v>
      </c>
      <c r="D91" s="67">
        <f t="shared" si="7"/>
        <v>0.2193674860249637</v>
      </c>
      <c r="E91" s="76">
        <f t="shared" si="8"/>
        <v>0.2193674860249637</v>
      </c>
      <c r="I91" s="66">
        <v>42117</v>
      </c>
      <c r="J91" s="62">
        <v>2.38</v>
      </c>
      <c r="K91" s="66">
        <v>42116</v>
      </c>
      <c r="L91" s="62">
        <v>292.88</v>
      </c>
      <c r="M91" s="62">
        <v>292.88</v>
      </c>
      <c r="N91" s="67">
        <v>2.9287999999999998E-2</v>
      </c>
      <c r="O91" s="67">
        <f t="shared" si="6"/>
        <v>2.9287999999999998E-2</v>
      </c>
      <c r="P91" s="66">
        <v>44378</v>
      </c>
      <c r="Q91" s="62">
        <v>271.96499999999997</v>
      </c>
      <c r="R91" s="67">
        <f t="shared" si="5"/>
        <v>4.5999999999999999E-3</v>
      </c>
      <c r="S91" s="70">
        <v>44378</v>
      </c>
      <c r="T91" s="62">
        <v>0.96</v>
      </c>
      <c r="U91" s="62">
        <v>10.23</v>
      </c>
      <c r="V91" s="62">
        <v>9.4</v>
      </c>
      <c r="X91" s="66">
        <v>42116</v>
      </c>
      <c r="Y91" s="62">
        <v>3.25</v>
      </c>
    </row>
    <row r="92" spans="2:25" x14ac:dyDescent="0.25">
      <c r="B92" s="63">
        <v>44075</v>
      </c>
      <c r="C92" s="64">
        <v>6918.830078125</v>
      </c>
      <c r="D92" s="67">
        <f t="shared" si="7"/>
        <v>0.15148982673893308</v>
      </c>
      <c r="E92" s="76">
        <f t="shared" si="8"/>
        <v>0.15148982673893308</v>
      </c>
      <c r="I92" s="66">
        <v>42118</v>
      </c>
      <c r="J92" s="62">
        <v>2.36</v>
      </c>
      <c r="K92" s="66">
        <v>42117</v>
      </c>
      <c r="L92" s="62">
        <v>285.17</v>
      </c>
      <c r="M92" s="62">
        <v>285.17</v>
      </c>
      <c r="N92" s="67">
        <v>2.8517000000000001E-2</v>
      </c>
      <c r="O92" s="67">
        <f t="shared" si="6"/>
        <v>2.8517000000000001E-2</v>
      </c>
      <c r="P92" s="66">
        <v>44409</v>
      </c>
      <c r="Q92" s="62">
        <v>272.75200000000001</v>
      </c>
      <c r="R92" s="67">
        <f t="shared" si="5"/>
        <v>2.8999999999999998E-3</v>
      </c>
      <c r="S92" s="70">
        <v>44409</v>
      </c>
      <c r="T92" s="62">
        <v>0.87</v>
      </c>
      <c r="U92" s="62">
        <v>11.41</v>
      </c>
      <c r="V92" s="62">
        <v>9.1</v>
      </c>
      <c r="X92" s="66">
        <v>42117</v>
      </c>
      <c r="Y92" s="62">
        <v>3.25</v>
      </c>
    </row>
    <row r="93" spans="2:25" x14ac:dyDescent="0.25">
      <c r="B93" s="63">
        <v>44105</v>
      </c>
      <c r="C93" s="64">
        <v>6734.83984375</v>
      </c>
      <c r="D93" s="67">
        <f t="shared" si="7"/>
        <v>9.710638278240924E-2</v>
      </c>
      <c r="E93" s="76">
        <f t="shared" si="8"/>
        <v>9.710638278240924E-2</v>
      </c>
      <c r="I93" s="66">
        <v>42121</v>
      </c>
      <c r="J93" s="62">
        <v>2.36</v>
      </c>
      <c r="K93" s="66">
        <v>42118</v>
      </c>
      <c r="L93" s="62">
        <v>287.62</v>
      </c>
      <c r="M93" s="62">
        <v>287.62</v>
      </c>
      <c r="N93" s="67">
        <v>2.8761999999999999E-2</v>
      </c>
      <c r="O93" s="67">
        <f t="shared" si="6"/>
        <v>2.8761999999999999E-2</v>
      </c>
      <c r="P93" s="66">
        <v>44440</v>
      </c>
      <c r="Q93" s="62">
        <v>273.94200000000001</v>
      </c>
      <c r="R93" s="67">
        <f t="shared" si="5"/>
        <v>4.4000000000000003E-3</v>
      </c>
      <c r="S93" s="70">
        <v>44440</v>
      </c>
      <c r="T93" s="62">
        <v>1.1599999999999999</v>
      </c>
      <c r="U93" s="62">
        <v>10.5</v>
      </c>
      <c r="V93" s="62">
        <v>9.3000000000000007</v>
      </c>
      <c r="X93" s="66">
        <v>42118</v>
      </c>
      <c r="Y93" s="62">
        <v>3.25</v>
      </c>
    </row>
    <row r="94" spans="2:25" x14ac:dyDescent="0.25">
      <c r="B94" s="63">
        <v>44137</v>
      </c>
      <c r="C94" s="64">
        <v>7472.06005859375</v>
      </c>
      <c r="D94" s="67">
        <f t="shared" si="7"/>
        <v>0.17456409902156622</v>
      </c>
      <c r="E94" s="76">
        <f t="shared" si="8"/>
        <v>0.17456409902156622</v>
      </c>
      <c r="I94" s="66">
        <v>42122</v>
      </c>
      <c r="J94" s="62">
        <v>2.42</v>
      </c>
      <c r="K94" s="66">
        <v>42121</v>
      </c>
      <c r="L94" s="62">
        <v>289.27999999999997</v>
      </c>
      <c r="M94" s="62">
        <v>289.27999999999997</v>
      </c>
      <c r="N94" s="67">
        <v>2.8927999999999999E-2</v>
      </c>
      <c r="O94" s="67">
        <f t="shared" si="6"/>
        <v>2.8927999999999999E-2</v>
      </c>
      <c r="P94" s="66">
        <v>44470</v>
      </c>
      <c r="Q94" s="62">
        <v>276.52800000000002</v>
      </c>
      <c r="R94" s="67">
        <f t="shared" si="5"/>
        <v>9.4000000000000004E-3</v>
      </c>
      <c r="S94" s="70">
        <v>44470</v>
      </c>
      <c r="T94" s="62">
        <v>1.25</v>
      </c>
      <c r="U94" s="62">
        <v>12.14</v>
      </c>
      <c r="V94" s="62">
        <v>10.1</v>
      </c>
      <c r="X94" s="66">
        <v>42121</v>
      </c>
      <c r="Y94" s="62">
        <v>3.25</v>
      </c>
    </row>
    <row r="95" spans="2:25" x14ac:dyDescent="0.25">
      <c r="B95" s="63">
        <v>44166</v>
      </c>
      <c r="C95" s="64">
        <v>7759.35009765625</v>
      </c>
      <c r="D95" s="67">
        <f t="shared" si="7"/>
        <v>0.18398831564768447</v>
      </c>
      <c r="E95" s="76">
        <f t="shared" si="8"/>
        <v>0.18398831564768447</v>
      </c>
      <c r="I95" s="66">
        <v>42123</v>
      </c>
      <c r="J95" s="62">
        <v>2.4900000000000002</v>
      </c>
      <c r="K95" s="66">
        <v>42122</v>
      </c>
      <c r="L95" s="62">
        <v>292.07</v>
      </c>
      <c r="M95" s="62">
        <v>292.07</v>
      </c>
      <c r="N95" s="67">
        <v>2.9207E-2</v>
      </c>
      <c r="O95" s="67">
        <f t="shared" si="6"/>
        <v>2.9207E-2</v>
      </c>
      <c r="P95" s="66">
        <v>44501</v>
      </c>
      <c r="Q95" s="62">
        <v>278.82400000000001</v>
      </c>
      <c r="R95" s="67">
        <f t="shared" si="5"/>
        <v>8.3000000000000001E-3</v>
      </c>
      <c r="S95" s="70">
        <v>44501</v>
      </c>
      <c r="T95" s="62">
        <v>0.95</v>
      </c>
      <c r="U95" s="62">
        <v>13.05</v>
      </c>
      <c r="V95" s="62">
        <v>11.8</v>
      </c>
      <c r="X95" s="66">
        <v>42122</v>
      </c>
      <c r="Y95" s="62">
        <v>3.25</v>
      </c>
    </row>
    <row r="96" spans="2:25" x14ac:dyDescent="0.25">
      <c r="B96" s="63">
        <v>44200</v>
      </c>
      <c r="C96" s="64">
        <v>7681.009765625</v>
      </c>
      <c r="D96" s="67">
        <f t="shared" si="7"/>
        <v>0.17249423990612112</v>
      </c>
      <c r="E96" s="76">
        <f t="shared" si="8"/>
        <v>0.17249423990612112</v>
      </c>
      <c r="I96" s="66">
        <v>42124</v>
      </c>
      <c r="J96" s="62">
        <v>2.4900000000000002</v>
      </c>
      <c r="K96" s="66">
        <v>42123</v>
      </c>
      <c r="L96" s="62">
        <v>294.63</v>
      </c>
      <c r="M96" s="62">
        <v>294.63</v>
      </c>
      <c r="N96" s="67">
        <v>2.9463E-2</v>
      </c>
      <c r="O96" s="67">
        <f t="shared" si="6"/>
        <v>2.9463E-2</v>
      </c>
      <c r="P96" s="66">
        <v>44531</v>
      </c>
      <c r="Q96" s="62">
        <v>280.80599999999998</v>
      </c>
      <c r="R96" s="67">
        <f t="shared" si="5"/>
        <v>7.1000000000000004E-3</v>
      </c>
      <c r="S96" s="70">
        <v>44531</v>
      </c>
      <c r="T96" s="62">
        <v>0.73</v>
      </c>
      <c r="U96" s="62">
        <v>11.85</v>
      </c>
      <c r="V96" s="62">
        <v>13.3</v>
      </c>
      <c r="X96" s="66">
        <v>42123</v>
      </c>
      <c r="Y96" s="62">
        <v>3.25</v>
      </c>
    </row>
    <row r="97" spans="2:25" x14ac:dyDescent="0.25">
      <c r="B97" s="63">
        <v>44228</v>
      </c>
      <c r="C97" s="64">
        <v>7892.81005859375</v>
      </c>
      <c r="D97" s="67">
        <f t="shared" si="7"/>
        <v>0.31290162469644511</v>
      </c>
      <c r="E97" s="76">
        <f t="shared" si="8"/>
        <v>0.31290162469644511</v>
      </c>
      <c r="I97" s="66">
        <v>42125</v>
      </c>
      <c r="J97" s="62">
        <v>2.57</v>
      </c>
      <c r="K97" s="66">
        <v>42124</v>
      </c>
      <c r="L97" s="62">
        <v>302.88</v>
      </c>
      <c r="M97" s="62">
        <v>302.88</v>
      </c>
      <c r="N97" s="67">
        <v>3.0287999999999999E-2</v>
      </c>
      <c r="O97" s="67">
        <f t="shared" si="6"/>
        <v>3.0287999999999999E-2</v>
      </c>
      <c r="P97" s="66">
        <v>44562</v>
      </c>
      <c r="Q97" s="62">
        <v>282.54199999999997</v>
      </c>
      <c r="R97" s="67">
        <f t="shared" si="5"/>
        <v>6.1999999999999998E-3</v>
      </c>
      <c r="S97" s="70">
        <v>44562</v>
      </c>
      <c r="T97" s="62">
        <v>0.54</v>
      </c>
      <c r="U97" s="62">
        <v>10.89</v>
      </c>
      <c r="V97" s="62">
        <v>13.05</v>
      </c>
      <c r="X97" s="66">
        <v>42124</v>
      </c>
      <c r="Y97" s="62">
        <v>3.25</v>
      </c>
    </row>
    <row r="98" spans="2:25" x14ac:dyDescent="0.25">
      <c r="B98" s="63">
        <v>44256</v>
      </c>
      <c r="C98" s="64">
        <v>8238.48046875</v>
      </c>
      <c r="D98" s="67">
        <f t="shared" si="7"/>
        <v>0.56351631431255589</v>
      </c>
      <c r="E98" s="76" t="str">
        <f t="shared" si="8"/>
        <v/>
      </c>
      <c r="I98" s="66">
        <v>42128</v>
      </c>
      <c r="J98" s="62">
        <v>2.62</v>
      </c>
      <c r="K98" s="66">
        <v>42125</v>
      </c>
      <c r="L98" s="62">
        <v>309.05</v>
      </c>
      <c r="M98" s="62">
        <v>309.05</v>
      </c>
      <c r="N98" s="67">
        <v>3.0905000000000002E-2</v>
      </c>
      <c r="O98" s="67">
        <f t="shared" si="6"/>
        <v>3.0905000000000002E-2</v>
      </c>
      <c r="P98" s="66">
        <v>44593</v>
      </c>
      <c r="Q98" s="62">
        <v>284.52499999999998</v>
      </c>
      <c r="R98" s="67">
        <f t="shared" si="5"/>
        <v>7.0000000000000001E-3</v>
      </c>
      <c r="S98" s="70">
        <v>44593</v>
      </c>
      <c r="T98" s="62">
        <v>1.01</v>
      </c>
      <c r="U98" s="62">
        <v>10.77</v>
      </c>
      <c r="V98" s="62">
        <v>13.68</v>
      </c>
      <c r="X98" s="66">
        <v>42125</v>
      </c>
      <c r="Y98" s="62">
        <v>3.25</v>
      </c>
    </row>
    <row r="99" spans="2:25" x14ac:dyDescent="0.25">
      <c r="B99" s="63">
        <v>44287</v>
      </c>
      <c r="C99" s="64">
        <v>8678.16015625</v>
      </c>
      <c r="D99" s="67">
        <f t="shared" si="7"/>
        <v>0.45981951924091802</v>
      </c>
      <c r="E99" s="76">
        <f t="shared" si="8"/>
        <v>0.45981951924091802</v>
      </c>
      <c r="I99" s="66">
        <v>42129</v>
      </c>
      <c r="J99" s="62">
        <v>2.64</v>
      </c>
      <c r="K99" s="66">
        <v>42128</v>
      </c>
      <c r="L99" s="62">
        <v>309.73</v>
      </c>
      <c r="M99" s="62">
        <v>309.73</v>
      </c>
      <c r="N99" s="67">
        <v>3.0973000000000001E-2</v>
      </c>
      <c r="O99" s="67">
        <f t="shared" si="6"/>
        <v>3.0973000000000001E-2</v>
      </c>
      <c r="P99" s="66">
        <v>44621</v>
      </c>
      <c r="Q99" s="62">
        <v>287.46699999999998</v>
      </c>
      <c r="R99" s="67">
        <f t="shared" si="5"/>
        <v>1.03E-2</v>
      </c>
      <c r="S99" s="70">
        <v>44621</v>
      </c>
      <c r="T99" s="62">
        <v>1.62</v>
      </c>
      <c r="U99" s="62">
        <v>11.65</v>
      </c>
      <c r="V99" s="62">
        <v>14.57</v>
      </c>
      <c r="X99" s="66">
        <v>42128</v>
      </c>
      <c r="Y99" s="62">
        <v>3.25</v>
      </c>
    </row>
    <row r="100" spans="2:25" x14ac:dyDescent="0.25">
      <c r="B100" s="63">
        <v>44319</v>
      </c>
      <c r="C100" s="64">
        <v>8738.76953125</v>
      </c>
      <c r="D100" s="67">
        <f t="shared" si="7"/>
        <v>0.40318497979741363</v>
      </c>
      <c r="E100" s="76">
        <f t="shared" si="8"/>
        <v>0.40318497979741363</v>
      </c>
      <c r="I100" s="66">
        <v>42130</v>
      </c>
      <c r="J100" s="62">
        <v>2.72</v>
      </c>
      <c r="K100" s="66">
        <v>42129</v>
      </c>
      <c r="L100" s="62">
        <v>303.32</v>
      </c>
      <c r="M100" s="62">
        <v>303.32</v>
      </c>
      <c r="N100" s="67">
        <v>3.0331999999999998E-2</v>
      </c>
      <c r="O100" s="67">
        <f t="shared" si="6"/>
        <v>3.0331999999999998E-2</v>
      </c>
      <c r="P100" s="66">
        <v>44652</v>
      </c>
      <c r="Q100" s="62">
        <v>288.58199999999999</v>
      </c>
      <c r="R100" s="67">
        <f t="shared" si="5"/>
        <v>3.8999999999999998E-3</v>
      </c>
      <c r="S100" s="70">
        <v>44652</v>
      </c>
      <c r="T100" s="62">
        <v>1.06</v>
      </c>
      <c r="U100" s="62">
        <v>16.53</v>
      </c>
      <c r="V100" s="62">
        <v>14.78</v>
      </c>
      <c r="X100" s="66">
        <v>42129</v>
      </c>
      <c r="Y100" s="62">
        <v>3.25</v>
      </c>
    </row>
    <row r="101" spans="2:25" x14ac:dyDescent="0.25">
      <c r="B101" s="63">
        <v>44348</v>
      </c>
      <c r="C101" s="64">
        <v>8942.7802734375</v>
      </c>
      <c r="D101" s="67">
        <f t="shared" si="7"/>
        <v>0.40794159385373252</v>
      </c>
      <c r="E101" s="76">
        <f t="shared" si="8"/>
        <v>0.40794159385373252</v>
      </c>
      <c r="I101" s="66">
        <v>42131</v>
      </c>
      <c r="J101" s="62">
        <v>2.63</v>
      </c>
      <c r="K101" s="66">
        <v>42130</v>
      </c>
      <c r="L101" s="147">
        <v>30.29</v>
      </c>
      <c r="M101" s="147">
        <v>302.89999999999998</v>
      </c>
      <c r="N101" s="148">
        <v>3.0289999999999997E-2</v>
      </c>
      <c r="O101" s="148">
        <f t="shared" si="6"/>
        <v>3.0289999999999997E-2</v>
      </c>
      <c r="P101" s="66">
        <v>44682</v>
      </c>
      <c r="Q101" s="62">
        <v>291.29899999999998</v>
      </c>
      <c r="R101" s="67">
        <f t="shared" si="5"/>
        <v>9.4000000000000004E-3</v>
      </c>
      <c r="S101" s="70">
        <v>44682</v>
      </c>
      <c r="T101" s="62">
        <v>0.47</v>
      </c>
      <c r="U101" s="62">
        <v>12.6</v>
      </c>
      <c r="V101" s="62">
        <v>15.36</v>
      </c>
      <c r="X101" s="66">
        <v>42130</v>
      </c>
      <c r="Y101" s="62">
        <v>3.25</v>
      </c>
    </row>
    <row r="102" spans="2:25" x14ac:dyDescent="0.25">
      <c r="B102" s="63">
        <v>44378</v>
      </c>
      <c r="C102" s="64">
        <v>9155.2099609375</v>
      </c>
      <c r="D102" s="67">
        <f t="shared" si="7"/>
        <v>0.36445143468878749</v>
      </c>
      <c r="E102" s="76">
        <f t="shared" si="8"/>
        <v>0.36445143468878749</v>
      </c>
      <c r="I102" s="66">
        <v>42132</v>
      </c>
      <c r="J102" s="62">
        <v>2.63</v>
      </c>
      <c r="K102" s="66">
        <v>42131</v>
      </c>
      <c r="L102" s="62">
        <v>304.07</v>
      </c>
      <c r="M102" s="62">
        <v>304.07</v>
      </c>
      <c r="N102" s="67">
        <v>3.0407E-2</v>
      </c>
      <c r="O102" s="67">
        <f t="shared" si="6"/>
        <v>3.0407E-2</v>
      </c>
      <c r="P102" s="66">
        <v>44713</v>
      </c>
      <c r="Q102" s="62">
        <v>295.072</v>
      </c>
      <c r="R102" s="67">
        <f t="shared" si="5"/>
        <v>1.2999999999999999E-2</v>
      </c>
      <c r="S102" s="70">
        <v>44713</v>
      </c>
      <c r="T102" s="62">
        <v>0.67</v>
      </c>
      <c r="U102" s="62">
        <v>11.07</v>
      </c>
      <c r="V102" s="62">
        <v>15.97</v>
      </c>
      <c r="X102" s="66">
        <v>42131</v>
      </c>
      <c r="Y102" s="62">
        <v>3.25</v>
      </c>
    </row>
    <row r="103" spans="2:25" x14ac:dyDescent="0.25">
      <c r="B103" s="63">
        <v>44410</v>
      </c>
      <c r="C103" s="64">
        <v>9433.580078125</v>
      </c>
      <c r="D103" s="67">
        <f t="shared" si="7"/>
        <v>0.31165683748622919</v>
      </c>
      <c r="E103" s="76">
        <f t="shared" si="8"/>
        <v>0.31165683748622919</v>
      </c>
      <c r="I103" s="66">
        <v>42135</v>
      </c>
      <c r="J103" s="62">
        <v>2.76</v>
      </c>
      <c r="K103" s="66">
        <v>42132</v>
      </c>
      <c r="L103" s="62">
        <v>294.91000000000003</v>
      </c>
      <c r="M103" s="62">
        <v>294.91000000000003</v>
      </c>
      <c r="N103" s="67">
        <v>2.9491000000000003E-2</v>
      </c>
      <c r="O103" s="67">
        <f t="shared" si="6"/>
        <v>2.9491000000000003E-2</v>
      </c>
      <c r="P103" s="66">
        <v>44743</v>
      </c>
      <c r="Q103" s="62">
        <v>294.94</v>
      </c>
      <c r="R103" s="67">
        <f t="shared" si="5"/>
        <v>-4.0000000000000002E-4</v>
      </c>
      <c r="S103" s="70">
        <v>44743</v>
      </c>
      <c r="T103" s="62">
        <v>-0.68</v>
      </c>
      <c r="U103" s="62">
        <v>17.66</v>
      </c>
      <c r="V103" s="62">
        <v>16.47</v>
      </c>
      <c r="X103" s="66">
        <v>42132</v>
      </c>
      <c r="Y103" s="62">
        <v>3.25</v>
      </c>
    </row>
    <row r="104" spans="2:25" x14ac:dyDescent="0.25">
      <c r="B104" s="63">
        <v>44440</v>
      </c>
      <c r="C104" s="64">
        <v>8994.830078125</v>
      </c>
      <c r="D104" s="67">
        <f t="shared" si="7"/>
        <v>0.30005072773265673</v>
      </c>
      <c r="E104" s="76">
        <f t="shared" si="8"/>
        <v>0.30005072773265673</v>
      </c>
      <c r="I104" s="66">
        <v>42136</v>
      </c>
      <c r="J104" s="62">
        <v>2.75</v>
      </c>
      <c r="K104" s="66">
        <v>42135</v>
      </c>
      <c r="L104" s="62">
        <v>302.95</v>
      </c>
      <c r="M104" s="62">
        <v>302.95</v>
      </c>
      <c r="N104" s="67">
        <v>3.0294999999999999E-2</v>
      </c>
      <c r="O104" s="67">
        <f t="shared" si="6"/>
        <v>3.0294999999999999E-2</v>
      </c>
      <c r="P104" s="66">
        <v>44774</v>
      </c>
      <c r="Q104" s="62">
        <v>295.16199999999998</v>
      </c>
      <c r="R104" s="67">
        <f t="shared" si="5"/>
        <v>8.0000000000000004E-4</v>
      </c>
      <c r="S104" s="70">
        <v>44774</v>
      </c>
      <c r="T104" s="62">
        <v>-0.36</v>
      </c>
      <c r="U104" s="62">
        <v>6.99</v>
      </c>
      <c r="V104" s="62">
        <v>16.809999999999999</v>
      </c>
      <c r="X104" s="66">
        <v>42135</v>
      </c>
      <c r="Y104" s="62">
        <v>3.25</v>
      </c>
    </row>
    <row r="105" spans="2:25" x14ac:dyDescent="0.25">
      <c r="B105" s="63">
        <v>44470</v>
      </c>
      <c r="C105" s="64">
        <v>9625.01953125</v>
      </c>
      <c r="D105" s="67">
        <f t="shared" si="7"/>
        <v>0.42913859194173942</v>
      </c>
      <c r="E105" s="76">
        <f t="shared" si="8"/>
        <v>0.42913859194173942</v>
      </c>
      <c r="I105" s="66">
        <v>42137</v>
      </c>
      <c r="J105" s="62">
        <v>2.79</v>
      </c>
      <c r="K105" s="66">
        <v>42136</v>
      </c>
      <c r="L105" s="62">
        <v>303.02</v>
      </c>
      <c r="M105" s="62">
        <v>303.02</v>
      </c>
      <c r="N105" s="67">
        <v>3.0301999999999999E-2</v>
      </c>
      <c r="O105" s="67">
        <f t="shared" si="6"/>
        <v>3.0301999999999999E-2</v>
      </c>
      <c r="P105" s="66">
        <v>44805</v>
      </c>
      <c r="Q105" s="62">
        <v>296.42099999999999</v>
      </c>
      <c r="R105" s="67">
        <f t="shared" si="5"/>
        <v>4.3E-3</v>
      </c>
      <c r="S105" s="70">
        <v>44805</v>
      </c>
      <c r="T105" s="62">
        <v>-0.28999999999999998</v>
      </c>
      <c r="U105" s="62">
        <v>8.0500000000000007</v>
      </c>
      <c r="V105" s="62">
        <v>16.91</v>
      </c>
      <c r="X105" s="66">
        <v>42136</v>
      </c>
      <c r="Y105" s="62">
        <v>3.25</v>
      </c>
    </row>
    <row r="106" spans="2:25" x14ac:dyDescent="0.25">
      <c r="B106" s="63">
        <v>44501</v>
      </c>
      <c r="C106" s="64">
        <v>9558.330078125</v>
      </c>
      <c r="D106" s="67">
        <f t="shared" si="7"/>
        <v>0.27920948214700081</v>
      </c>
      <c r="E106" s="76">
        <f t="shared" si="8"/>
        <v>0.27920948214700081</v>
      </c>
      <c r="I106" s="66">
        <v>42138</v>
      </c>
      <c r="J106" s="62">
        <v>2.76</v>
      </c>
      <c r="K106" s="66">
        <v>42137</v>
      </c>
      <c r="L106" s="62">
        <v>304.13</v>
      </c>
      <c r="M106" s="62">
        <v>304.13</v>
      </c>
      <c r="N106" s="67">
        <v>3.0412999999999999E-2</v>
      </c>
      <c r="O106" s="67">
        <f t="shared" si="6"/>
        <v>3.0412999999999999E-2</v>
      </c>
      <c r="P106" s="66">
        <v>44835</v>
      </c>
      <c r="Q106" s="62">
        <v>297.97899999999998</v>
      </c>
      <c r="R106" s="67">
        <f t="shared" si="5"/>
        <v>5.3E-3</v>
      </c>
      <c r="S106" s="70">
        <v>44835</v>
      </c>
      <c r="T106" s="62">
        <v>0.59</v>
      </c>
      <c r="U106" s="62">
        <v>8.44</v>
      </c>
      <c r="V106" s="62">
        <v>16.93</v>
      </c>
      <c r="X106" s="66">
        <v>42137</v>
      </c>
      <c r="Y106" s="62">
        <v>3.25</v>
      </c>
    </row>
    <row r="107" spans="2:25" x14ac:dyDescent="0.25">
      <c r="B107" s="63">
        <v>44531</v>
      </c>
      <c r="C107" s="64">
        <v>9986.7001953125</v>
      </c>
      <c r="D107" s="67">
        <f t="shared" si="7"/>
        <v>0.2870536925932794</v>
      </c>
      <c r="E107" s="76">
        <f t="shared" si="8"/>
        <v>0.2870536925932794</v>
      </c>
      <c r="I107" s="66">
        <v>42139</v>
      </c>
      <c r="J107" s="62">
        <v>2.66</v>
      </c>
      <c r="K107" s="66">
        <v>42138</v>
      </c>
      <c r="L107" s="62">
        <v>299.02999999999997</v>
      </c>
      <c r="M107" s="62">
        <v>299.02999999999997</v>
      </c>
      <c r="N107" s="67">
        <v>2.9902999999999996E-2</v>
      </c>
      <c r="O107" s="67">
        <f t="shared" si="6"/>
        <v>2.9902999999999996E-2</v>
      </c>
      <c r="P107" s="66">
        <v>44866</v>
      </c>
      <c r="Q107" s="62">
        <v>298.70800000000003</v>
      </c>
      <c r="R107" s="67">
        <f t="shared" si="5"/>
        <v>2.3999999999999998E-3</v>
      </c>
      <c r="S107" s="70">
        <v>44866</v>
      </c>
      <c r="T107" s="62">
        <v>0.41</v>
      </c>
      <c r="U107" s="62">
        <v>11</v>
      </c>
      <c r="V107" s="62">
        <v>16.989999999999998</v>
      </c>
      <c r="X107" s="66">
        <v>42138</v>
      </c>
      <c r="Y107" s="62">
        <v>3.25</v>
      </c>
    </row>
    <row r="108" spans="2:25" x14ac:dyDescent="0.25">
      <c r="B108" s="63">
        <v>44564</v>
      </c>
      <c r="C108" s="64">
        <v>9469.919921875</v>
      </c>
      <c r="D108" s="67">
        <f t="shared" si="7"/>
        <v>0.23290038820884607</v>
      </c>
      <c r="E108" s="76">
        <f t="shared" si="8"/>
        <v>0.23290038820884607</v>
      </c>
      <c r="I108" s="66">
        <v>42142</v>
      </c>
      <c r="J108" s="62">
        <v>2.75</v>
      </c>
      <c r="K108" s="66">
        <v>42139</v>
      </c>
      <c r="L108" s="62">
        <v>300.27999999999997</v>
      </c>
      <c r="M108" s="62">
        <v>300.27999999999997</v>
      </c>
      <c r="N108" s="67">
        <v>3.0027999999999996E-2</v>
      </c>
      <c r="O108" s="67">
        <f t="shared" si="6"/>
        <v>3.0027999999999996E-2</v>
      </c>
      <c r="P108" s="66">
        <v>44896</v>
      </c>
      <c r="Q108" s="62">
        <v>298.80799999999999</v>
      </c>
      <c r="R108" s="67">
        <f t="shared" si="5"/>
        <v>2.9999999999999997E-4</v>
      </c>
      <c r="S108" s="70">
        <v>44896</v>
      </c>
      <c r="T108" s="62">
        <v>0.62</v>
      </c>
      <c r="U108" s="62">
        <v>11.4</v>
      </c>
      <c r="V108" s="62">
        <v>17.13</v>
      </c>
      <c r="X108" s="66">
        <v>42139</v>
      </c>
      <c r="Y108" s="62">
        <v>3.25</v>
      </c>
    </row>
    <row r="109" spans="2:25" x14ac:dyDescent="0.25">
      <c r="B109" s="63">
        <v>44593</v>
      </c>
      <c r="C109" s="64">
        <v>9186.3701171875</v>
      </c>
      <c r="D109" s="67">
        <f t="shared" si="7"/>
        <v>0.16389093985421743</v>
      </c>
      <c r="E109" s="76">
        <f t="shared" si="8"/>
        <v>0.16389093985421743</v>
      </c>
      <c r="I109" s="66">
        <v>42143</v>
      </c>
      <c r="J109" s="62">
        <v>2.79</v>
      </c>
      <c r="K109" s="66">
        <v>42142</v>
      </c>
      <c r="L109" s="62">
        <v>296.44</v>
      </c>
      <c r="M109" s="62">
        <v>296.44</v>
      </c>
      <c r="N109" s="67">
        <v>2.9644E-2</v>
      </c>
      <c r="O109" s="67">
        <f t="shared" si="6"/>
        <v>2.9644E-2</v>
      </c>
      <c r="P109" s="66">
        <v>44927</v>
      </c>
      <c r="Q109" s="62">
        <v>300.45600000000002</v>
      </c>
      <c r="R109" s="67">
        <f t="shared" si="5"/>
        <v>5.4999999999999997E-3</v>
      </c>
      <c r="S109" s="70">
        <v>44927</v>
      </c>
      <c r="T109" s="62">
        <v>0.53</v>
      </c>
      <c r="U109" s="62">
        <v>12.77</v>
      </c>
      <c r="V109" s="62">
        <v>17.899999999999999</v>
      </c>
      <c r="X109" s="66">
        <v>42142</v>
      </c>
      <c r="Y109" s="62">
        <v>3.25</v>
      </c>
    </row>
    <row r="110" spans="2:25" x14ac:dyDescent="0.25">
      <c r="B110" s="63">
        <v>44621</v>
      </c>
      <c r="C110" s="64">
        <v>9527.4599609375</v>
      </c>
      <c r="D110" s="67">
        <f t="shared" si="7"/>
        <v>0.15645840238097608</v>
      </c>
      <c r="E110" s="76">
        <f t="shared" si="8"/>
        <v>0.15645840238097608</v>
      </c>
      <c r="I110" s="66">
        <v>42144</v>
      </c>
      <c r="J110" s="62">
        <v>2.79</v>
      </c>
      <c r="K110" s="66">
        <v>42143</v>
      </c>
      <c r="L110" s="62">
        <v>297.85000000000002</v>
      </c>
      <c r="M110" s="62">
        <v>297.85000000000002</v>
      </c>
      <c r="N110" s="67">
        <v>2.9785000000000002E-2</v>
      </c>
      <c r="O110" s="67">
        <f t="shared" si="6"/>
        <v>2.9785000000000002E-2</v>
      </c>
      <c r="P110" s="66">
        <v>44958</v>
      </c>
      <c r="Q110" s="62">
        <v>301.476</v>
      </c>
      <c r="R110" s="67">
        <f t="shared" si="5"/>
        <v>3.3999999999999998E-3</v>
      </c>
      <c r="S110" s="70">
        <v>44958</v>
      </c>
      <c r="T110" s="62">
        <v>0.84</v>
      </c>
      <c r="U110" s="62">
        <v>12.78</v>
      </c>
      <c r="V110" s="62">
        <v>18.18</v>
      </c>
      <c r="X110" s="66">
        <v>42143</v>
      </c>
      <c r="Y110" s="62">
        <v>3.25</v>
      </c>
    </row>
    <row r="111" spans="2:25" x14ac:dyDescent="0.25">
      <c r="B111" s="63">
        <v>44652</v>
      </c>
      <c r="C111" s="64">
        <v>8696.650390625</v>
      </c>
      <c r="D111" s="67">
        <f t="shared" si="7"/>
        <v>2.1306629564428192E-3</v>
      </c>
      <c r="E111" s="76">
        <f t="shared" si="8"/>
        <v>2.1306629564428192E-3</v>
      </c>
      <c r="I111" s="66">
        <v>42145</v>
      </c>
      <c r="J111" s="62">
        <v>2.71</v>
      </c>
      <c r="K111" s="66">
        <v>42144</v>
      </c>
      <c r="L111" s="62">
        <v>294.14999999999998</v>
      </c>
      <c r="M111" s="62">
        <v>294.14999999999998</v>
      </c>
      <c r="N111" s="67">
        <v>2.9414999999999997E-2</v>
      </c>
      <c r="O111" s="67">
        <f t="shared" si="6"/>
        <v>2.9414999999999997E-2</v>
      </c>
      <c r="P111" s="66">
        <v>44986</v>
      </c>
      <c r="Q111" s="62">
        <v>301.64299999999997</v>
      </c>
      <c r="R111" s="67">
        <f t="shared" si="5"/>
        <v>5.9999999999999995E-4</v>
      </c>
      <c r="S111" s="70">
        <v>44986</v>
      </c>
      <c r="T111" s="62">
        <v>0.71</v>
      </c>
      <c r="U111" s="62">
        <v>13.48</v>
      </c>
      <c r="V111" s="62">
        <v>18.27</v>
      </c>
      <c r="X111" s="66">
        <v>42144</v>
      </c>
      <c r="Y111" s="62">
        <v>3.25</v>
      </c>
    </row>
    <row r="112" spans="2:25" x14ac:dyDescent="0.25">
      <c r="B112" s="63">
        <v>44683</v>
      </c>
      <c r="C112" s="64">
        <v>8712.599609375</v>
      </c>
      <c r="D112" s="67">
        <f t="shared" si="7"/>
        <v>-2.9946918477957718E-3</v>
      </c>
      <c r="E112" s="76">
        <f t="shared" si="8"/>
        <v>-2.9946918477957718E-3</v>
      </c>
      <c r="I112" s="66">
        <v>42146</v>
      </c>
      <c r="J112" s="62">
        <v>2.73</v>
      </c>
      <c r="K112" s="66">
        <v>42145</v>
      </c>
      <c r="L112" s="62">
        <v>291.26</v>
      </c>
      <c r="M112" s="62">
        <v>291.26</v>
      </c>
      <c r="N112" s="67">
        <v>2.9125999999999999E-2</v>
      </c>
      <c r="O112" s="67">
        <f t="shared" si="6"/>
        <v>2.9125999999999999E-2</v>
      </c>
      <c r="P112" s="66">
        <v>45017</v>
      </c>
      <c r="Q112" s="62">
        <v>302.858</v>
      </c>
      <c r="R112" s="67">
        <f t="shared" si="5"/>
        <v>4.0000000000000001E-3</v>
      </c>
      <c r="S112" s="70">
        <v>45017</v>
      </c>
      <c r="T112" s="62">
        <v>0.61</v>
      </c>
      <c r="U112" s="62">
        <v>13.78</v>
      </c>
      <c r="V112" s="62">
        <v>17.63</v>
      </c>
      <c r="X112" s="66">
        <v>42145</v>
      </c>
      <c r="Y112" s="62">
        <v>3.25</v>
      </c>
    </row>
    <row r="113" spans="2:25" x14ac:dyDescent="0.25">
      <c r="B113" s="63">
        <v>44713</v>
      </c>
      <c r="C113" s="64">
        <v>7993.43017578125</v>
      </c>
      <c r="D113" s="67">
        <f t="shared" si="7"/>
        <v>-0.10615827165921532</v>
      </c>
      <c r="E113" s="76">
        <f t="shared" si="8"/>
        <v>-0.10615827165921532</v>
      </c>
      <c r="I113" s="66">
        <v>42149</v>
      </c>
      <c r="J113" s="62"/>
      <c r="K113" s="66">
        <v>42146</v>
      </c>
      <c r="L113" s="62">
        <v>293.23</v>
      </c>
      <c r="M113" s="62">
        <v>293.23</v>
      </c>
      <c r="N113" s="67">
        <v>2.9323000000000002E-2</v>
      </c>
      <c r="O113" s="67">
        <f t="shared" si="6"/>
        <v>2.9323000000000002E-2</v>
      </c>
      <c r="P113" s="66">
        <v>45047</v>
      </c>
      <c r="Q113" s="62">
        <v>303.31599999999997</v>
      </c>
      <c r="R113" s="67">
        <f t="shared" si="5"/>
        <v>1.5E-3</v>
      </c>
      <c r="S113" s="70">
        <v>45047</v>
      </c>
      <c r="T113" s="62">
        <v>0.23</v>
      </c>
      <c r="U113" s="62">
        <v>12.56</v>
      </c>
      <c r="V113" s="62">
        <v>17.739999999999998</v>
      </c>
      <c r="X113" s="66">
        <v>42146</v>
      </c>
      <c r="Y113" s="62">
        <v>3.25</v>
      </c>
    </row>
    <row r="114" spans="2:25" x14ac:dyDescent="0.25">
      <c r="B114" s="63">
        <v>44743</v>
      </c>
      <c r="C114" s="64">
        <v>8730.4599609375</v>
      </c>
      <c r="D114" s="67">
        <f t="shared" si="7"/>
        <v>-4.6394348334148461E-2</v>
      </c>
      <c r="E114" s="76">
        <f t="shared" si="8"/>
        <v>-4.6394348334148461E-2</v>
      </c>
      <c r="I114" s="66">
        <v>42150</v>
      </c>
      <c r="J114" s="62">
        <v>2.64</v>
      </c>
      <c r="K114" s="66">
        <v>42149</v>
      </c>
      <c r="L114" s="62">
        <v>293.12</v>
      </c>
      <c r="M114" s="62">
        <v>293.12</v>
      </c>
      <c r="N114" s="67">
        <v>2.9312000000000001E-2</v>
      </c>
      <c r="O114" s="67">
        <f t="shared" si="6"/>
        <v>2.9312000000000001E-2</v>
      </c>
      <c r="P114" s="66">
        <v>45078</v>
      </c>
      <c r="Q114" s="62">
        <v>304.09899999999999</v>
      </c>
      <c r="R114" s="67">
        <f t="shared" si="5"/>
        <v>2.5999999999999999E-3</v>
      </c>
      <c r="S114" s="70">
        <v>45078</v>
      </c>
      <c r="T114" s="62">
        <v>-0.08</v>
      </c>
      <c r="U114" s="62">
        <v>10.64</v>
      </c>
      <c r="V114" s="62">
        <v>17.97</v>
      </c>
      <c r="X114" s="66">
        <v>42149</v>
      </c>
      <c r="Y114" s="62">
        <v>3.25</v>
      </c>
    </row>
    <row r="115" spans="2:25" x14ac:dyDescent="0.25">
      <c r="B115" s="63">
        <v>44774</v>
      </c>
      <c r="C115" s="64">
        <v>8374.419921875</v>
      </c>
      <c r="D115" s="67">
        <f t="shared" si="7"/>
        <v>-0.11227552503699278</v>
      </c>
      <c r="E115" s="76">
        <f t="shared" si="8"/>
        <v>-0.11227552503699278</v>
      </c>
      <c r="I115" s="66">
        <v>42151</v>
      </c>
      <c r="J115" s="62">
        <v>2.63</v>
      </c>
      <c r="K115" s="66">
        <v>42150</v>
      </c>
      <c r="L115" s="62">
        <v>302.69</v>
      </c>
      <c r="M115" s="62">
        <v>302.69</v>
      </c>
      <c r="N115" s="67">
        <v>3.0269000000000001E-2</v>
      </c>
      <c r="O115" s="67">
        <f t="shared" si="6"/>
        <v>3.0269000000000001E-2</v>
      </c>
      <c r="P115" s="66">
        <v>45108</v>
      </c>
      <c r="Q115" s="62">
        <v>304.61500000000001</v>
      </c>
      <c r="R115" s="67">
        <f t="shared" si="5"/>
        <v>1.6999999999999999E-3</v>
      </c>
      <c r="S115" s="70">
        <v>45108</v>
      </c>
      <c r="T115" s="62">
        <v>0.12</v>
      </c>
      <c r="U115" s="62">
        <v>9.2200000000000006</v>
      </c>
      <c r="V115" s="62">
        <v>17.989999999999998</v>
      </c>
      <c r="X115" s="66">
        <v>42150</v>
      </c>
      <c r="Y115" s="62">
        <v>3.25</v>
      </c>
    </row>
    <row r="116" spans="2:25" x14ac:dyDescent="0.25">
      <c r="B116" s="63">
        <v>44805</v>
      </c>
      <c r="C116" s="64">
        <v>7603.14013671875</v>
      </c>
      <c r="D116" s="67">
        <f t="shared" si="7"/>
        <v>-0.15472109304107629</v>
      </c>
      <c r="E116" s="76">
        <f t="shared" si="8"/>
        <v>-0.15472109304107629</v>
      </c>
      <c r="I116" s="66">
        <v>42152</v>
      </c>
      <c r="J116" s="62">
        <v>2.64</v>
      </c>
      <c r="K116" s="66">
        <v>42151</v>
      </c>
      <c r="L116" s="62">
        <v>301.70999999999998</v>
      </c>
      <c r="M116" s="62">
        <v>301.70999999999998</v>
      </c>
      <c r="N116" s="67">
        <v>3.0170999999999996E-2</v>
      </c>
      <c r="O116" s="67">
        <f t="shared" si="6"/>
        <v>3.0170999999999996E-2</v>
      </c>
      <c r="P116" s="66">
        <v>45139</v>
      </c>
      <c r="Q116" s="62">
        <v>306.13799999999998</v>
      </c>
      <c r="R116" s="67">
        <f t="shared" si="5"/>
        <v>5.0000000000000001E-3</v>
      </c>
      <c r="S116" s="70">
        <v>45139</v>
      </c>
      <c r="T116" s="62">
        <v>0.23</v>
      </c>
      <c r="U116" s="62">
        <v>9.8000000000000007</v>
      </c>
      <c r="V116" s="62">
        <v>18</v>
      </c>
      <c r="X116" s="66">
        <v>42151</v>
      </c>
      <c r="Y116" s="62">
        <v>3.25</v>
      </c>
    </row>
    <row r="117" spans="2:25" x14ac:dyDescent="0.25">
      <c r="B117" s="63">
        <v>44837</v>
      </c>
      <c r="C117" s="64">
        <v>8218.7001953125</v>
      </c>
      <c r="D117" s="67">
        <f t="shared" si="7"/>
        <v>-0.14611080334658411</v>
      </c>
      <c r="E117" s="76">
        <f t="shared" si="8"/>
        <v>-0.14611080334658411</v>
      </c>
      <c r="I117" s="66">
        <v>42153</v>
      </c>
      <c r="J117" s="62">
        <v>2.63</v>
      </c>
      <c r="K117" s="66">
        <v>42152</v>
      </c>
      <c r="L117" s="62">
        <v>306.06</v>
      </c>
      <c r="M117" s="62">
        <v>306.06</v>
      </c>
      <c r="N117" s="67">
        <v>3.0606000000000001E-2</v>
      </c>
      <c r="O117" s="67">
        <f t="shared" si="6"/>
        <v>3.0606000000000001E-2</v>
      </c>
      <c r="P117" s="66">
        <v>45170</v>
      </c>
      <c r="Q117" s="62">
        <v>307.37400000000002</v>
      </c>
      <c r="R117" s="67">
        <f t="shared" si="5"/>
        <v>4.0000000000000001E-3</v>
      </c>
      <c r="S117" s="70">
        <v>45170</v>
      </c>
      <c r="T117" s="62">
        <v>0.26</v>
      </c>
      <c r="U117" s="62">
        <v>10.3</v>
      </c>
      <c r="V117" s="62">
        <v>17.98</v>
      </c>
      <c r="X117" s="66">
        <v>42152</v>
      </c>
      <c r="Y117" s="62">
        <v>3.25</v>
      </c>
    </row>
    <row r="118" spans="2:25" x14ac:dyDescent="0.25">
      <c r="B118" s="63">
        <v>44866</v>
      </c>
      <c r="C118" s="64">
        <v>8678</v>
      </c>
      <c r="D118" s="67">
        <f t="shared" si="7"/>
        <v>-9.2100824195191278E-2</v>
      </c>
      <c r="E118" s="76">
        <f t="shared" si="8"/>
        <v>-9.2100824195191278E-2</v>
      </c>
      <c r="I118" s="66">
        <v>42156</v>
      </c>
      <c r="J118" s="62">
        <v>2.69</v>
      </c>
      <c r="K118" s="66">
        <v>42153</v>
      </c>
      <c r="L118" s="62">
        <v>305.17</v>
      </c>
      <c r="M118" s="62">
        <v>305.17</v>
      </c>
      <c r="N118" s="67">
        <v>3.0517000000000002E-2</v>
      </c>
      <c r="O118" s="67">
        <f t="shared" si="6"/>
        <v>3.0517000000000002E-2</v>
      </c>
      <c r="P118" s="66">
        <v>45200</v>
      </c>
      <c r="Q118" s="62">
        <v>307.65300000000002</v>
      </c>
      <c r="R118" s="67">
        <f t="shared" si="5"/>
        <v>8.9999999999999998E-4</v>
      </c>
      <c r="S118" s="70">
        <v>45200</v>
      </c>
      <c r="T118" s="62">
        <v>0.24</v>
      </c>
      <c r="U118" s="62">
        <v>10.29</v>
      </c>
      <c r="V118" s="62">
        <v>16.600000000000001</v>
      </c>
      <c r="X118" s="66">
        <v>42153</v>
      </c>
      <c r="Y118" s="62">
        <v>3.25</v>
      </c>
    </row>
    <row r="119" spans="2:25" x14ac:dyDescent="0.25">
      <c r="B119" s="63">
        <v>44896</v>
      </c>
      <c r="C119" s="64">
        <v>8178.02001953125</v>
      </c>
      <c r="D119" s="67">
        <f t="shared" si="7"/>
        <v>-0.18110888886302989</v>
      </c>
      <c r="E119" s="76">
        <f t="shared" si="8"/>
        <v>-0.18110888886302989</v>
      </c>
      <c r="I119" s="66">
        <v>42157</v>
      </c>
      <c r="J119" s="62">
        <v>2.77</v>
      </c>
      <c r="K119" s="66">
        <v>42156</v>
      </c>
      <c r="L119" s="62">
        <v>307.42</v>
      </c>
      <c r="M119" s="62">
        <v>307.42</v>
      </c>
      <c r="N119" s="67">
        <v>3.0742000000000002E-2</v>
      </c>
      <c r="O119" s="67">
        <f t="shared" si="6"/>
        <v>3.0742000000000002E-2</v>
      </c>
      <c r="P119" s="66">
        <v>45231</v>
      </c>
      <c r="Q119" s="62">
        <v>308.08699999999999</v>
      </c>
      <c r="R119" s="67">
        <f t="shared" si="5"/>
        <v>1.4E-3</v>
      </c>
      <c r="S119" s="70">
        <v>45231</v>
      </c>
      <c r="T119" s="62">
        <v>0.28000000000000003</v>
      </c>
      <c r="U119" s="62">
        <v>10.14</v>
      </c>
      <c r="V119" s="62">
        <v>16.87</v>
      </c>
      <c r="X119" s="66">
        <v>42156</v>
      </c>
      <c r="Y119" s="62">
        <v>3.25</v>
      </c>
    </row>
    <row r="120" spans="2:25" x14ac:dyDescent="0.25">
      <c r="B120" s="63">
        <v>44929</v>
      </c>
      <c r="C120" s="64">
        <v>8691.8798828125</v>
      </c>
      <c r="D120" s="67">
        <f t="shared" si="7"/>
        <v>-8.2159093791835502E-2</v>
      </c>
      <c r="E120" s="76">
        <f t="shared" si="8"/>
        <v>-8.2159093791835502E-2</v>
      </c>
      <c r="I120" s="66">
        <v>42158</v>
      </c>
      <c r="J120" s="62">
        <v>2.87</v>
      </c>
      <c r="K120" s="66">
        <v>42157</v>
      </c>
      <c r="L120" s="62">
        <v>309.54000000000002</v>
      </c>
      <c r="M120" s="62">
        <v>309.54000000000002</v>
      </c>
      <c r="N120" s="67">
        <v>3.0954000000000002E-2</v>
      </c>
      <c r="O120" s="67">
        <f t="shared" si="6"/>
        <v>3.0954000000000002E-2</v>
      </c>
      <c r="P120" s="66">
        <v>45261</v>
      </c>
      <c r="Q120" s="62">
        <v>308.73500000000001</v>
      </c>
      <c r="R120" s="67">
        <f t="shared" si="5"/>
        <v>2.0999999999999999E-3</v>
      </c>
      <c r="S120" s="70">
        <v>45261</v>
      </c>
      <c r="T120" s="62">
        <v>0.56000000000000005</v>
      </c>
      <c r="U120" s="62">
        <v>10.28</v>
      </c>
      <c r="V120" s="62">
        <v>15.97</v>
      </c>
      <c r="X120" s="66">
        <v>42157</v>
      </c>
      <c r="Y120" s="62">
        <v>3.25</v>
      </c>
    </row>
    <row r="121" spans="2:25" x14ac:dyDescent="0.25">
      <c r="B121" s="63">
        <v>44958</v>
      </c>
      <c r="C121" s="64">
        <v>8479.7998046875</v>
      </c>
      <c r="D121" s="67">
        <f t="shared" si="7"/>
        <v>-7.6915071294375803E-2</v>
      </c>
      <c r="E121" s="76">
        <f t="shared" si="8"/>
        <v>-7.6915071294375803E-2</v>
      </c>
      <c r="I121" s="66">
        <v>42159</v>
      </c>
      <c r="J121" s="62">
        <v>2.78</v>
      </c>
      <c r="K121" s="66">
        <v>42158</v>
      </c>
      <c r="L121" s="62">
        <v>313.14</v>
      </c>
      <c r="M121" s="62">
        <v>313.14</v>
      </c>
      <c r="N121" s="67">
        <v>3.1314000000000002E-2</v>
      </c>
      <c r="O121" s="67">
        <f t="shared" si="6"/>
        <v>3.1314000000000002E-2</v>
      </c>
      <c r="P121" s="66">
        <v>45292</v>
      </c>
      <c r="Q121" s="62">
        <v>309.79399999999998</v>
      </c>
      <c r="R121" s="67">
        <f t="shared" si="5"/>
        <v>3.3999999999999998E-3</v>
      </c>
      <c r="S121" s="70">
        <v>45292</v>
      </c>
      <c r="T121" s="62">
        <v>0.42</v>
      </c>
      <c r="U121" s="62">
        <v>11.98</v>
      </c>
      <c r="V121" s="62">
        <v>16.43</v>
      </c>
      <c r="X121" s="66">
        <v>42158</v>
      </c>
      <c r="Y121" s="62">
        <v>3.25</v>
      </c>
    </row>
    <row r="122" spans="2:25" x14ac:dyDescent="0.25">
      <c r="B122" s="63">
        <v>44986</v>
      </c>
      <c r="C122" s="64">
        <v>8791.1298828125</v>
      </c>
      <c r="D122" s="67">
        <f t="shared" si="7"/>
        <v>-7.7285035166135274E-2</v>
      </c>
      <c r="E122" s="76">
        <f t="shared" si="8"/>
        <v>-7.7285035166135274E-2</v>
      </c>
      <c r="I122" s="66">
        <v>42160</v>
      </c>
      <c r="J122" s="62">
        <v>2.87</v>
      </c>
      <c r="K122" s="66">
        <v>42159</v>
      </c>
      <c r="L122" s="62">
        <v>315.94</v>
      </c>
      <c r="M122" s="62">
        <v>315.94</v>
      </c>
      <c r="N122" s="67">
        <v>3.1593999999999997E-2</v>
      </c>
      <c r="O122" s="67">
        <f t="shared" si="6"/>
        <v>3.1593999999999997E-2</v>
      </c>
      <c r="P122" s="66">
        <v>45323</v>
      </c>
      <c r="Q122" s="62">
        <v>311.02199999999999</v>
      </c>
      <c r="R122" s="67">
        <f t="shared" si="5"/>
        <v>4.0000000000000001E-3</v>
      </c>
      <c r="S122" s="70">
        <v>45323</v>
      </c>
      <c r="T122" s="62">
        <v>0.83</v>
      </c>
      <c r="U122" s="62">
        <v>11.66</v>
      </c>
      <c r="V122" s="62">
        <v>15.4</v>
      </c>
      <c r="X122" s="66">
        <v>42159</v>
      </c>
      <c r="Y122" s="62">
        <v>3.25</v>
      </c>
    </row>
    <row r="123" spans="2:25" x14ac:dyDescent="0.25">
      <c r="B123" s="63">
        <v>45019</v>
      </c>
      <c r="C123" s="64">
        <v>8928.349609375</v>
      </c>
      <c r="D123" s="67">
        <f t="shared" si="7"/>
        <v>2.6642351749562421E-2</v>
      </c>
      <c r="E123" s="76">
        <f t="shared" si="8"/>
        <v>2.6642351749562421E-2</v>
      </c>
      <c r="I123" s="66">
        <v>42163</v>
      </c>
      <c r="J123" s="62">
        <v>2.86</v>
      </c>
      <c r="K123" s="66">
        <v>42160</v>
      </c>
      <c r="L123" s="62">
        <v>324.76</v>
      </c>
      <c r="M123" s="62">
        <v>324.76</v>
      </c>
      <c r="N123" s="67">
        <v>3.2475999999999998E-2</v>
      </c>
      <c r="O123" s="67">
        <f t="shared" si="6"/>
        <v>3.2475999999999998E-2</v>
      </c>
      <c r="P123" s="66">
        <v>45352</v>
      </c>
      <c r="Q123" s="62">
        <v>312.10700000000003</v>
      </c>
      <c r="R123" s="67">
        <f t="shared" si="5"/>
        <v>3.5000000000000001E-3</v>
      </c>
      <c r="S123" s="70">
        <v>45352</v>
      </c>
      <c r="T123" s="62">
        <v>0.16</v>
      </c>
      <c r="U123" s="62">
        <v>12.75</v>
      </c>
      <c r="V123" s="62">
        <v>16.3</v>
      </c>
      <c r="X123" s="66">
        <v>42160</v>
      </c>
      <c r="Y123" s="62">
        <v>3.25</v>
      </c>
    </row>
    <row r="124" spans="2:25" x14ac:dyDescent="0.25">
      <c r="B124" s="63">
        <v>45047</v>
      </c>
      <c r="C124" s="64">
        <v>8967.16015625</v>
      </c>
      <c r="D124" s="67">
        <f t="shared" si="7"/>
        <v>2.9217519258096791E-2</v>
      </c>
      <c r="E124" s="76">
        <f t="shared" si="8"/>
        <v>2.9217519258096791E-2</v>
      </c>
      <c r="I124" s="66">
        <v>42164</v>
      </c>
      <c r="J124" s="62">
        <v>2.89</v>
      </c>
      <c r="K124" s="66">
        <v>42163</v>
      </c>
      <c r="L124" s="62">
        <v>326.39</v>
      </c>
      <c r="M124" s="62">
        <v>326.39</v>
      </c>
      <c r="N124" s="67">
        <v>3.2639000000000001E-2</v>
      </c>
      <c r="O124" s="67">
        <f t="shared" si="6"/>
        <v>3.2639000000000001E-2</v>
      </c>
      <c r="P124" s="66">
        <v>45383</v>
      </c>
      <c r="Q124" s="62">
        <v>313.01600000000002</v>
      </c>
      <c r="R124" s="67">
        <f t="shared" si="5"/>
        <v>2.8999999999999998E-3</v>
      </c>
      <c r="S124" s="70">
        <v>45383</v>
      </c>
      <c r="T124" s="62">
        <v>0.38</v>
      </c>
      <c r="U124" s="62">
        <v>9.9499999999999993</v>
      </c>
      <c r="V124" s="62">
        <v>15.49</v>
      </c>
      <c r="X124" s="66">
        <v>42163</v>
      </c>
      <c r="Y124" s="62">
        <v>3.25</v>
      </c>
    </row>
    <row r="125" spans="2:25" x14ac:dyDescent="0.25">
      <c r="B125" s="63">
        <v>45078</v>
      </c>
      <c r="C125" s="64">
        <v>9559.669921875</v>
      </c>
      <c r="D125" s="67">
        <f t="shared" si="7"/>
        <v>0.19594088040440916</v>
      </c>
      <c r="E125" s="76">
        <f t="shared" si="8"/>
        <v>0.19594088040440916</v>
      </c>
      <c r="I125" s="66">
        <v>42165</v>
      </c>
      <c r="J125" s="62">
        <v>2.96</v>
      </c>
      <c r="K125" s="66">
        <v>42164</v>
      </c>
      <c r="L125" s="62">
        <v>323.81</v>
      </c>
      <c r="M125" s="62">
        <v>323.81</v>
      </c>
      <c r="N125" s="67">
        <v>3.2381E-2</v>
      </c>
      <c r="O125" s="67">
        <f t="shared" si="6"/>
        <v>3.2381E-2</v>
      </c>
      <c r="P125" s="66">
        <v>45413</v>
      </c>
      <c r="Q125" s="62">
        <v>313.14</v>
      </c>
      <c r="R125" s="67">
        <f t="shared" si="5"/>
        <v>4.0000000000000002E-4</v>
      </c>
      <c r="S125" s="70">
        <v>45413</v>
      </c>
      <c r="T125" s="62">
        <v>0.46</v>
      </c>
      <c r="U125" s="62">
        <v>10.6</v>
      </c>
      <c r="V125" s="62">
        <v>13.92</v>
      </c>
      <c r="X125" s="66">
        <v>42164</v>
      </c>
      <c r="Y125" s="62">
        <v>3.25</v>
      </c>
    </row>
    <row r="126" spans="2:25" x14ac:dyDescent="0.25">
      <c r="B126" s="63">
        <v>45110</v>
      </c>
      <c r="C126" s="64">
        <v>9866.76953125</v>
      </c>
      <c r="D126" s="67">
        <f t="shared" si="7"/>
        <v>0.13015460530105671</v>
      </c>
      <c r="E126" s="76">
        <f t="shared" si="8"/>
        <v>0.13015460530105671</v>
      </c>
      <c r="I126" s="66">
        <v>42166</v>
      </c>
      <c r="J126" s="62">
        <v>2.84</v>
      </c>
      <c r="K126" s="66">
        <v>42165</v>
      </c>
      <c r="L126" s="62">
        <v>327.92</v>
      </c>
      <c r="M126" s="62">
        <v>327.92</v>
      </c>
      <c r="N126" s="67">
        <v>3.2792000000000002E-2</v>
      </c>
      <c r="O126" s="67">
        <f t="shared" si="6"/>
        <v>3.2792000000000002E-2</v>
      </c>
      <c r="P126" s="66">
        <v>45444</v>
      </c>
      <c r="Q126" s="62">
        <v>313.13099999999997</v>
      </c>
      <c r="R126" s="67">
        <f t="shared" si="5"/>
        <v>0</v>
      </c>
      <c r="S126" s="70">
        <v>45444</v>
      </c>
      <c r="T126" s="62">
        <v>0.21</v>
      </c>
      <c r="U126" s="62">
        <v>11.51</v>
      </c>
      <c r="V126" s="62">
        <v>13.63</v>
      </c>
      <c r="X126" s="66">
        <v>42165</v>
      </c>
      <c r="Y126" s="62">
        <v>3.25</v>
      </c>
    </row>
    <row r="127" spans="2:25" x14ac:dyDescent="0.25">
      <c r="B127" s="63">
        <v>45139</v>
      </c>
      <c r="C127" s="64">
        <v>9709.6796875</v>
      </c>
      <c r="D127" s="67">
        <f t="shared" si="7"/>
        <v>0.15944504551737837</v>
      </c>
      <c r="E127" s="76">
        <f t="shared" si="8"/>
        <v>0.15944504551737837</v>
      </c>
      <c r="I127" s="66">
        <v>42167</v>
      </c>
      <c r="J127" s="62">
        <v>2.84</v>
      </c>
      <c r="K127" s="66">
        <v>42166</v>
      </c>
      <c r="L127" s="62">
        <v>323.02</v>
      </c>
      <c r="M127" s="62">
        <v>323.02</v>
      </c>
      <c r="N127" s="67">
        <v>3.2301999999999997E-2</v>
      </c>
      <c r="O127" s="67">
        <f t="shared" si="6"/>
        <v>3.2301999999999997E-2</v>
      </c>
      <c r="P127" s="66">
        <v>45474</v>
      </c>
      <c r="Q127" s="62">
        <v>313.56599999999997</v>
      </c>
      <c r="R127" s="67">
        <f t="shared" si="5"/>
        <v>1.4E-3</v>
      </c>
      <c r="S127" s="70">
        <v>45474</v>
      </c>
      <c r="T127" s="62">
        <v>0.38</v>
      </c>
      <c r="U127" s="62">
        <v>10.07</v>
      </c>
      <c r="V127" s="62">
        <v>14.04</v>
      </c>
      <c r="X127" s="66">
        <v>42166</v>
      </c>
      <c r="Y127" s="62">
        <v>3.25</v>
      </c>
    </row>
    <row r="128" spans="2:25" x14ac:dyDescent="0.25">
      <c r="B128" s="63">
        <v>45170</v>
      </c>
      <c r="C128" s="64">
        <v>9246.740234375</v>
      </c>
      <c r="D128" s="67">
        <f t="shared" si="7"/>
        <v>0.21617385292145497</v>
      </c>
      <c r="E128" s="76">
        <f t="shared" si="8"/>
        <v>0.21617385292145497</v>
      </c>
      <c r="I128" s="66">
        <v>42170</v>
      </c>
      <c r="J128" s="62">
        <v>2.83</v>
      </c>
      <c r="K128" s="66">
        <v>42167</v>
      </c>
      <c r="L128" s="62">
        <v>326.67</v>
      </c>
      <c r="M128" s="62">
        <v>326.67</v>
      </c>
      <c r="N128" s="67">
        <v>3.2667000000000002E-2</v>
      </c>
      <c r="O128" s="67">
        <f t="shared" si="6"/>
        <v>3.2667000000000002E-2</v>
      </c>
      <c r="P128" s="66">
        <v>45505</v>
      </c>
      <c r="Q128" s="62">
        <v>314.13099999999997</v>
      </c>
      <c r="R128" s="67">
        <f t="shared" si="5"/>
        <v>1.8E-3</v>
      </c>
      <c r="S128" s="70">
        <v>45505</v>
      </c>
      <c r="T128" s="62">
        <v>-0.02</v>
      </c>
      <c r="U128" s="62">
        <v>10.89</v>
      </c>
      <c r="V128" s="62">
        <v>13.74</v>
      </c>
      <c r="X128" s="66">
        <v>42167</v>
      </c>
      <c r="Y128" s="62">
        <v>3.25</v>
      </c>
    </row>
    <row r="129" spans="2:25" x14ac:dyDescent="0.25">
      <c r="B129" s="63">
        <v>45201</v>
      </c>
      <c r="C129" s="64">
        <v>9052.3095703125</v>
      </c>
      <c r="D129" s="67">
        <f t="shared" si="7"/>
        <v>0.10142837129835258</v>
      </c>
      <c r="E129" s="76">
        <f t="shared" si="8"/>
        <v>0.10142837129835258</v>
      </c>
      <c r="I129" s="66">
        <v>42171</v>
      </c>
      <c r="J129" s="62">
        <v>2.79</v>
      </c>
      <c r="K129" s="66">
        <v>42170</v>
      </c>
      <c r="L129" s="62">
        <v>330.34</v>
      </c>
      <c r="M129" s="62">
        <v>330.34</v>
      </c>
      <c r="N129" s="67">
        <v>3.3034000000000001E-2</v>
      </c>
      <c r="O129" s="67">
        <f t="shared" si="6"/>
        <v>3.3034000000000001E-2</v>
      </c>
      <c r="P129" s="66">
        <v>45536</v>
      </c>
      <c r="Q129" s="62">
        <v>314.851</v>
      </c>
      <c r="R129" s="67">
        <f t="shared" si="5"/>
        <v>2.3E-3</v>
      </c>
      <c r="S129" s="70">
        <v>45536</v>
      </c>
      <c r="T129" s="62">
        <v>0.44</v>
      </c>
      <c r="U129" s="62">
        <v>8.9</v>
      </c>
      <c r="V129" s="62">
        <v>14.16</v>
      </c>
      <c r="X129" s="66">
        <v>42170</v>
      </c>
      <c r="Y129" s="62">
        <v>3.25</v>
      </c>
    </row>
    <row r="130" spans="2:25" x14ac:dyDescent="0.25">
      <c r="B130" s="63">
        <v>45231</v>
      </c>
      <c r="C130" s="64">
        <v>9879.01953125</v>
      </c>
      <c r="D130" s="67">
        <f t="shared" si="7"/>
        <v>0.13839819442843981</v>
      </c>
      <c r="E130" s="76">
        <f t="shared" si="8"/>
        <v>0.13839819442843981</v>
      </c>
      <c r="I130" s="66">
        <v>42172</v>
      </c>
      <c r="J130" s="62">
        <v>2.82</v>
      </c>
      <c r="K130" s="66">
        <v>42171</v>
      </c>
      <c r="L130" s="62">
        <v>329.55</v>
      </c>
      <c r="M130" s="62">
        <v>329.55</v>
      </c>
      <c r="N130" s="67">
        <v>3.2954999999999998E-2</v>
      </c>
      <c r="O130" s="67">
        <f t="shared" si="6"/>
        <v>3.2954999999999998E-2</v>
      </c>
      <c r="P130" s="66">
        <v>45566</v>
      </c>
      <c r="Q130" s="62">
        <v>315.56400000000002</v>
      </c>
      <c r="R130" s="67">
        <f t="shared" si="5"/>
        <v>2.3E-3</v>
      </c>
      <c r="S130" s="70">
        <v>45566</v>
      </c>
      <c r="T130" s="62">
        <v>0.56000000000000005</v>
      </c>
      <c r="U130" s="62">
        <v>11.74</v>
      </c>
      <c r="V130" s="62">
        <v>14.21</v>
      </c>
      <c r="X130" s="66">
        <v>42171</v>
      </c>
      <c r="Y130" s="62">
        <v>3.25</v>
      </c>
    </row>
    <row r="131" spans="2:25" x14ac:dyDescent="0.25">
      <c r="B131" s="63">
        <v>45261</v>
      </c>
      <c r="C131" s="64">
        <v>10327.830078125</v>
      </c>
      <c r="D131" s="67">
        <f t="shared" si="7"/>
        <v>0.26287659524670293</v>
      </c>
      <c r="E131" s="76">
        <f t="shared" si="8"/>
        <v>0.26287659524670293</v>
      </c>
      <c r="I131" s="66">
        <v>42173</v>
      </c>
      <c r="J131" s="62">
        <v>2.86</v>
      </c>
      <c r="K131" s="66">
        <v>42172</v>
      </c>
      <c r="L131" s="62">
        <v>327.08</v>
      </c>
      <c r="M131" s="62">
        <v>327.08</v>
      </c>
      <c r="N131" s="67">
        <v>3.2708000000000001E-2</v>
      </c>
      <c r="O131" s="67">
        <f t="shared" si="6"/>
        <v>3.2708000000000001E-2</v>
      </c>
      <c r="P131" s="66">
        <v>45597</v>
      </c>
      <c r="Q131" s="62">
        <v>316.44900000000001</v>
      </c>
      <c r="R131" s="67">
        <f t="shared" ref="R131:R141" si="9">ROUND(Q131/Q130-1,4)</f>
        <v>2.8E-3</v>
      </c>
      <c r="S131" s="70">
        <v>45597</v>
      </c>
      <c r="T131" s="62">
        <v>0.39</v>
      </c>
      <c r="U131" s="62">
        <v>12.92</v>
      </c>
      <c r="V131" s="62">
        <v>14.47</v>
      </c>
      <c r="X131" s="66">
        <v>42172</v>
      </c>
      <c r="Y131" s="62">
        <v>3.25</v>
      </c>
    </row>
    <row r="132" spans="2:25" x14ac:dyDescent="0.25">
      <c r="B132" s="63">
        <v>45293</v>
      </c>
      <c r="C132" s="64">
        <v>10501.3798828125</v>
      </c>
      <c r="D132" s="67">
        <f t="shared" si="7"/>
        <v>0.20818281250965542</v>
      </c>
      <c r="E132" s="76">
        <f t="shared" si="8"/>
        <v>0.20818281250965542</v>
      </c>
      <c r="I132" s="66">
        <v>42174</v>
      </c>
      <c r="J132" s="62">
        <v>2.76</v>
      </c>
      <c r="K132" s="66">
        <v>42173</v>
      </c>
      <c r="L132" s="147">
        <v>31.65</v>
      </c>
      <c r="M132" s="147">
        <v>316.5</v>
      </c>
      <c r="N132" s="148">
        <v>3.1649999999999998E-2</v>
      </c>
      <c r="O132" s="148">
        <f t="shared" si="6"/>
        <v>3.1649999999999998E-2</v>
      </c>
      <c r="P132" s="66">
        <v>45627</v>
      </c>
      <c r="Q132" s="62">
        <v>317.60300000000001</v>
      </c>
      <c r="R132" s="67">
        <f t="shared" si="9"/>
        <v>3.5999999999999999E-3</v>
      </c>
      <c r="S132" s="70">
        <v>45627</v>
      </c>
      <c r="T132" s="62">
        <v>0.52</v>
      </c>
      <c r="U132" s="62">
        <v>12.18</v>
      </c>
      <c r="V132" s="62">
        <v>15.63</v>
      </c>
      <c r="X132" s="66">
        <v>42173</v>
      </c>
      <c r="Y132" s="62">
        <v>3.25</v>
      </c>
    </row>
    <row r="133" spans="2:25" x14ac:dyDescent="0.25">
      <c r="B133" s="63">
        <v>45323</v>
      </c>
      <c r="C133" s="64">
        <v>11062.1103515625</v>
      </c>
      <c r="D133" s="67">
        <f t="shared" si="7"/>
        <v>0.30452494237511818</v>
      </c>
      <c r="E133" s="76">
        <f t="shared" si="8"/>
        <v>0.30452494237511818</v>
      </c>
      <c r="I133" s="66">
        <v>42177</v>
      </c>
      <c r="J133" s="62">
        <v>2.87</v>
      </c>
      <c r="K133" s="66">
        <v>42174</v>
      </c>
      <c r="L133" s="62">
        <v>325.20999999999998</v>
      </c>
      <c r="M133" s="62">
        <v>325.20999999999998</v>
      </c>
      <c r="N133" s="67">
        <v>3.2521000000000001E-2</v>
      </c>
      <c r="O133" s="67">
        <f t="shared" si="6"/>
        <v>3.2521000000000001E-2</v>
      </c>
      <c r="P133" s="66">
        <v>45658</v>
      </c>
      <c r="Q133" s="62">
        <v>319.08600000000001</v>
      </c>
      <c r="R133" s="67">
        <f t="shared" si="9"/>
        <v>4.7000000000000002E-3</v>
      </c>
      <c r="S133" s="70">
        <v>45658</v>
      </c>
      <c r="T133" s="62">
        <v>0.16</v>
      </c>
      <c r="U133" s="62">
        <v>14.32</v>
      </c>
      <c r="V133" s="62">
        <v>16.34</v>
      </c>
      <c r="X133" s="66">
        <v>42174</v>
      </c>
      <c r="Y133" s="62">
        <v>3.25</v>
      </c>
    </row>
    <row r="134" spans="2:25" x14ac:dyDescent="0.25">
      <c r="B134" s="63">
        <v>45352</v>
      </c>
      <c r="C134" s="64">
        <v>11418.0302734375</v>
      </c>
      <c r="D134" s="67">
        <f t="shared" si="7"/>
        <v>0.29881260152473033</v>
      </c>
      <c r="E134" s="76">
        <f t="shared" si="8"/>
        <v>0.29881260152473033</v>
      </c>
      <c r="I134" s="66">
        <v>42178</v>
      </c>
      <c r="J134" s="62">
        <v>2.92</v>
      </c>
      <c r="K134" s="66">
        <v>42177</v>
      </c>
      <c r="L134" s="62">
        <v>335.62</v>
      </c>
      <c r="M134" s="62">
        <v>335.62</v>
      </c>
      <c r="N134" s="67">
        <v>3.3562000000000002E-2</v>
      </c>
      <c r="O134" s="67">
        <f t="shared" si="6"/>
        <v>3.3562000000000002E-2</v>
      </c>
      <c r="P134" s="66">
        <v>45689</v>
      </c>
      <c r="Q134" s="62">
        <v>319.77499999999998</v>
      </c>
      <c r="R134" s="67">
        <f t="shared" si="9"/>
        <v>2.2000000000000001E-3</v>
      </c>
      <c r="S134" s="70">
        <v>45689</v>
      </c>
      <c r="T134" s="62">
        <v>1.31</v>
      </c>
      <c r="U134" s="62">
        <v>11.54</v>
      </c>
      <c r="V134" s="62">
        <v>16.73</v>
      </c>
      <c r="X134" s="66">
        <v>42177</v>
      </c>
      <c r="Y134" s="62">
        <v>3.25</v>
      </c>
    </row>
    <row r="135" spans="2:25" x14ac:dyDescent="0.25">
      <c r="B135" s="63">
        <v>45383</v>
      </c>
      <c r="C135" s="64">
        <v>10951.66015625</v>
      </c>
      <c r="D135" s="67">
        <f t="shared" si="7"/>
        <v>0.22661641125146703</v>
      </c>
      <c r="E135" s="76">
        <f t="shared" si="8"/>
        <v>0.22661641125146703</v>
      </c>
      <c r="I135" s="66">
        <v>42179</v>
      </c>
      <c r="J135" s="62">
        <v>2.87</v>
      </c>
      <c r="K135" s="66">
        <v>42178</v>
      </c>
      <c r="L135" s="62">
        <v>329.82</v>
      </c>
      <c r="M135" s="62">
        <v>329.82</v>
      </c>
      <c r="N135" s="67">
        <v>3.2981999999999997E-2</v>
      </c>
      <c r="O135" s="67">
        <f t="shared" si="6"/>
        <v>3.2981999999999997E-2</v>
      </c>
      <c r="P135" s="66">
        <v>45717</v>
      </c>
      <c r="Q135" s="62">
        <v>319.61500000000001</v>
      </c>
      <c r="R135" s="67">
        <f t="shared" si="9"/>
        <v>-5.0000000000000001E-4</v>
      </c>
      <c r="S135" s="70">
        <v>45717</v>
      </c>
      <c r="T135" s="62">
        <v>0.56000000000000005</v>
      </c>
      <c r="U135" s="62">
        <v>19.07</v>
      </c>
      <c r="V135" s="62">
        <v>16.850000000000001</v>
      </c>
      <c r="X135" s="66">
        <v>42178</v>
      </c>
      <c r="Y135" s="62">
        <v>3.25</v>
      </c>
    </row>
    <row r="136" spans="2:25" x14ac:dyDescent="0.25">
      <c r="B136" s="63">
        <v>45413</v>
      </c>
      <c r="C136" s="64">
        <v>11494.7001953125</v>
      </c>
      <c r="D136" s="67">
        <f t="shared" si="7"/>
        <v>0.28186627594699942</v>
      </c>
      <c r="E136" s="76">
        <f t="shared" si="8"/>
        <v>0.28186627594699942</v>
      </c>
      <c r="I136" s="66">
        <v>42180</v>
      </c>
      <c r="J136" s="62">
        <v>2.88</v>
      </c>
      <c r="K136" s="66">
        <v>42179</v>
      </c>
      <c r="L136" s="147">
        <v>33.64</v>
      </c>
      <c r="M136" s="147">
        <v>336.4</v>
      </c>
      <c r="N136" s="148">
        <v>3.3639999999999996E-2</v>
      </c>
      <c r="O136" s="148">
        <f t="shared" si="6"/>
        <v>3.3639999999999996E-2</v>
      </c>
      <c r="P136" s="66">
        <v>45748</v>
      </c>
      <c r="Q136" s="62">
        <v>320.32100000000003</v>
      </c>
      <c r="R136" s="67">
        <f t="shared" si="9"/>
        <v>2.2000000000000001E-3</v>
      </c>
      <c r="S136" s="70">
        <v>45748</v>
      </c>
      <c r="T136" s="62">
        <v>0.43</v>
      </c>
      <c r="U136" s="62">
        <v>15.09</v>
      </c>
      <c r="V136" s="62">
        <v>16.850000000000001</v>
      </c>
      <c r="X136" s="66">
        <v>42179</v>
      </c>
      <c r="Y136" s="62">
        <v>3.25</v>
      </c>
    </row>
    <row r="137" spans="2:25" x14ac:dyDescent="0.25">
      <c r="B137" s="63">
        <v>45446</v>
      </c>
      <c r="C137" s="64">
        <v>11907.150390625</v>
      </c>
      <c r="D137" s="67">
        <f t="shared" si="7"/>
        <v>0.24556082876652008</v>
      </c>
      <c r="E137" s="76">
        <f t="shared" si="8"/>
        <v>0.24556082876652008</v>
      </c>
      <c r="I137" s="66">
        <v>42181</v>
      </c>
      <c r="J137" s="62">
        <v>2.98</v>
      </c>
      <c r="K137" s="66">
        <v>42180</v>
      </c>
      <c r="L137" s="62">
        <v>339.88</v>
      </c>
      <c r="M137" s="62">
        <v>339.88</v>
      </c>
      <c r="N137" s="67">
        <v>3.3987999999999997E-2</v>
      </c>
      <c r="O137" s="67">
        <f t="shared" si="6"/>
        <v>3.3987999999999997E-2</v>
      </c>
      <c r="P137" s="66">
        <v>45778</v>
      </c>
      <c r="Q137" s="62">
        <v>320.58</v>
      </c>
      <c r="R137" s="67">
        <f t="shared" si="9"/>
        <v>8.0000000000000004E-4</v>
      </c>
      <c r="S137" s="70">
        <v>45778</v>
      </c>
      <c r="T137" s="62">
        <v>0.26</v>
      </c>
      <c r="U137" s="62">
        <v>13.78</v>
      </c>
      <c r="V137" s="62">
        <v>17.07</v>
      </c>
      <c r="X137" s="66">
        <v>42180</v>
      </c>
      <c r="Y137" s="62">
        <v>3.25</v>
      </c>
    </row>
    <row r="138" spans="2:25" x14ac:dyDescent="0.25">
      <c r="B138" s="63">
        <v>45474</v>
      </c>
      <c r="C138" s="64">
        <v>12052.08984375</v>
      </c>
      <c r="D138" s="67">
        <f t="shared" si="7"/>
        <v>0.22148285774575571</v>
      </c>
      <c r="E138" s="76">
        <f t="shared" si="8"/>
        <v>0.22148285774575571</v>
      </c>
      <c r="I138" s="66">
        <v>42184</v>
      </c>
      <c r="J138" s="62">
        <v>2.82</v>
      </c>
      <c r="K138" s="66">
        <v>42181</v>
      </c>
      <c r="L138" s="62">
        <v>341.12</v>
      </c>
      <c r="M138" s="62">
        <v>341.12</v>
      </c>
      <c r="N138" s="67">
        <v>3.4112000000000003E-2</v>
      </c>
      <c r="O138" s="67">
        <f t="shared" si="6"/>
        <v>3.4112000000000003E-2</v>
      </c>
      <c r="P138" s="66">
        <v>45809</v>
      </c>
      <c r="Q138" s="62">
        <v>321.5</v>
      </c>
      <c r="R138" s="67">
        <f t="shared" si="9"/>
        <v>2.8999999999999998E-3</v>
      </c>
      <c r="S138" s="70">
        <v>45809</v>
      </c>
      <c r="T138" s="62">
        <v>0.24</v>
      </c>
      <c r="U138" s="62">
        <v>13.86</v>
      </c>
      <c r="V138" s="62">
        <v>17.37</v>
      </c>
      <c r="X138" s="66">
        <v>42181</v>
      </c>
      <c r="Y138" s="62">
        <v>3.25</v>
      </c>
    </row>
    <row r="139" spans="2:25" x14ac:dyDescent="0.25">
      <c r="B139" s="63">
        <v>45505</v>
      </c>
      <c r="C139" s="64">
        <v>12344.4296875</v>
      </c>
      <c r="D139" s="67">
        <f t="shared" si="7"/>
        <v>0.2713529266461705</v>
      </c>
      <c r="E139" s="76">
        <f t="shared" si="8"/>
        <v>0.2713529266461705</v>
      </c>
      <c r="I139" s="66">
        <v>42185</v>
      </c>
      <c r="J139" s="62">
        <v>2.83</v>
      </c>
      <c r="K139" s="66">
        <v>42184</v>
      </c>
      <c r="L139" s="147">
        <v>3.49</v>
      </c>
      <c r="M139" s="147">
        <v>349</v>
      </c>
      <c r="N139" s="148">
        <v>3.49E-2</v>
      </c>
      <c r="O139" s="148">
        <f t="shared" si="6"/>
        <v>3.49E-2</v>
      </c>
      <c r="P139" s="66">
        <v>45839</v>
      </c>
      <c r="Q139" s="62">
        <v>322.13200000000001</v>
      </c>
      <c r="R139" s="67">
        <f t="shared" si="9"/>
        <v>2E-3</v>
      </c>
      <c r="S139" s="70">
        <v>45839</v>
      </c>
      <c r="T139" s="62">
        <v>0.26</v>
      </c>
      <c r="U139" s="62">
        <v>14.1</v>
      </c>
      <c r="V139" s="62">
        <v>17.63</v>
      </c>
      <c r="X139" s="66">
        <v>42184</v>
      </c>
      <c r="Y139" s="62">
        <v>3.25</v>
      </c>
    </row>
    <row r="140" spans="2:25" x14ac:dyDescent="0.25">
      <c r="B140" s="63">
        <v>45538</v>
      </c>
      <c r="C140" s="64">
        <v>12608.0703125</v>
      </c>
      <c r="D140" s="67">
        <f t="shared" si="7"/>
        <v>0.36351514078757896</v>
      </c>
      <c r="E140" s="76">
        <f t="shared" si="8"/>
        <v>0.36351514078757896</v>
      </c>
      <c r="I140" s="66">
        <v>42186</v>
      </c>
      <c r="J140" s="62">
        <v>2.92</v>
      </c>
      <c r="K140" s="66">
        <v>42185</v>
      </c>
      <c r="L140" s="62">
        <v>341.89</v>
      </c>
      <c r="M140" s="62">
        <v>341.89</v>
      </c>
      <c r="N140" s="67">
        <v>3.4188999999999997E-2</v>
      </c>
      <c r="O140" s="67">
        <f t="shared" ref="O140:O203" si="10">IF(OR(N140&gt;($G$25+$G$26*$G$24),N140&lt;($G$25-$G$26*$G$24)),"",N140)</f>
        <v>3.4188999999999997E-2</v>
      </c>
      <c r="P140" s="66">
        <v>45870</v>
      </c>
      <c r="Q140" s="62">
        <v>323.36399999999998</v>
      </c>
      <c r="R140" s="67">
        <f t="shared" si="9"/>
        <v>3.8E-3</v>
      </c>
      <c r="S140" s="70">
        <v>45870</v>
      </c>
      <c r="T140" s="62">
        <v>-0.11</v>
      </c>
      <c r="U140" s="62">
        <v>13.94</v>
      </c>
      <c r="V140" s="62">
        <v>17.649999999999999</v>
      </c>
      <c r="X140" s="66">
        <v>42185</v>
      </c>
      <c r="Y140" s="62">
        <v>3.25</v>
      </c>
    </row>
    <row r="141" spans="2:25" x14ac:dyDescent="0.25">
      <c r="B141" s="63">
        <v>45566</v>
      </c>
      <c r="C141" s="64">
        <v>12493.740234375</v>
      </c>
      <c r="D141" s="67">
        <f t="shared" si="7"/>
        <v>0.38017156144867648</v>
      </c>
      <c r="E141" s="76">
        <f t="shared" si="8"/>
        <v>0.38017156144867648</v>
      </c>
      <c r="I141" s="66">
        <v>42187</v>
      </c>
      <c r="J141" s="62">
        <v>2.9</v>
      </c>
      <c r="K141" s="66">
        <v>42186</v>
      </c>
      <c r="L141" s="62">
        <v>341.02</v>
      </c>
      <c r="M141" s="62">
        <v>341.02</v>
      </c>
      <c r="N141" s="67">
        <v>3.4102E-2</v>
      </c>
      <c r="O141" s="67">
        <f t="shared" si="10"/>
        <v>3.4102E-2</v>
      </c>
      <c r="P141" s="66">
        <v>45901</v>
      </c>
      <c r="Q141" s="62">
        <v>324.36799999999999</v>
      </c>
      <c r="R141" s="67">
        <f t="shared" si="9"/>
        <v>3.0999999999999999E-3</v>
      </c>
      <c r="S141" s="70">
        <v>45901</v>
      </c>
      <c r="T141" s="62">
        <v>0.48</v>
      </c>
      <c r="U141" s="62">
        <v>11.51</v>
      </c>
      <c r="V141" s="62">
        <v>17.309999999999999</v>
      </c>
      <c r="X141" s="66">
        <v>42186</v>
      </c>
      <c r="Y141" s="62">
        <v>3.25</v>
      </c>
    </row>
    <row r="142" spans="2:25" x14ac:dyDescent="0.25">
      <c r="B142" s="63">
        <v>45597</v>
      </c>
      <c r="C142" s="64">
        <v>13227.1298828125</v>
      </c>
      <c r="D142" s="67">
        <f t="shared" si="7"/>
        <v>0.33891119872488606</v>
      </c>
      <c r="E142" s="76">
        <f t="shared" si="8"/>
        <v>0.33891119872488606</v>
      </c>
      <c r="I142" s="66">
        <v>42188</v>
      </c>
      <c r="J142" s="62"/>
      <c r="K142" s="66">
        <v>42187</v>
      </c>
      <c r="L142" s="62">
        <v>333.18</v>
      </c>
      <c r="M142" s="62">
        <v>333.18</v>
      </c>
      <c r="N142" s="67">
        <v>3.3318E-2</v>
      </c>
      <c r="O142" s="67">
        <f t="shared" si="10"/>
        <v>3.3318E-2</v>
      </c>
      <c r="P142" s="66">
        <v>45931</v>
      </c>
      <c r="Q142" s="62"/>
      <c r="R142" s="67"/>
      <c r="S142" s="70">
        <v>45931</v>
      </c>
      <c r="T142" s="62">
        <v>0.09</v>
      </c>
      <c r="U142" s="62">
        <v>14.59</v>
      </c>
      <c r="V142" s="62">
        <v>16.760000000000002</v>
      </c>
      <c r="X142" s="66">
        <v>42187</v>
      </c>
      <c r="Y142" s="62">
        <v>3.25</v>
      </c>
    </row>
    <row r="143" spans="2:25" x14ac:dyDescent="0.25">
      <c r="B143" s="63">
        <v>45628</v>
      </c>
      <c r="C143" s="64">
        <v>12911.8203125</v>
      </c>
      <c r="D143" s="67">
        <f t="shared" si="7"/>
        <v>0.25019681916030501</v>
      </c>
      <c r="E143" s="76">
        <f t="shared" si="8"/>
        <v>0.25019681916030501</v>
      </c>
      <c r="I143" s="66">
        <v>42191</v>
      </c>
      <c r="J143" s="62">
        <v>2.78</v>
      </c>
      <c r="K143" s="66">
        <v>42188</v>
      </c>
      <c r="L143" s="62">
        <v>333.45</v>
      </c>
      <c r="M143" s="62">
        <v>333.45</v>
      </c>
      <c r="N143" s="67">
        <v>3.3345E-2</v>
      </c>
      <c r="O143" s="67">
        <f t="shared" si="10"/>
        <v>3.3345E-2</v>
      </c>
      <c r="P143" s="66">
        <v>45962</v>
      </c>
      <c r="Q143" s="62">
        <v>325.03100000000001</v>
      </c>
      <c r="R143" s="67">
        <f>ROUND(Q143/Q141-1,4)</f>
        <v>2E-3</v>
      </c>
      <c r="S143" s="70">
        <v>45962</v>
      </c>
      <c r="T143" s="62">
        <v>0.18</v>
      </c>
      <c r="U143" s="62">
        <v>11.68</v>
      </c>
      <c r="V143" s="62">
        <v>16.329999999999998</v>
      </c>
      <c r="X143" s="66">
        <v>42188</v>
      </c>
      <c r="Y143" s="62"/>
    </row>
    <row r="144" spans="2:25" x14ac:dyDescent="0.25">
      <c r="B144" s="63">
        <v>45659</v>
      </c>
      <c r="C144" s="64">
        <v>13271.3798828125</v>
      </c>
      <c r="D144" s="67">
        <f t="shared" si="7"/>
        <v>0.26377485920051624</v>
      </c>
      <c r="E144" s="76">
        <f t="shared" si="8"/>
        <v>0.26377485920051624</v>
      </c>
      <c r="I144" s="66">
        <v>42192</v>
      </c>
      <c r="J144" s="62">
        <v>2.74</v>
      </c>
      <c r="K144" s="66">
        <v>42191</v>
      </c>
      <c r="L144" s="62">
        <v>340.72</v>
      </c>
      <c r="M144" s="62">
        <v>340.72</v>
      </c>
      <c r="N144" s="67">
        <v>3.4072000000000005E-2</v>
      </c>
      <c r="O144" s="67">
        <f t="shared" si="10"/>
        <v>3.4072000000000005E-2</v>
      </c>
      <c r="P144" s="66">
        <v>45992</v>
      </c>
      <c r="Q144" s="62">
        <v>326.02999999999997</v>
      </c>
      <c r="R144" s="67">
        <f>ROUND(Q144/Q143-1,4)</f>
        <v>3.0999999999999999E-3</v>
      </c>
      <c r="S144" s="70">
        <v>45992</v>
      </c>
      <c r="T144" s="62">
        <v>0.33</v>
      </c>
      <c r="U144" s="62">
        <v>12.28</v>
      </c>
      <c r="V144" s="62">
        <v>16.57</v>
      </c>
      <c r="X144" s="66">
        <v>42191</v>
      </c>
      <c r="Y144" s="62">
        <v>3.25</v>
      </c>
    </row>
    <row r="145" spans="2:25" x14ac:dyDescent="0.25">
      <c r="B145" s="63">
        <v>45691</v>
      </c>
      <c r="C145" s="64">
        <v>13098.2197265625</v>
      </c>
      <c r="D145" s="67">
        <f t="shared" si="7"/>
        <v>0.18406156784653693</v>
      </c>
      <c r="E145" s="76">
        <f t="shared" si="8"/>
        <v>0.18406156784653693</v>
      </c>
      <c r="I145" s="66">
        <v>42193</v>
      </c>
      <c r="J145" s="62">
        <v>2.69</v>
      </c>
      <c r="K145" s="66">
        <v>42192</v>
      </c>
      <c r="L145" s="147">
        <v>34.130000000000003</v>
      </c>
      <c r="M145" s="147">
        <v>341.3</v>
      </c>
      <c r="N145" s="148">
        <v>3.4130000000000001E-2</v>
      </c>
      <c r="O145" s="148">
        <f t="shared" si="10"/>
        <v>3.4130000000000001E-2</v>
      </c>
      <c r="X145" s="66">
        <v>42192</v>
      </c>
      <c r="Y145" s="62">
        <v>3.25</v>
      </c>
    </row>
    <row r="146" spans="2:25" x14ac:dyDescent="0.25">
      <c r="B146" s="63">
        <v>45719</v>
      </c>
      <c r="C146" s="64">
        <v>12360.2099609375</v>
      </c>
      <c r="D146" s="67">
        <f t="shared" si="7"/>
        <v>8.2516832145020036E-2</v>
      </c>
      <c r="E146" s="76">
        <f t="shared" si="8"/>
        <v>8.2516832145020036E-2</v>
      </c>
      <c r="I146" s="66">
        <v>42194</v>
      </c>
      <c r="J146" s="62">
        <v>2.8</v>
      </c>
      <c r="K146" s="66">
        <v>42193</v>
      </c>
      <c r="L146" s="62">
        <v>345.15</v>
      </c>
      <c r="M146" s="62">
        <v>345.15</v>
      </c>
      <c r="N146" s="67">
        <v>3.4514999999999997E-2</v>
      </c>
      <c r="O146" s="67">
        <f t="shared" si="10"/>
        <v>3.4514999999999997E-2</v>
      </c>
      <c r="X146" s="66">
        <v>42193</v>
      </c>
      <c r="Y146" s="62">
        <v>3.25</v>
      </c>
    </row>
    <row r="147" spans="2:25" x14ac:dyDescent="0.25">
      <c r="B147" s="63">
        <v>45748</v>
      </c>
      <c r="C147" s="64">
        <v>12276.3896484375</v>
      </c>
      <c r="D147" s="67">
        <f t="shared" si="7"/>
        <v>0.12096152302822238</v>
      </c>
      <c r="E147" s="76">
        <f t="shared" si="8"/>
        <v>0.12096152302822238</v>
      </c>
      <c r="I147" s="66">
        <v>42195</v>
      </c>
      <c r="J147" s="62">
        <v>2.91</v>
      </c>
      <c r="K147" s="66">
        <v>42194</v>
      </c>
      <c r="L147" s="62">
        <v>343.15</v>
      </c>
      <c r="M147" s="62">
        <v>343.15</v>
      </c>
      <c r="N147" s="67">
        <v>3.4314999999999998E-2</v>
      </c>
      <c r="O147" s="67">
        <f t="shared" si="10"/>
        <v>3.4314999999999998E-2</v>
      </c>
      <c r="X147" s="66">
        <v>42194</v>
      </c>
      <c r="Y147" s="62">
        <v>3.25</v>
      </c>
    </row>
    <row r="148" spans="2:25" x14ac:dyDescent="0.25">
      <c r="B148" s="63">
        <v>45778</v>
      </c>
      <c r="C148" s="64">
        <v>13049.1298828125</v>
      </c>
      <c r="D148" s="67">
        <f t="shared" si="7"/>
        <v>0.13523012006297397</v>
      </c>
      <c r="E148" s="76">
        <f t="shared" si="8"/>
        <v>0.13523012006297397</v>
      </c>
      <c r="I148" s="66">
        <v>42198</v>
      </c>
      <c r="J148" s="62">
        <v>2.92</v>
      </c>
      <c r="K148" s="66">
        <v>42195</v>
      </c>
      <c r="L148" s="62">
        <v>334.58</v>
      </c>
      <c r="M148" s="62">
        <v>334.58</v>
      </c>
      <c r="N148" s="67">
        <v>3.3458000000000002E-2</v>
      </c>
      <c r="O148" s="67">
        <f t="shared" si="10"/>
        <v>3.3458000000000002E-2</v>
      </c>
      <c r="X148" s="66">
        <v>42195</v>
      </c>
      <c r="Y148" s="62">
        <v>3.25</v>
      </c>
    </row>
    <row r="149" spans="2:25" x14ac:dyDescent="0.25">
      <c r="B149" s="63">
        <v>45810</v>
      </c>
      <c r="C149" s="64">
        <v>13712.7099609375</v>
      </c>
      <c r="D149" s="67">
        <f t="shared" si="7"/>
        <v>0.15163658063259988</v>
      </c>
      <c r="E149" s="76">
        <f t="shared" si="8"/>
        <v>0.15163658063259988</v>
      </c>
      <c r="I149" s="66">
        <v>42199</v>
      </c>
      <c r="J149" s="62">
        <v>2.9</v>
      </c>
      <c r="K149" s="66">
        <v>42198</v>
      </c>
      <c r="L149" s="62">
        <v>328.72</v>
      </c>
      <c r="M149" s="62">
        <v>328.72</v>
      </c>
      <c r="N149" s="67">
        <v>3.2872000000000005E-2</v>
      </c>
      <c r="O149" s="67">
        <f t="shared" si="10"/>
        <v>3.2872000000000005E-2</v>
      </c>
      <c r="X149" s="66">
        <v>42198</v>
      </c>
      <c r="Y149" s="62">
        <v>3.25</v>
      </c>
    </row>
    <row r="150" spans="2:25" x14ac:dyDescent="0.25">
      <c r="B150" s="63">
        <v>45839</v>
      </c>
      <c r="C150" s="64">
        <v>14020.4599609375</v>
      </c>
      <c r="D150" s="67">
        <f t="shared" si="7"/>
        <v>0.16332189211220172</v>
      </c>
      <c r="E150" s="76">
        <f t="shared" si="8"/>
        <v>0.16332189211220172</v>
      </c>
      <c r="I150" s="66">
        <v>42200</v>
      </c>
      <c r="J150" s="62">
        <v>2.83</v>
      </c>
      <c r="K150" s="66">
        <v>42199</v>
      </c>
      <c r="L150" s="62">
        <v>330.11</v>
      </c>
      <c r="M150" s="62">
        <v>330.11</v>
      </c>
      <c r="N150" s="67">
        <v>3.3010999999999999E-2</v>
      </c>
      <c r="O150" s="67">
        <f t="shared" si="10"/>
        <v>3.3010999999999999E-2</v>
      </c>
      <c r="X150" s="66">
        <v>42199</v>
      </c>
      <c r="Y150" s="62">
        <v>3.25</v>
      </c>
    </row>
    <row r="151" spans="2:25" x14ac:dyDescent="0.25">
      <c r="B151" s="63">
        <v>45870</v>
      </c>
      <c r="C151" s="64">
        <v>14304.6796875</v>
      </c>
      <c r="D151" s="67">
        <f t="shared" si="7"/>
        <v>0.15879631944316985</v>
      </c>
      <c r="E151" s="76">
        <f t="shared" si="8"/>
        <v>0.15879631944316985</v>
      </c>
      <c r="I151" s="66">
        <v>42201</v>
      </c>
      <c r="J151" s="62">
        <v>2.81</v>
      </c>
      <c r="K151" s="66">
        <v>42200</v>
      </c>
      <c r="L151" s="62">
        <v>339.58</v>
      </c>
      <c r="M151" s="62">
        <v>339.58</v>
      </c>
      <c r="N151" s="67">
        <v>3.3957999999999995E-2</v>
      </c>
      <c r="O151" s="67">
        <f t="shared" si="10"/>
        <v>3.3957999999999995E-2</v>
      </c>
      <c r="X151" s="66">
        <v>42200</v>
      </c>
      <c r="Y151" s="62">
        <v>3.25</v>
      </c>
    </row>
    <row r="152" spans="2:25" x14ac:dyDescent="0.25">
      <c r="B152" s="63">
        <v>45902</v>
      </c>
      <c r="C152" s="64">
        <v>14826.7998046875</v>
      </c>
      <c r="D152" s="67">
        <f t="shared" si="7"/>
        <v>0.17597692883960114</v>
      </c>
      <c r="E152" s="76">
        <f t="shared" si="8"/>
        <v>0.17597692883960114</v>
      </c>
      <c r="I152" s="66">
        <v>42202</v>
      </c>
      <c r="J152" s="62">
        <v>2.77</v>
      </c>
      <c r="K152" s="66">
        <v>42201</v>
      </c>
      <c r="L152" s="62">
        <v>335.04</v>
      </c>
      <c r="M152" s="62">
        <v>335.04</v>
      </c>
      <c r="N152" s="67">
        <v>3.3503999999999999E-2</v>
      </c>
      <c r="O152" s="67">
        <f t="shared" si="10"/>
        <v>3.3503999999999999E-2</v>
      </c>
      <c r="X152" s="66">
        <v>42201</v>
      </c>
      <c r="Y152" s="62">
        <v>3.25</v>
      </c>
    </row>
    <row r="153" spans="2:25" x14ac:dyDescent="0.25">
      <c r="B153" s="63">
        <v>45931</v>
      </c>
      <c r="C153" s="64">
        <v>15173.9501953125</v>
      </c>
      <c r="D153" s="67">
        <f t="shared" ref="D153:D156" si="11">C153/C141-1</f>
        <v>0.21452422658534465</v>
      </c>
      <c r="E153" s="76">
        <f t="shared" ref="E153:E156" si="12">IF(OR(D153&gt;($G$14+$G$15*$G$13),D153&lt;($G$14-$G$15*$G$13)),"",D153)</f>
        <v>0.21452422658534465</v>
      </c>
      <c r="I153" s="66">
        <v>42205</v>
      </c>
      <c r="J153" s="62">
        <v>2.79</v>
      </c>
      <c r="K153" s="66">
        <v>42202</v>
      </c>
      <c r="L153" s="147">
        <v>34.340000000000003</v>
      </c>
      <c r="M153" s="147">
        <v>343.4</v>
      </c>
      <c r="N153" s="148">
        <v>3.4339999999999996E-2</v>
      </c>
      <c r="O153" s="148">
        <f t="shared" si="10"/>
        <v>3.4339999999999996E-2</v>
      </c>
      <c r="X153" s="66">
        <v>42202</v>
      </c>
      <c r="Y153" s="62">
        <v>3.25</v>
      </c>
    </row>
    <row r="154" spans="2:25" x14ac:dyDescent="0.25">
      <c r="B154" s="63">
        <v>45964</v>
      </c>
      <c r="C154" s="64">
        <v>15211.1396484375</v>
      </c>
      <c r="D154" s="67">
        <f t="shared" si="11"/>
        <v>0.14999548527931572</v>
      </c>
      <c r="E154" s="76">
        <f t="shared" si="12"/>
        <v>0.14999548527931572</v>
      </c>
      <c r="I154" s="66">
        <v>42206</v>
      </c>
      <c r="J154" s="62">
        <v>2.77</v>
      </c>
      <c r="K154" s="66">
        <v>42205</v>
      </c>
      <c r="L154" s="62">
        <v>352.77</v>
      </c>
      <c r="M154" s="62">
        <v>352.77</v>
      </c>
      <c r="N154" s="67">
        <v>3.5276999999999996E-2</v>
      </c>
      <c r="O154" s="67">
        <f t="shared" si="10"/>
        <v>3.5276999999999996E-2</v>
      </c>
      <c r="X154" s="66">
        <v>42205</v>
      </c>
      <c r="Y154" s="62">
        <v>3.25</v>
      </c>
    </row>
    <row r="155" spans="2:25" x14ac:dyDescent="0.25">
      <c r="B155" s="63">
        <v>45992</v>
      </c>
      <c r="C155" s="64">
        <v>15220.4501953125</v>
      </c>
      <c r="D155" s="67">
        <f t="shared" si="11"/>
        <v>0.17879972203280303</v>
      </c>
      <c r="E155" s="76">
        <f t="shared" si="12"/>
        <v>0.17879972203280303</v>
      </c>
      <c r="I155" s="66">
        <v>42207</v>
      </c>
      <c r="J155" s="62">
        <v>2.73</v>
      </c>
      <c r="K155" s="66">
        <v>42206</v>
      </c>
      <c r="L155" s="62">
        <v>343.44</v>
      </c>
      <c r="M155" s="62">
        <v>343.44</v>
      </c>
      <c r="N155" s="67">
        <v>3.4344E-2</v>
      </c>
      <c r="O155" s="67">
        <f t="shared" si="10"/>
        <v>3.4344E-2</v>
      </c>
      <c r="X155" s="66">
        <v>42206</v>
      </c>
      <c r="Y155" s="62">
        <v>3.25</v>
      </c>
    </row>
    <row r="156" spans="2:25" x14ac:dyDescent="0.25">
      <c r="B156" s="63">
        <v>46024</v>
      </c>
      <c r="C156" s="64">
        <v>15392.990234375</v>
      </c>
      <c r="D156" s="67">
        <f t="shared" si="11"/>
        <v>0.15986358391489919</v>
      </c>
      <c r="E156" s="76">
        <f t="shared" si="12"/>
        <v>0.15986358391489919</v>
      </c>
      <c r="I156" s="66">
        <v>42208</v>
      </c>
      <c r="J156" s="62">
        <v>2.67</v>
      </c>
      <c r="K156" s="66">
        <v>42207</v>
      </c>
      <c r="L156" s="62">
        <v>350.36</v>
      </c>
      <c r="M156" s="62">
        <v>350.36</v>
      </c>
      <c r="N156" s="67">
        <v>3.5036000000000005E-2</v>
      </c>
      <c r="O156" s="67">
        <f t="shared" si="10"/>
        <v>3.5036000000000005E-2</v>
      </c>
      <c r="R156" s="67"/>
      <c r="X156" s="66">
        <v>42207</v>
      </c>
      <c r="Y156" s="62">
        <v>3.25</v>
      </c>
    </row>
    <row r="157" spans="2:25" x14ac:dyDescent="0.25">
      <c r="I157" s="66">
        <v>42209</v>
      </c>
      <c r="J157" s="62">
        <v>2.67</v>
      </c>
      <c r="K157" s="66">
        <v>42208</v>
      </c>
      <c r="L157" s="62">
        <v>359.71</v>
      </c>
      <c r="M157" s="62">
        <v>359.71</v>
      </c>
      <c r="N157" s="67">
        <v>3.5970999999999996E-2</v>
      </c>
      <c r="O157" s="67">
        <f t="shared" si="10"/>
        <v>3.5970999999999996E-2</v>
      </c>
      <c r="R157" s="67"/>
      <c r="X157" s="66">
        <v>42208</v>
      </c>
      <c r="Y157" s="62">
        <v>3.25</v>
      </c>
    </row>
    <row r="158" spans="2:25" x14ac:dyDescent="0.25">
      <c r="I158" s="66">
        <v>42212</v>
      </c>
      <c r="J158" s="62">
        <v>2.64</v>
      </c>
      <c r="K158" s="66">
        <v>42209</v>
      </c>
      <c r="L158" s="62">
        <v>366.17</v>
      </c>
      <c r="M158" s="62">
        <v>366.17</v>
      </c>
      <c r="N158" s="67">
        <v>3.6617000000000004E-2</v>
      </c>
      <c r="O158" s="67">
        <f t="shared" si="10"/>
        <v>3.6617000000000004E-2</v>
      </c>
      <c r="R158" s="67"/>
      <c r="X158" s="66">
        <v>42209</v>
      </c>
      <c r="Y158" s="62">
        <v>3.25</v>
      </c>
    </row>
    <row r="159" spans="2:25" x14ac:dyDescent="0.25">
      <c r="I159" s="66">
        <v>42213</v>
      </c>
      <c r="J159" s="62">
        <v>2.66</v>
      </c>
      <c r="K159" s="66">
        <v>42212</v>
      </c>
      <c r="L159" s="62">
        <v>369.94</v>
      </c>
      <c r="M159" s="62">
        <v>369.94</v>
      </c>
      <c r="N159" s="67">
        <v>3.6993999999999999E-2</v>
      </c>
      <c r="O159" s="67">
        <f t="shared" si="10"/>
        <v>3.6993999999999999E-2</v>
      </c>
      <c r="R159" s="67"/>
      <c r="X159" s="66">
        <v>42212</v>
      </c>
      <c r="Y159" s="62">
        <v>3.25</v>
      </c>
    </row>
    <row r="160" spans="2:25" x14ac:dyDescent="0.25">
      <c r="I160" s="66">
        <v>42214</v>
      </c>
      <c r="J160" s="62">
        <v>2.69</v>
      </c>
      <c r="K160" s="66">
        <v>42213</v>
      </c>
      <c r="L160" s="62">
        <v>365.23</v>
      </c>
      <c r="M160" s="62">
        <v>365.23</v>
      </c>
      <c r="N160" s="67">
        <v>3.6523E-2</v>
      </c>
      <c r="O160" s="67">
        <f t="shared" si="10"/>
        <v>3.6523E-2</v>
      </c>
      <c r="R160" s="67"/>
      <c r="X160" s="66">
        <v>42213</v>
      </c>
      <c r="Y160" s="62">
        <v>3.25</v>
      </c>
    </row>
    <row r="161" spans="9:25" x14ac:dyDescent="0.25">
      <c r="I161" s="66">
        <v>42215</v>
      </c>
      <c r="J161" s="62">
        <v>2.66</v>
      </c>
      <c r="K161" s="66">
        <v>42214</v>
      </c>
      <c r="L161" s="62">
        <v>353.38</v>
      </c>
      <c r="M161" s="62">
        <v>353.38</v>
      </c>
      <c r="N161" s="67">
        <v>3.5338000000000001E-2</v>
      </c>
      <c r="O161" s="67">
        <f t="shared" si="10"/>
        <v>3.5338000000000001E-2</v>
      </c>
      <c r="R161" s="67"/>
      <c r="X161" s="66">
        <v>42214</v>
      </c>
      <c r="Y161" s="62">
        <v>3.25</v>
      </c>
    </row>
    <row r="162" spans="9:25" x14ac:dyDescent="0.25">
      <c r="I162" s="66">
        <v>42216</v>
      </c>
      <c r="J162" s="62">
        <v>2.61</v>
      </c>
      <c r="K162" s="66">
        <v>42215</v>
      </c>
      <c r="L162" s="62">
        <v>359.59</v>
      </c>
      <c r="M162" s="62">
        <v>359.59</v>
      </c>
      <c r="N162" s="67">
        <v>3.5958999999999998E-2</v>
      </c>
      <c r="O162" s="67">
        <f t="shared" si="10"/>
        <v>3.5958999999999998E-2</v>
      </c>
      <c r="R162" s="67"/>
      <c r="X162" s="66">
        <v>42215</v>
      </c>
      <c r="Y162" s="62">
        <v>3.25</v>
      </c>
    </row>
    <row r="163" spans="9:25" x14ac:dyDescent="0.25">
      <c r="I163" s="66">
        <v>42219</v>
      </c>
      <c r="J163" s="62">
        <v>2.5499999999999998</v>
      </c>
      <c r="K163" s="66">
        <v>42216</v>
      </c>
      <c r="L163" s="62">
        <v>364.87</v>
      </c>
      <c r="M163" s="62">
        <v>364.87</v>
      </c>
      <c r="N163" s="67">
        <v>3.6486999999999999E-2</v>
      </c>
      <c r="O163" s="67">
        <f t="shared" si="10"/>
        <v>3.6486999999999999E-2</v>
      </c>
      <c r="R163" s="67"/>
      <c r="X163" s="66">
        <v>42216</v>
      </c>
      <c r="Y163" s="62">
        <v>3.25</v>
      </c>
    </row>
    <row r="164" spans="9:25" x14ac:dyDescent="0.25">
      <c r="I164" s="66">
        <v>42220</v>
      </c>
      <c r="J164" s="62">
        <v>2.59</v>
      </c>
      <c r="K164" s="66">
        <v>42219</v>
      </c>
      <c r="L164" s="62">
        <v>373.33</v>
      </c>
      <c r="M164" s="62">
        <v>373.33</v>
      </c>
      <c r="N164" s="67">
        <v>3.7332999999999998E-2</v>
      </c>
      <c r="O164" s="67">
        <f t="shared" si="10"/>
        <v>3.7332999999999998E-2</v>
      </c>
      <c r="R164" s="67"/>
      <c r="X164" s="66">
        <v>42219</v>
      </c>
      <c r="Y164" s="62">
        <v>3.25</v>
      </c>
    </row>
    <row r="165" spans="9:25" x14ac:dyDescent="0.25">
      <c r="I165" s="66">
        <v>42221</v>
      </c>
      <c r="J165" s="62">
        <v>2.64</v>
      </c>
      <c r="K165" s="66">
        <v>42220</v>
      </c>
      <c r="L165" s="62">
        <v>376.97</v>
      </c>
      <c r="M165" s="62">
        <v>376.97</v>
      </c>
      <c r="N165" s="67">
        <v>3.7697000000000001E-2</v>
      </c>
      <c r="O165" s="67">
        <f t="shared" si="10"/>
        <v>3.7697000000000001E-2</v>
      </c>
      <c r="R165" s="67"/>
      <c r="X165" s="66">
        <v>42220</v>
      </c>
      <c r="Y165" s="62">
        <v>3.25</v>
      </c>
    </row>
    <row r="166" spans="9:25" x14ac:dyDescent="0.25">
      <c r="I166" s="66">
        <v>42222</v>
      </c>
      <c r="J166" s="62">
        <v>2.59</v>
      </c>
      <c r="K166" s="66">
        <v>42221</v>
      </c>
      <c r="L166" s="147">
        <v>37.94</v>
      </c>
      <c r="M166" s="147">
        <v>379.4</v>
      </c>
      <c r="N166" s="148">
        <v>3.7939999999999995E-2</v>
      </c>
      <c r="O166" s="148">
        <f t="shared" si="10"/>
        <v>3.7939999999999995E-2</v>
      </c>
      <c r="R166" s="67"/>
      <c r="X166" s="66">
        <v>42221</v>
      </c>
      <c r="Y166" s="62">
        <v>3.25</v>
      </c>
    </row>
    <row r="167" spans="9:25" x14ac:dyDescent="0.25">
      <c r="I167" s="66">
        <v>42223</v>
      </c>
      <c r="J167" s="62">
        <v>2.52</v>
      </c>
      <c r="K167" s="66">
        <v>42222</v>
      </c>
      <c r="L167" s="62">
        <v>396.58</v>
      </c>
      <c r="M167" s="62">
        <v>396.58</v>
      </c>
      <c r="N167" s="67">
        <v>3.9657999999999999E-2</v>
      </c>
      <c r="O167" s="67">
        <f t="shared" si="10"/>
        <v>3.9657999999999999E-2</v>
      </c>
      <c r="R167" s="67"/>
      <c r="X167" s="66">
        <v>42222</v>
      </c>
      <c r="Y167" s="62">
        <v>3.25</v>
      </c>
    </row>
    <row r="168" spans="9:25" x14ac:dyDescent="0.25">
      <c r="I168" s="66">
        <v>42226</v>
      </c>
      <c r="J168" s="62">
        <v>2.58</v>
      </c>
      <c r="K168" s="66">
        <v>42223</v>
      </c>
      <c r="L168" s="62">
        <v>396.34</v>
      </c>
      <c r="M168" s="62">
        <v>396.34</v>
      </c>
      <c r="N168" s="67">
        <v>3.9633999999999996E-2</v>
      </c>
      <c r="O168" s="67">
        <f t="shared" si="10"/>
        <v>3.9633999999999996E-2</v>
      </c>
      <c r="R168" s="67"/>
      <c r="X168" s="66">
        <v>42223</v>
      </c>
      <c r="Y168" s="62">
        <v>3.25</v>
      </c>
    </row>
    <row r="169" spans="9:25" x14ac:dyDescent="0.25">
      <c r="I169" s="66">
        <v>42227</v>
      </c>
      <c r="J169" s="62">
        <v>2.5</v>
      </c>
      <c r="K169" s="66">
        <v>42226</v>
      </c>
      <c r="L169" s="62">
        <v>382.88</v>
      </c>
      <c r="M169" s="62">
        <v>382.88</v>
      </c>
      <c r="N169" s="67">
        <v>3.8288000000000003E-2</v>
      </c>
      <c r="O169" s="67">
        <f t="shared" si="10"/>
        <v>3.8288000000000003E-2</v>
      </c>
      <c r="R169" s="67"/>
      <c r="X169" s="66">
        <v>42226</v>
      </c>
      <c r="Y169" s="62">
        <v>3.25</v>
      </c>
    </row>
    <row r="170" spans="9:25" x14ac:dyDescent="0.25">
      <c r="I170" s="66">
        <v>42228</v>
      </c>
      <c r="J170" s="62">
        <v>2.52</v>
      </c>
      <c r="K170" s="66">
        <v>42227</v>
      </c>
      <c r="L170" s="62">
        <v>379.89</v>
      </c>
      <c r="M170" s="62">
        <v>379.89</v>
      </c>
      <c r="N170" s="67">
        <v>3.7989000000000002E-2</v>
      </c>
      <c r="O170" s="67">
        <f t="shared" si="10"/>
        <v>3.7989000000000002E-2</v>
      </c>
      <c r="R170" s="67"/>
      <c r="X170" s="66">
        <v>42227</v>
      </c>
      <c r="Y170" s="62">
        <v>3.25</v>
      </c>
    </row>
    <row r="171" spans="9:25" x14ac:dyDescent="0.25">
      <c r="I171" s="66">
        <v>42229</v>
      </c>
      <c r="J171" s="62">
        <v>2.54</v>
      </c>
      <c r="K171" s="66">
        <v>42228</v>
      </c>
      <c r="L171" s="62">
        <v>372.16</v>
      </c>
      <c r="M171" s="62">
        <v>372.16</v>
      </c>
      <c r="N171" s="67">
        <v>3.7215999999999999E-2</v>
      </c>
      <c r="O171" s="67">
        <f t="shared" si="10"/>
        <v>3.7215999999999999E-2</v>
      </c>
      <c r="R171" s="67"/>
      <c r="X171" s="66">
        <v>42228</v>
      </c>
      <c r="Y171" s="62">
        <v>3.25</v>
      </c>
    </row>
    <row r="172" spans="9:25" x14ac:dyDescent="0.25">
      <c r="I172" s="66">
        <v>42230</v>
      </c>
      <c r="J172" s="62">
        <v>2.54</v>
      </c>
      <c r="K172" s="66">
        <v>42229</v>
      </c>
      <c r="L172" s="62">
        <v>379.62</v>
      </c>
      <c r="M172" s="62">
        <v>379.62</v>
      </c>
      <c r="N172" s="67">
        <v>3.7962000000000003E-2</v>
      </c>
      <c r="O172" s="67">
        <f t="shared" si="10"/>
        <v>3.7962000000000003E-2</v>
      </c>
      <c r="R172" s="67"/>
      <c r="X172" s="66">
        <v>42229</v>
      </c>
      <c r="Y172" s="62">
        <v>3.25</v>
      </c>
    </row>
    <row r="173" spans="9:25" x14ac:dyDescent="0.25">
      <c r="I173" s="66">
        <v>42233</v>
      </c>
      <c r="J173" s="62">
        <v>2.5099999999999998</v>
      </c>
      <c r="K173" s="66">
        <v>42230</v>
      </c>
      <c r="L173" s="147">
        <v>37.659999999999997</v>
      </c>
      <c r="M173" s="147">
        <v>376.6</v>
      </c>
      <c r="N173" s="148">
        <v>3.7659999999999999E-2</v>
      </c>
      <c r="O173" s="148">
        <f t="shared" si="10"/>
        <v>3.7659999999999999E-2</v>
      </c>
      <c r="R173" s="67"/>
      <c r="X173" s="66">
        <v>42230</v>
      </c>
      <c r="Y173" s="62">
        <v>3.25</v>
      </c>
    </row>
    <row r="174" spans="9:25" x14ac:dyDescent="0.25">
      <c r="I174" s="66">
        <v>42234</v>
      </c>
      <c r="J174" s="62">
        <v>2.56</v>
      </c>
      <c r="K174" s="66">
        <v>42233</v>
      </c>
      <c r="L174" s="62">
        <v>376.82</v>
      </c>
      <c r="M174" s="62">
        <v>376.82</v>
      </c>
      <c r="N174" s="67">
        <v>3.7682E-2</v>
      </c>
      <c r="O174" s="67">
        <f t="shared" si="10"/>
        <v>3.7682E-2</v>
      </c>
      <c r="R174" s="67"/>
      <c r="X174" s="66">
        <v>42233</v>
      </c>
      <c r="Y174" s="62">
        <v>3.25</v>
      </c>
    </row>
    <row r="175" spans="9:25" x14ac:dyDescent="0.25">
      <c r="I175" s="66">
        <v>42235</v>
      </c>
      <c r="J175" s="62">
        <v>2.4900000000000002</v>
      </c>
      <c r="K175" s="66">
        <v>42234</v>
      </c>
      <c r="L175" s="62">
        <v>376.82</v>
      </c>
      <c r="M175" s="62">
        <v>376.82</v>
      </c>
      <c r="N175" s="67">
        <v>3.7682E-2</v>
      </c>
      <c r="O175" s="67">
        <f t="shared" si="10"/>
        <v>3.7682E-2</v>
      </c>
      <c r="R175" s="67"/>
      <c r="X175" s="66">
        <v>42234</v>
      </c>
      <c r="Y175" s="62">
        <v>3.25</v>
      </c>
    </row>
    <row r="176" spans="9:25" x14ac:dyDescent="0.25">
      <c r="I176" s="66">
        <v>42236</v>
      </c>
      <c r="J176" s="62">
        <v>2.4500000000000002</v>
      </c>
      <c r="K176" s="66">
        <v>42235</v>
      </c>
      <c r="L176" s="62">
        <v>392.28</v>
      </c>
      <c r="M176" s="62">
        <v>392.28</v>
      </c>
      <c r="N176" s="67">
        <v>3.9227999999999999E-2</v>
      </c>
      <c r="O176" s="67">
        <f t="shared" si="10"/>
        <v>3.9227999999999999E-2</v>
      </c>
      <c r="R176" s="67"/>
      <c r="X176" s="66">
        <v>42235</v>
      </c>
      <c r="Y176" s="62">
        <v>3.25</v>
      </c>
    </row>
    <row r="177" spans="9:25" x14ac:dyDescent="0.25">
      <c r="I177" s="66">
        <v>42237</v>
      </c>
      <c r="J177" s="62">
        <v>2.44</v>
      </c>
      <c r="K177" s="66">
        <v>42236</v>
      </c>
      <c r="L177" s="62">
        <v>395.03</v>
      </c>
      <c r="M177" s="62">
        <v>395.03</v>
      </c>
      <c r="N177" s="67">
        <v>3.9502999999999996E-2</v>
      </c>
      <c r="O177" s="67">
        <f t="shared" si="10"/>
        <v>3.9502999999999996E-2</v>
      </c>
      <c r="R177" s="67"/>
      <c r="X177" s="66">
        <v>42236</v>
      </c>
      <c r="Y177" s="62">
        <v>3.25</v>
      </c>
    </row>
    <row r="178" spans="9:25" x14ac:dyDescent="0.25">
      <c r="I178" s="66">
        <v>42240</v>
      </c>
      <c r="J178" s="62">
        <v>2.42</v>
      </c>
      <c r="K178" s="66">
        <v>42237</v>
      </c>
      <c r="L178" s="62">
        <v>409.01</v>
      </c>
      <c r="M178" s="62">
        <v>409.01</v>
      </c>
      <c r="N178" s="67">
        <v>4.0901E-2</v>
      </c>
      <c r="O178" s="67">
        <f t="shared" si="10"/>
        <v>4.0901E-2</v>
      </c>
      <c r="R178" s="67"/>
      <c r="X178" s="66">
        <v>42237</v>
      </c>
      <c r="Y178" s="62">
        <v>3.25</v>
      </c>
    </row>
    <row r="179" spans="9:25" x14ac:dyDescent="0.25">
      <c r="I179" s="66">
        <v>42241</v>
      </c>
      <c r="J179" s="62">
        <v>2.54</v>
      </c>
      <c r="K179" s="66">
        <v>42240</v>
      </c>
      <c r="L179" s="147">
        <v>42.34</v>
      </c>
      <c r="M179" s="147">
        <v>423.4</v>
      </c>
      <c r="N179" s="148">
        <v>4.2339999999999996E-2</v>
      </c>
      <c r="O179" s="148">
        <f t="shared" si="10"/>
        <v>4.2339999999999996E-2</v>
      </c>
      <c r="R179" s="67"/>
      <c r="X179" s="66">
        <v>42240</v>
      </c>
      <c r="Y179" s="62">
        <v>3.25</v>
      </c>
    </row>
    <row r="180" spans="9:25" x14ac:dyDescent="0.25">
      <c r="I180" s="66">
        <v>42242</v>
      </c>
      <c r="J180" s="62">
        <v>2.64</v>
      </c>
      <c r="K180" s="66">
        <v>42241</v>
      </c>
      <c r="L180" s="62">
        <v>418.95</v>
      </c>
      <c r="M180" s="62">
        <v>418.95</v>
      </c>
      <c r="N180" s="67">
        <v>4.1895000000000002E-2</v>
      </c>
      <c r="O180" s="67">
        <f t="shared" si="10"/>
        <v>4.1895000000000002E-2</v>
      </c>
      <c r="R180" s="67"/>
      <c r="X180" s="66">
        <v>42241</v>
      </c>
      <c r="Y180" s="62">
        <v>3.25</v>
      </c>
    </row>
    <row r="181" spans="9:25" x14ac:dyDescent="0.25">
      <c r="I181" s="66">
        <v>42243</v>
      </c>
      <c r="J181" s="62">
        <v>2.61</v>
      </c>
      <c r="K181" s="66">
        <v>42242</v>
      </c>
      <c r="L181" s="62">
        <v>414.14</v>
      </c>
      <c r="M181" s="62">
        <v>414.14</v>
      </c>
      <c r="N181" s="67">
        <v>4.1413999999999999E-2</v>
      </c>
      <c r="O181" s="67">
        <f t="shared" si="10"/>
        <v>4.1413999999999999E-2</v>
      </c>
      <c r="R181" s="67"/>
      <c r="X181" s="66">
        <v>42242</v>
      </c>
      <c r="Y181" s="62">
        <v>3.25</v>
      </c>
    </row>
    <row r="182" spans="9:25" x14ac:dyDescent="0.25">
      <c r="I182" s="66">
        <v>42244</v>
      </c>
      <c r="J182" s="62">
        <v>2.61</v>
      </c>
      <c r="K182" s="66">
        <v>42243</v>
      </c>
      <c r="L182" s="147">
        <v>39.39</v>
      </c>
      <c r="M182" s="147">
        <v>393.9</v>
      </c>
      <c r="N182" s="148">
        <v>3.9389999999999994E-2</v>
      </c>
      <c r="O182" s="148">
        <f t="shared" si="10"/>
        <v>3.9389999999999994E-2</v>
      </c>
      <c r="R182" s="67"/>
      <c r="X182" s="66">
        <v>42243</v>
      </c>
      <c r="Y182" s="62">
        <v>3.25</v>
      </c>
    </row>
    <row r="183" spans="9:25" x14ac:dyDescent="0.25">
      <c r="I183" s="66">
        <v>42247</v>
      </c>
      <c r="J183" s="62">
        <v>2.64</v>
      </c>
      <c r="K183" s="66">
        <v>42244</v>
      </c>
      <c r="L183" s="62">
        <v>399.54</v>
      </c>
      <c r="M183" s="62">
        <v>399.54</v>
      </c>
      <c r="N183" s="67">
        <v>3.9954000000000003E-2</v>
      </c>
      <c r="O183" s="67">
        <f t="shared" si="10"/>
        <v>3.9954000000000003E-2</v>
      </c>
      <c r="R183" s="67"/>
      <c r="X183" s="66">
        <v>42244</v>
      </c>
      <c r="Y183" s="62">
        <v>3.25</v>
      </c>
    </row>
    <row r="184" spans="9:25" x14ac:dyDescent="0.25">
      <c r="I184" s="66">
        <v>42248</v>
      </c>
      <c r="J184" s="62">
        <v>2.62</v>
      </c>
      <c r="K184" s="66">
        <v>42247</v>
      </c>
      <c r="L184" s="62">
        <v>416.12</v>
      </c>
      <c r="M184" s="62">
        <v>416.12</v>
      </c>
      <c r="N184" s="67">
        <v>4.1612000000000003E-2</v>
      </c>
      <c r="O184" s="67">
        <f t="shared" si="10"/>
        <v>4.1612000000000003E-2</v>
      </c>
      <c r="R184" s="67"/>
      <c r="X184" s="66">
        <v>42247</v>
      </c>
      <c r="Y184" s="62">
        <v>3.25</v>
      </c>
    </row>
    <row r="185" spans="9:25" x14ac:dyDescent="0.25">
      <c r="I185" s="66">
        <v>42249</v>
      </c>
      <c r="J185" s="62">
        <v>2.66</v>
      </c>
      <c r="K185" s="66">
        <v>42248</v>
      </c>
      <c r="L185" s="147">
        <v>43.29</v>
      </c>
      <c r="M185" s="147">
        <v>432.9</v>
      </c>
      <c r="N185" s="148">
        <v>4.3289999999999995E-2</v>
      </c>
      <c r="O185" s="148">
        <f t="shared" si="10"/>
        <v>4.3289999999999995E-2</v>
      </c>
      <c r="R185" s="67"/>
      <c r="X185" s="66">
        <v>42248</v>
      </c>
      <c r="Y185" s="62">
        <v>3.25</v>
      </c>
    </row>
    <row r="186" spans="9:25" x14ac:dyDescent="0.25">
      <c r="I186" s="66">
        <v>42250</v>
      </c>
      <c r="J186" s="62">
        <v>2.64</v>
      </c>
      <c r="K186" s="66">
        <v>42249</v>
      </c>
      <c r="L186" s="62">
        <v>445.01</v>
      </c>
      <c r="M186" s="62">
        <v>445.01</v>
      </c>
      <c r="N186" s="67">
        <v>4.4500999999999999E-2</v>
      </c>
      <c r="O186" s="67">
        <f t="shared" si="10"/>
        <v>4.4500999999999999E-2</v>
      </c>
      <c r="R186" s="67"/>
      <c r="X186" s="66">
        <v>42249</v>
      </c>
      <c r="Y186" s="62">
        <v>3.25</v>
      </c>
    </row>
    <row r="187" spans="9:25" x14ac:dyDescent="0.25">
      <c r="I187" s="66">
        <v>42251</v>
      </c>
      <c r="J187" s="62">
        <v>2.58</v>
      </c>
      <c r="K187" s="66">
        <v>42250</v>
      </c>
      <c r="L187" s="62">
        <v>434.32</v>
      </c>
      <c r="M187" s="62">
        <v>434.32</v>
      </c>
      <c r="N187" s="67">
        <v>4.3431999999999998E-2</v>
      </c>
      <c r="O187" s="67">
        <f t="shared" si="10"/>
        <v>4.3431999999999998E-2</v>
      </c>
      <c r="R187" s="67"/>
      <c r="X187" s="66">
        <v>42250</v>
      </c>
      <c r="Y187" s="62">
        <v>3.25</v>
      </c>
    </row>
    <row r="188" spans="9:25" x14ac:dyDescent="0.25">
      <c r="I188" s="66">
        <v>42254</v>
      </c>
      <c r="J188" s="62"/>
      <c r="K188" s="66">
        <v>42251</v>
      </c>
      <c r="L188" s="62">
        <v>445.29</v>
      </c>
      <c r="M188" s="62">
        <v>445.29</v>
      </c>
      <c r="N188" s="67">
        <v>4.4528999999999999E-2</v>
      </c>
      <c r="O188" s="67">
        <f t="shared" si="10"/>
        <v>4.4528999999999999E-2</v>
      </c>
      <c r="R188" s="67"/>
      <c r="X188" s="66">
        <v>42251</v>
      </c>
      <c r="Y188" s="62">
        <v>3.25</v>
      </c>
    </row>
    <row r="189" spans="9:25" x14ac:dyDescent="0.25">
      <c r="I189" s="66">
        <v>42255</v>
      </c>
      <c r="J189" s="62">
        <v>2.66</v>
      </c>
      <c r="K189" s="66">
        <v>42254</v>
      </c>
      <c r="L189" s="62">
        <v>446.09</v>
      </c>
      <c r="M189" s="62">
        <v>446.09</v>
      </c>
      <c r="N189" s="67">
        <v>4.4608999999999996E-2</v>
      </c>
      <c r="O189" s="67">
        <f t="shared" si="10"/>
        <v>4.4608999999999996E-2</v>
      </c>
      <c r="R189" s="67"/>
      <c r="X189" s="66">
        <v>42254</v>
      </c>
      <c r="Y189" s="62"/>
    </row>
    <row r="190" spans="9:25" x14ac:dyDescent="0.25">
      <c r="I190" s="66">
        <v>42256</v>
      </c>
      <c r="J190" s="62">
        <v>2.64</v>
      </c>
      <c r="K190" s="66">
        <v>42255</v>
      </c>
      <c r="L190" s="62">
        <v>439.93</v>
      </c>
      <c r="M190" s="62">
        <v>439.93</v>
      </c>
      <c r="N190" s="67">
        <v>4.3992999999999997E-2</v>
      </c>
      <c r="O190" s="67">
        <f t="shared" si="10"/>
        <v>4.3992999999999997E-2</v>
      </c>
      <c r="R190" s="67"/>
      <c r="X190" s="66">
        <v>42255</v>
      </c>
      <c r="Y190" s="62">
        <v>3.25</v>
      </c>
    </row>
    <row r="191" spans="9:25" x14ac:dyDescent="0.25">
      <c r="I191" s="66">
        <v>42257</v>
      </c>
      <c r="J191" s="62">
        <v>2.66</v>
      </c>
      <c r="K191" s="66">
        <v>42256</v>
      </c>
      <c r="L191" s="62">
        <v>438.02</v>
      </c>
      <c r="M191" s="62">
        <v>438.02</v>
      </c>
      <c r="N191" s="67">
        <v>4.3802000000000001E-2</v>
      </c>
      <c r="O191" s="67">
        <f t="shared" si="10"/>
        <v>4.3802000000000001E-2</v>
      </c>
      <c r="R191" s="67"/>
      <c r="X191" s="66">
        <v>42256</v>
      </c>
      <c r="Y191" s="62">
        <v>3.25</v>
      </c>
    </row>
    <row r="192" spans="9:25" x14ac:dyDescent="0.25">
      <c r="I192" s="66">
        <v>42258</v>
      </c>
      <c r="J192" s="62">
        <v>2.63</v>
      </c>
      <c r="K192" s="66">
        <v>42257</v>
      </c>
      <c r="L192" s="62">
        <v>452.36</v>
      </c>
      <c r="M192" s="62">
        <v>452.36</v>
      </c>
      <c r="N192" s="67">
        <v>4.5235999999999998E-2</v>
      </c>
      <c r="O192" s="67">
        <f t="shared" si="10"/>
        <v>4.5235999999999998E-2</v>
      </c>
      <c r="R192" s="67"/>
      <c r="X192" s="66">
        <v>42257</v>
      </c>
      <c r="Y192" s="62">
        <v>3.25</v>
      </c>
    </row>
    <row r="193" spans="9:25" x14ac:dyDescent="0.25">
      <c r="I193" s="66">
        <v>42261</v>
      </c>
      <c r="J193" s="62">
        <v>2.62</v>
      </c>
      <c r="K193" s="66">
        <v>42258</v>
      </c>
      <c r="L193" s="62">
        <v>458.41</v>
      </c>
      <c r="M193" s="62">
        <v>458.41</v>
      </c>
      <c r="N193" s="67">
        <v>4.5841E-2</v>
      </c>
      <c r="O193" s="67">
        <f t="shared" si="10"/>
        <v>4.5841E-2</v>
      </c>
      <c r="R193" s="67"/>
      <c r="X193" s="66">
        <v>42258</v>
      </c>
      <c r="Y193" s="62">
        <v>3.25</v>
      </c>
    </row>
    <row r="194" spans="9:25" x14ac:dyDescent="0.25">
      <c r="I194" s="66">
        <v>42262</v>
      </c>
      <c r="J194" s="62">
        <v>2.73</v>
      </c>
      <c r="K194" s="66">
        <v>42261</v>
      </c>
      <c r="L194" s="62">
        <v>443.61</v>
      </c>
      <c r="M194" s="62">
        <v>443.61</v>
      </c>
      <c r="N194" s="67">
        <v>4.4361000000000005E-2</v>
      </c>
      <c r="O194" s="67">
        <f t="shared" si="10"/>
        <v>4.4361000000000005E-2</v>
      </c>
      <c r="R194" s="67"/>
      <c r="X194" s="66">
        <v>42261</v>
      </c>
      <c r="Y194" s="62">
        <v>3.25</v>
      </c>
    </row>
    <row r="195" spans="9:25" x14ac:dyDescent="0.25">
      <c r="I195" s="66">
        <v>42263</v>
      </c>
      <c r="J195" s="62">
        <v>2.75</v>
      </c>
      <c r="K195" s="66">
        <v>42262</v>
      </c>
      <c r="L195" s="62">
        <v>439.73</v>
      </c>
      <c r="M195" s="62">
        <v>439.73</v>
      </c>
      <c r="N195" s="67">
        <v>4.3973000000000005E-2</v>
      </c>
      <c r="O195" s="67">
        <f t="shared" si="10"/>
        <v>4.3973000000000005E-2</v>
      </c>
      <c r="R195" s="67"/>
      <c r="X195" s="66">
        <v>42262</v>
      </c>
      <c r="Y195" s="62">
        <v>3.25</v>
      </c>
    </row>
    <row r="196" spans="9:25" x14ac:dyDescent="0.25">
      <c r="I196" s="66">
        <v>42264</v>
      </c>
      <c r="J196" s="62">
        <v>2.69</v>
      </c>
      <c r="K196" s="66">
        <v>42263</v>
      </c>
      <c r="L196" s="62">
        <v>434.03</v>
      </c>
      <c r="M196" s="62">
        <v>434.03</v>
      </c>
      <c r="N196" s="67">
        <v>4.3402999999999997E-2</v>
      </c>
      <c r="O196" s="67">
        <f t="shared" si="10"/>
        <v>4.3402999999999997E-2</v>
      </c>
      <c r="R196" s="67"/>
      <c r="X196" s="66">
        <v>42263</v>
      </c>
      <c r="Y196" s="62">
        <v>3.25</v>
      </c>
    </row>
    <row r="197" spans="9:25" x14ac:dyDescent="0.25">
      <c r="I197" s="66">
        <v>42265</v>
      </c>
      <c r="J197" s="62">
        <v>2.58</v>
      </c>
      <c r="K197" s="66">
        <v>42264</v>
      </c>
      <c r="L197" s="62">
        <v>441.81</v>
      </c>
      <c r="M197" s="62">
        <v>441.81</v>
      </c>
      <c r="N197" s="67">
        <v>4.4180999999999998E-2</v>
      </c>
      <c r="O197" s="67">
        <f t="shared" si="10"/>
        <v>4.4180999999999998E-2</v>
      </c>
      <c r="R197" s="67"/>
      <c r="X197" s="66">
        <v>42264</v>
      </c>
      <c r="Y197" s="62">
        <v>3.25</v>
      </c>
    </row>
    <row r="198" spans="9:25" x14ac:dyDescent="0.25">
      <c r="I198" s="66">
        <v>42268</v>
      </c>
      <c r="J198" s="62">
        <v>2.67</v>
      </c>
      <c r="K198" s="66">
        <v>42265</v>
      </c>
      <c r="L198" s="62">
        <v>458.44</v>
      </c>
      <c r="M198" s="62">
        <v>458.44</v>
      </c>
      <c r="N198" s="67">
        <v>4.5844000000000003E-2</v>
      </c>
      <c r="O198" s="67">
        <f t="shared" si="10"/>
        <v>4.5844000000000003E-2</v>
      </c>
      <c r="R198" s="67"/>
      <c r="X198" s="66">
        <v>42265</v>
      </c>
      <c r="Y198" s="62">
        <v>3.25</v>
      </c>
    </row>
    <row r="199" spans="9:25" x14ac:dyDescent="0.25">
      <c r="I199" s="66">
        <v>42269</v>
      </c>
      <c r="J199" s="62">
        <v>2.6</v>
      </c>
      <c r="K199" s="66">
        <v>42268</v>
      </c>
      <c r="L199" s="62">
        <v>487.62</v>
      </c>
      <c r="M199" s="62">
        <v>487.62</v>
      </c>
      <c r="N199" s="67">
        <v>4.8762E-2</v>
      </c>
      <c r="O199" s="67">
        <f t="shared" si="10"/>
        <v>4.8762E-2</v>
      </c>
      <c r="R199" s="67"/>
      <c r="X199" s="66">
        <v>42268</v>
      </c>
      <c r="Y199" s="62">
        <v>3.25</v>
      </c>
    </row>
    <row r="200" spans="9:25" x14ac:dyDescent="0.25">
      <c r="I200" s="66">
        <v>42270</v>
      </c>
      <c r="J200" s="62">
        <v>2.6</v>
      </c>
      <c r="K200" s="66">
        <v>42269</v>
      </c>
      <c r="L200" s="62">
        <v>515.91</v>
      </c>
      <c r="M200" s="62">
        <v>515.91</v>
      </c>
      <c r="N200" s="67">
        <v>5.1590999999999998E-2</v>
      </c>
      <c r="O200" s="67" t="str">
        <f t="shared" si="10"/>
        <v/>
      </c>
      <c r="R200" s="67"/>
      <c r="X200" s="66">
        <v>42269</v>
      </c>
      <c r="Y200" s="62">
        <v>3.25</v>
      </c>
    </row>
    <row r="201" spans="9:25" x14ac:dyDescent="0.25">
      <c r="I201" s="66">
        <v>42271</v>
      </c>
      <c r="J201" s="62">
        <v>2.5499999999999998</v>
      </c>
      <c r="K201" s="66">
        <v>42270</v>
      </c>
      <c r="L201" s="62">
        <v>523.42999999999995</v>
      </c>
      <c r="M201" s="62">
        <v>523.42999999999995</v>
      </c>
      <c r="N201" s="67">
        <v>5.2342999999999994E-2</v>
      </c>
      <c r="O201" s="67" t="str">
        <f t="shared" si="10"/>
        <v/>
      </c>
      <c r="R201" s="67"/>
      <c r="X201" s="66">
        <v>42270</v>
      </c>
      <c r="Y201" s="62">
        <v>3.25</v>
      </c>
    </row>
    <row r="202" spans="9:25" x14ac:dyDescent="0.25">
      <c r="I202" s="66">
        <v>42272</v>
      </c>
      <c r="J202" s="62">
        <v>2.6</v>
      </c>
      <c r="K202" s="66">
        <v>42271</v>
      </c>
      <c r="L202" s="62">
        <v>506.18</v>
      </c>
      <c r="M202" s="62">
        <v>506.18</v>
      </c>
      <c r="N202" s="67">
        <v>5.0618000000000003E-2</v>
      </c>
      <c r="O202" s="67" t="str">
        <f t="shared" si="10"/>
        <v/>
      </c>
      <c r="R202" s="67"/>
      <c r="X202" s="66">
        <v>42271</v>
      </c>
      <c r="Y202" s="62">
        <v>3.25</v>
      </c>
    </row>
    <row r="203" spans="9:25" x14ac:dyDescent="0.25">
      <c r="I203" s="66">
        <v>42275</v>
      </c>
      <c r="J203" s="62">
        <v>2.5099999999999998</v>
      </c>
      <c r="K203" s="66">
        <v>42272</v>
      </c>
      <c r="L203" s="62">
        <v>533.51</v>
      </c>
      <c r="M203" s="62">
        <v>533.51</v>
      </c>
      <c r="N203" s="67">
        <v>5.3350999999999996E-2</v>
      </c>
      <c r="O203" s="67" t="str">
        <f t="shared" si="10"/>
        <v/>
      </c>
      <c r="R203" s="67"/>
      <c r="X203" s="66">
        <v>42272</v>
      </c>
      <c r="Y203" s="62">
        <v>3.25</v>
      </c>
    </row>
    <row r="204" spans="9:25" x14ac:dyDescent="0.25">
      <c r="I204" s="66">
        <v>42276</v>
      </c>
      <c r="J204" s="62">
        <v>2.48</v>
      </c>
      <c r="K204" s="66">
        <v>42275</v>
      </c>
      <c r="L204" s="147">
        <v>54.61</v>
      </c>
      <c r="M204" s="147">
        <v>546.1</v>
      </c>
      <c r="N204" s="148">
        <v>5.4609999999999999E-2</v>
      </c>
      <c r="O204" s="148" t="str">
        <f t="shared" ref="O204:O267" si="13">IF(OR(N204&gt;($G$25+$G$26*$G$24),N204&lt;($G$25-$G$26*$G$24)),"",N204)</f>
        <v/>
      </c>
      <c r="R204" s="67"/>
      <c r="X204" s="66">
        <v>42275</v>
      </c>
      <c r="Y204" s="62">
        <v>3.25</v>
      </c>
    </row>
    <row r="205" spans="9:25" x14ac:dyDescent="0.25">
      <c r="I205" s="66">
        <v>42277</v>
      </c>
      <c r="J205" s="62">
        <v>2.5099999999999998</v>
      </c>
      <c r="K205" s="66">
        <v>42276</v>
      </c>
      <c r="L205" s="62">
        <v>555.27</v>
      </c>
      <c r="M205" s="62">
        <v>555.27</v>
      </c>
      <c r="N205" s="67">
        <v>5.5527E-2</v>
      </c>
      <c r="O205" s="67" t="str">
        <f t="shared" si="13"/>
        <v/>
      </c>
      <c r="R205" s="67"/>
      <c r="X205" s="66">
        <v>42276</v>
      </c>
      <c r="Y205" s="62">
        <v>3.25</v>
      </c>
    </row>
    <row r="206" spans="9:25" x14ac:dyDescent="0.25">
      <c r="I206" s="66">
        <v>42278</v>
      </c>
      <c r="J206" s="62">
        <v>2.4900000000000002</v>
      </c>
      <c r="K206" s="66">
        <v>42277</v>
      </c>
      <c r="L206" s="62">
        <v>510.24</v>
      </c>
      <c r="M206" s="62">
        <v>510.24</v>
      </c>
      <c r="N206" s="67">
        <v>5.1024E-2</v>
      </c>
      <c r="O206" s="67" t="str">
        <f t="shared" si="13"/>
        <v/>
      </c>
      <c r="R206" s="67"/>
      <c r="X206" s="66">
        <v>42277</v>
      </c>
      <c r="Y206" s="62">
        <v>3.25</v>
      </c>
    </row>
    <row r="207" spans="9:25" x14ac:dyDescent="0.25">
      <c r="I207" s="66">
        <v>42279</v>
      </c>
      <c r="J207" s="62">
        <v>2.44</v>
      </c>
      <c r="K207" s="66">
        <v>42278</v>
      </c>
      <c r="L207" s="62">
        <v>555.27</v>
      </c>
      <c r="M207" s="62">
        <v>555.27</v>
      </c>
      <c r="N207" s="67">
        <v>5.5527E-2</v>
      </c>
      <c r="O207" s="67" t="str">
        <f t="shared" si="13"/>
        <v/>
      </c>
      <c r="R207" s="67"/>
      <c r="X207" s="66">
        <v>42278</v>
      </c>
      <c r="Y207" s="62">
        <v>3.25</v>
      </c>
    </row>
    <row r="208" spans="9:25" x14ac:dyDescent="0.25">
      <c r="I208" s="66">
        <v>42282</v>
      </c>
      <c r="J208" s="62">
        <v>2.52</v>
      </c>
      <c r="K208" s="66">
        <v>42279</v>
      </c>
      <c r="L208" s="62">
        <v>555.27</v>
      </c>
      <c r="M208" s="62">
        <v>555.27</v>
      </c>
      <c r="N208" s="67">
        <v>5.5527E-2</v>
      </c>
      <c r="O208" s="67" t="str">
        <f t="shared" si="13"/>
        <v/>
      </c>
      <c r="R208" s="67"/>
      <c r="X208" s="66">
        <v>42279</v>
      </c>
      <c r="Y208" s="62">
        <v>3.25</v>
      </c>
    </row>
    <row r="209" spans="9:25" x14ac:dyDescent="0.25">
      <c r="I209" s="66">
        <v>42283</v>
      </c>
      <c r="J209" s="62">
        <v>2.5</v>
      </c>
      <c r="K209" s="66">
        <v>42282</v>
      </c>
      <c r="L209" s="62">
        <v>533.52</v>
      </c>
      <c r="M209" s="62">
        <v>533.52</v>
      </c>
      <c r="N209" s="67">
        <v>5.3351999999999997E-2</v>
      </c>
      <c r="O209" s="67" t="str">
        <f t="shared" si="13"/>
        <v/>
      </c>
      <c r="R209" s="67"/>
      <c r="X209" s="66">
        <v>42282</v>
      </c>
      <c r="Y209" s="62">
        <v>3.25</v>
      </c>
    </row>
    <row r="210" spans="9:25" x14ac:dyDescent="0.25">
      <c r="I210" s="66">
        <v>42284</v>
      </c>
      <c r="J210" s="62">
        <v>2.5099999999999998</v>
      </c>
      <c r="K210" s="66">
        <v>42283</v>
      </c>
      <c r="L210" s="62">
        <v>449.53</v>
      </c>
      <c r="M210" s="62">
        <v>449.53</v>
      </c>
      <c r="N210" s="67">
        <v>4.4953E-2</v>
      </c>
      <c r="O210" s="67">
        <f t="shared" si="13"/>
        <v>4.4953E-2</v>
      </c>
      <c r="R210" s="67"/>
      <c r="X210" s="66">
        <v>42283</v>
      </c>
      <c r="Y210" s="62">
        <v>3.25</v>
      </c>
    </row>
    <row r="211" spans="9:25" x14ac:dyDescent="0.25">
      <c r="I211" s="66">
        <v>42285</v>
      </c>
      <c r="J211" s="62">
        <v>2.56</v>
      </c>
      <c r="K211" s="66">
        <v>42284</v>
      </c>
      <c r="L211" s="62">
        <v>490.15</v>
      </c>
      <c r="M211" s="62">
        <v>490.15</v>
      </c>
      <c r="N211" s="67">
        <v>4.9014999999999996E-2</v>
      </c>
      <c r="O211" s="67">
        <f t="shared" si="13"/>
        <v>4.9014999999999996E-2</v>
      </c>
      <c r="R211" s="67"/>
      <c r="X211" s="66">
        <v>42284</v>
      </c>
      <c r="Y211" s="62">
        <v>3.25</v>
      </c>
    </row>
    <row r="212" spans="9:25" x14ac:dyDescent="0.25">
      <c r="I212" s="66">
        <v>42286</v>
      </c>
      <c r="J212" s="62">
        <v>2.5499999999999998</v>
      </c>
      <c r="K212" s="66">
        <v>42285</v>
      </c>
      <c r="L212" s="62">
        <v>460.24</v>
      </c>
      <c r="M212" s="62">
        <v>460.24</v>
      </c>
      <c r="N212" s="67">
        <v>4.6024000000000002E-2</v>
      </c>
      <c r="O212" s="67">
        <f t="shared" si="13"/>
        <v>4.6024000000000002E-2</v>
      </c>
      <c r="R212" s="67"/>
      <c r="X212" s="66">
        <v>42285</v>
      </c>
      <c r="Y212" s="62">
        <v>3.25</v>
      </c>
    </row>
    <row r="213" spans="9:25" x14ac:dyDescent="0.25">
      <c r="I213" s="66">
        <v>42289</v>
      </c>
      <c r="J213" s="62"/>
      <c r="K213" s="66">
        <v>42286</v>
      </c>
      <c r="L213" s="62">
        <v>460.99</v>
      </c>
      <c r="M213" s="62">
        <v>460.99</v>
      </c>
      <c r="N213" s="67">
        <v>4.6099000000000001E-2</v>
      </c>
      <c r="O213" s="67">
        <f t="shared" si="13"/>
        <v>4.6099000000000001E-2</v>
      </c>
      <c r="R213" s="67"/>
      <c r="X213" s="66">
        <v>42286</v>
      </c>
      <c r="Y213" s="62">
        <v>3.25</v>
      </c>
    </row>
    <row r="214" spans="9:25" x14ac:dyDescent="0.25">
      <c r="I214" s="66">
        <v>42290</v>
      </c>
      <c r="J214" s="62">
        <v>2.4900000000000002</v>
      </c>
      <c r="K214" s="66">
        <v>42289</v>
      </c>
      <c r="L214" s="62">
        <v>460.74</v>
      </c>
      <c r="M214" s="62">
        <v>460.74</v>
      </c>
      <c r="N214" s="67">
        <v>4.6074000000000004E-2</v>
      </c>
      <c r="O214" s="67">
        <f t="shared" si="13"/>
        <v>4.6074000000000004E-2</v>
      </c>
      <c r="R214" s="67"/>
      <c r="X214" s="66">
        <v>42289</v>
      </c>
      <c r="Y214" s="62"/>
    </row>
    <row r="215" spans="9:25" x14ac:dyDescent="0.25">
      <c r="I215" s="66">
        <v>42291</v>
      </c>
      <c r="J215" s="62">
        <v>2.42</v>
      </c>
      <c r="K215" s="66">
        <v>42290</v>
      </c>
      <c r="L215" s="62">
        <v>490.41</v>
      </c>
      <c r="M215" s="62">
        <v>490.41</v>
      </c>
      <c r="N215" s="67">
        <v>4.9041000000000001E-2</v>
      </c>
      <c r="O215" s="67">
        <f t="shared" si="13"/>
        <v>4.9041000000000001E-2</v>
      </c>
      <c r="R215" s="67"/>
      <c r="X215" s="66">
        <v>42290</v>
      </c>
      <c r="Y215" s="62">
        <v>3.25</v>
      </c>
    </row>
    <row r="216" spans="9:25" x14ac:dyDescent="0.25">
      <c r="I216" s="66">
        <v>42292</v>
      </c>
      <c r="J216" s="62">
        <v>2.46</v>
      </c>
      <c r="K216" s="66">
        <v>42291</v>
      </c>
      <c r="L216" s="62">
        <v>489.43</v>
      </c>
      <c r="M216" s="62">
        <v>489.43</v>
      </c>
      <c r="N216" s="67">
        <v>4.8943E-2</v>
      </c>
      <c r="O216" s="67">
        <f t="shared" si="13"/>
        <v>4.8943E-2</v>
      </c>
      <c r="R216" s="67"/>
      <c r="X216" s="66">
        <v>42291</v>
      </c>
      <c r="Y216" s="62">
        <v>3.25</v>
      </c>
    </row>
    <row r="217" spans="9:25" x14ac:dyDescent="0.25">
      <c r="I217" s="66">
        <v>42293</v>
      </c>
      <c r="J217" s="62">
        <v>2.46</v>
      </c>
      <c r="K217" s="66">
        <v>42292</v>
      </c>
      <c r="L217" s="147">
        <v>46.96</v>
      </c>
      <c r="M217" s="147">
        <v>469.6</v>
      </c>
      <c r="N217" s="148">
        <v>4.6960000000000002E-2</v>
      </c>
      <c r="O217" s="148">
        <f t="shared" si="13"/>
        <v>4.6960000000000002E-2</v>
      </c>
      <c r="R217" s="67"/>
      <c r="X217" s="66">
        <v>42292</v>
      </c>
      <c r="Y217" s="62">
        <v>3.25</v>
      </c>
    </row>
    <row r="218" spans="9:25" x14ac:dyDescent="0.25">
      <c r="I218" s="66">
        <v>42296</v>
      </c>
      <c r="J218" s="62">
        <v>2.48</v>
      </c>
      <c r="K218" s="66">
        <v>42293</v>
      </c>
      <c r="L218" s="62">
        <v>486.42</v>
      </c>
      <c r="M218" s="62">
        <v>486.42</v>
      </c>
      <c r="N218" s="67">
        <v>4.8642000000000005E-2</v>
      </c>
      <c r="O218" s="67">
        <f t="shared" si="13"/>
        <v>4.8642000000000005E-2</v>
      </c>
      <c r="R218" s="67"/>
      <c r="X218" s="66">
        <v>42293</v>
      </c>
      <c r="Y218" s="62">
        <v>3.25</v>
      </c>
    </row>
    <row r="219" spans="9:25" x14ac:dyDescent="0.25">
      <c r="I219" s="66">
        <v>42297</v>
      </c>
      <c r="J219" s="62">
        <v>2.5299999999999998</v>
      </c>
      <c r="K219" s="66">
        <v>42296</v>
      </c>
      <c r="L219" s="62">
        <v>498.54</v>
      </c>
      <c r="M219" s="62">
        <v>498.54</v>
      </c>
      <c r="N219" s="67">
        <v>4.9854000000000002E-2</v>
      </c>
      <c r="O219" s="67" t="str">
        <f t="shared" si="13"/>
        <v/>
      </c>
      <c r="R219" s="67"/>
      <c r="X219" s="66">
        <v>42296</v>
      </c>
      <c r="Y219" s="62">
        <v>3.25</v>
      </c>
    </row>
    <row r="220" spans="9:25" x14ac:dyDescent="0.25">
      <c r="I220" s="66">
        <v>42298</v>
      </c>
      <c r="J220" s="62">
        <v>2.48</v>
      </c>
      <c r="K220" s="66">
        <v>42297</v>
      </c>
      <c r="L220" s="62">
        <v>514.54</v>
      </c>
      <c r="M220" s="62">
        <v>514.54</v>
      </c>
      <c r="N220" s="67">
        <v>5.1454E-2</v>
      </c>
      <c r="O220" s="67" t="str">
        <f t="shared" si="13"/>
        <v/>
      </c>
      <c r="R220" s="67"/>
      <c r="X220" s="66">
        <v>42297</v>
      </c>
      <c r="Y220" s="62">
        <v>3.25</v>
      </c>
    </row>
    <row r="221" spans="9:25" x14ac:dyDescent="0.25">
      <c r="I221" s="66">
        <v>42299</v>
      </c>
      <c r="J221" s="62">
        <v>2.48</v>
      </c>
      <c r="K221" s="66">
        <v>42298</v>
      </c>
      <c r="L221" s="62">
        <v>513.89</v>
      </c>
      <c r="M221" s="62">
        <v>513.89</v>
      </c>
      <c r="N221" s="67">
        <v>5.1388999999999997E-2</v>
      </c>
      <c r="O221" s="67" t="str">
        <f t="shared" si="13"/>
        <v/>
      </c>
      <c r="R221" s="67"/>
      <c r="X221" s="66">
        <v>42298</v>
      </c>
      <c r="Y221" s="62">
        <v>3.25</v>
      </c>
    </row>
    <row r="222" spans="9:25" x14ac:dyDescent="0.25">
      <c r="I222" s="66">
        <v>42300</v>
      </c>
      <c r="J222" s="62">
        <v>2.54</v>
      </c>
      <c r="K222" s="66">
        <v>42299</v>
      </c>
      <c r="L222" s="62">
        <v>502.61</v>
      </c>
      <c r="M222" s="62">
        <v>502.61</v>
      </c>
      <c r="N222" s="67">
        <v>5.0261E-2</v>
      </c>
      <c r="O222" s="67" t="str">
        <f t="shared" si="13"/>
        <v/>
      </c>
      <c r="R222" s="67"/>
      <c r="X222" s="66">
        <v>42299</v>
      </c>
      <c r="Y222" s="62">
        <v>3.25</v>
      </c>
    </row>
    <row r="223" spans="9:25" x14ac:dyDescent="0.25">
      <c r="I223" s="66">
        <v>42303</v>
      </c>
      <c r="J223" s="62">
        <v>2.5</v>
      </c>
      <c r="K223" s="66">
        <v>42300</v>
      </c>
      <c r="L223" s="62">
        <v>496.42</v>
      </c>
      <c r="M223" s="62">
        <v>496.42</v>
      </c>
      <c r="N223" s="67">
        <v>4.9641999999999999E-2</v>
      </c>
      <c r="O223" s="67" t="str">
        <f t="shared" si="13"/>
        <v/>
      </c>
      <c r="R223" s="67"/>
      <c r="X223" s="66">
        <v>42300</v>
      </c>
      <c r="Y223" s="62">
        <v>3.25</v>
      </c>
    </row>
    <row r="224" spans="9:25" x14ac:dyDescent="0.25">
      <c r="I224" s="66">
        <v>42304</v>
      </c>
      <c r="J224" s="62">
        <v>2.48</v>
      </c>
      <c r="K224" s="66">
        <v>42303</v>
      </c>
      <c r="L224" s="62">
        <v>491.26</v>
      </c>
      <c r="M224" s="62">
        <v>491.26</v>
      </c>
      <c r="N224" s="67">
        <v>4.9125999999999996E-2</v>
      </c>
      <c r="O224" s="67">
        <f t="shared" si="13"/>
        <v>4.9125999999999996E-2</v>
      </c>
      <c r="R224" s="67"/>
      <c r="X224" s="66">
        <v>42303</v>
      </c>
      <c r="Y224" s="62">
        <v>3.25</v>
      </c>
    </row>
    <row r="225" spans="9:25" x14ac:dyDescent="0.25">
      <c r="I225" s="66">
        <v>42305</v>
      </c>
      <c r="J225" s="62">
        <v>2.5</v>
      </c>
      <c r="K225" s="66">
        <v>42304</v>
      </c>
      <c r="L225" s="62">
        <v>485.17</v>
      </c>
      <c r="M225" s="62">
        <v>485.17</v>
      </c>
      <c r="N225" s="67">
        <v>4.8517000000000005E-2</v>
      </c>
      <c r="O225" s="67">
        <f t="shared" si="13"/>
        <v>4.8517000000000005E-2</v>
      </c>
      <c r="R225" s="67"/>
      <c r="X225" s="66">
        <v>42304</v>
      </c>
      <c r="Y225" s="62">
        <v>3.25</v>
      </c>
    </row>
    <row r="226" spans="9:25" x14ac:dyDescent="0.25">
      <c r="I226" s="66">
        <v>42306</v>
      </c>
      <c r="J226" s="62">
        <v>2.6</v>
      </c>
      <c r="K226" s="66">
        <v>42305</v>
      </c>
      <c r="L226" s="147">
        <v>48.99</v>
      </c>
      <c r="M226" s="147">
        <v>489.9</v>
      </c>
      <c r="N226" s="148">
        <v>4.8989999999999999E-2</v>
      </c>
      <c r="O226" s="148">
        <f t="shared" si="13"/>
        <v>4.8989999999999999E-2</v>
      </c>
      <c r="R226" s="67"/>
      <c r="X226" s="66">
        <v>42305</v>
      </c>
      <c r="Y226" s="62">
        <v>3.25</v>
      </c>
    </row>
    <row r="227" spans="9:25" x14ac:dyDescent="0.25">
      <c r="I227" s="66">
        <v>42307</v>
      </c>
      <c r="J227" s="62">
        <v>2.57</v>
      </c>
      <c r="K227" s="66">
        <v>42306</v>
      </c>
      <c r="L227" s="62">
        <v>489.47</v>
      </c>
      <c r="M227" s="62">
        <v>489.47</v>
      </c>
      <c r="N227" s="67">
        <v>4.8947000000000004E-2</v>
      </c>
      <c r="O227" s="67">
        <f t="shared" si="13"/>
        <v>4.8947000000000004E-2</v>
      </c>
      <c r="R227" s="67"/>
      <c r="X227" s="66">
        <v>42306</v>
      </c>
      <c r="Y227" s="62">
        <v>3.25</v>
      </c>
    </row>
    <row r="228" spans="9:25" x14ac:dyDescent="0.25">
      <c r="I228" s="66">
        <v>42310</v>
      </c>
      <c r="J228" s="62">
        <v>2.6</v>
      </c>
      <c r="K228" s="66">
        <v>42307</v>
      </c>
      <c r="L228" s="62">
        <v>481.38</v>
      </c>
      <c r="M228" s="62">
        <v>481.38</v>
      </c>
      <c r="N228" s="67">
        <v>4.8138E-2</v>
      </c>
      <c r="O228" s="67">
        <f t="shared" si="13"/>
        <v>4.8138E-2</v>
      </c>
      <c r="R228" s="67"/>
      <c r="X228" s="66">
        <v>42307</v>
      </c>
      <c r="Y228" s="62">
        <v>3.25</v>
      </c>
    </row>
    <row r="229" spans="9:25" x14ac:dyDescent="0.25">
      <c r="I229" s="66">
        <v>42311</v>
      </c>
      <c r="J229" s="62">
        <v>2.65</v>
      </c>
      <c r="K229" s="66">
        <v>42310</v>
      </c>
      <c r="L229" s="62">
        <v>467.33</v>
      </c>
      <c r="M229" s="62">
        <v>467.33</v>
      </c>
      <c r="N229" s="67">
        <v>4.6732999999999997E-2</v>
      </c>
      <c r="O229" s="67">
        <f t="shared" si="13"/>
        <v>4.6732999999999997E-2</v>
      </c>
      <c r="R229" s="67"/>
      <c r="X229" s="66">
        <v>42310</v>
      </c>
      <c r="Y229" s="62">
        <v>3.25</v>
      </c>
    </row>
    <row r="230" spans="9:25" x14ac:dyDescent="0.25">
      <c r="I230" s="66">
        <v>42312</v>
      </c>
      <c r="J230" s="62">
        <v>2.66</v>
      </c>
      <c r="K230" s="66">
        <v>42311</v>
      </c>
      <c r="L230" s="62">
        <v>462.94</v>
      </c>
      <c r="M230" s="62">
        <v>462.94</v>
      </c>
      <c r="N230" s="67">
        <v>4.6294000000000002E-2</v>
      </c>
      <c r="O230" s="67">
        <f t="shared" si="13"/>
        <v>4.6294000000000002E-2</v>
      </c>
      <c r="R230" s="67"/>
      <c r="X230" s="66">
        <v>42311</v>
      </c>
      <c r="Y230" s="62">
        <v>3.25</v>
      </c>
    </row>
    <row r="231" spans="9:25" x14ac:dyDescent="0.25">
      <c r="I231" s="66">
        <v>42313</v>
      </c>
      <c r="J231" s="62">
        <v>2.68</v>
      </c>
      <c r="K231" s="66">
        <v>42312</v>
      </c>
      <c r="L231" s="62">
        <v>439.76</v>
      </c>
      <c r="M231" s="62">
        <v>439.76</v>
      </c>
      <c r="N231" s="67">
        <v>4.3976000000000001E-2</v>
      </c>
      <c r="O231" s="67">
        <f t="shared" si="13"/>
        <v>4.3976000000000001E-2</v>
      </c>
      <c r="R231" s="67"/>
      <c r="X231" s="66">
        <v>42312</v>
      </c>
      <c r="Y231" s="62">
        <v>3.25</v>
      </c>
    </row>
    <row r="232" spans="9:25" x14ac:dyDescent="0.25">
      <c r="I232" s="66">
        <v>42314</v>
      </c>
      <c r="J232" s="62">
        <v>2.76</v>
      </c>
      <c r="K232" s="66">
        <v>42313</v>
      </c>
      <c r="L232" s="62">
        <v>447.93</v>
      </c>
      <c r="M232" s="62">
        <v>447.93</v>
      </c>
      <c r="N232" s="67">
        <v>4.4792999999999999E-2</v>
      </c>
      <c r="O232" s="67">
        <f t="shared" si="13"/>
        <v>4.4792999999999999E-2</v>
      </c>
      <c r="R232" s="67"/>
      <c r="X232" s="66">
        <v>42313</v>
      </c>
      <c r="Y232" s="62">
        <v>3.25</v>
      </c>
    </row>
    <row r="233" spans="9:25" x14ac:dyDescent="0.25">
      <c r="I233" s="66">
        <v>42317</v>
      </c>
      <c r="J233" s="62">
        <v>2.79</v>
      </c>
      <c r="K233" s="66">
        <v>42314</v>
      </c>
      <c r="L233" s="62">
        <v>458.62</v>
      </c>
      <c r="M233" s="62">
        <v>458.62</v>
      </c>
      <c r="N233" s="67">
        <v>4.5862E-2</v>
      </c>
      <c r="O233" s="67">
        <f t="shared" si="13"/>
        <v>4.5862E-2</v>
      </c>
      <c r="R233" s="67"/>
      <c r="X233" s="66">
        <v>42314</v>
      </c>
      <c r="Y233" s="62">
        <v>3.25</v>
      </c>
    </row>
    <row r="234" spans="9:25" x14ac:dyDescent="0.25">
      <c r="I234" s="66">
        <v>42318</v>
      </c>
      <c r="J234" s="62">
        <v>2.76</v>
      </c>
      <c r="K234" s="66">
        <v>42317</v>
      </c>
      <c r="L234" s="62">
        <v>472.53</v>
      </c>
      <c r="M234" s="62">
        <v>472.53</v>
      </c>
      <c r="N234" s="67">
        <v>4.7252999999999996E-2</v>
      </c>
      <c r="O234" s="67">
        <f t="shared" si="13"/>
        <v>4.7252999999999996E-2</v>
      </c>
      <c r="R234" s="67"/>
      <c r="X234" s="66">
        <v>42317</v>
      </c>
      <c r="Y234" s="62">
        <v>3.25</v>
      </c>
    </row>
    <row r="235" spans="9:25" x14ac:dyDescent="0.25">
      <c r="I235" s="66">
        <v>42319</v>
      </c>
      <c r="J235" s="62"/>
      <c r="K235" s="66">
        <v>42318</v>
      </c>
      <c r="L235" s="62">
        <v>458.62</v>
      </c>
      <c r="M235" s="62">
        <v>458.62</v>
      </c>
      <c r="N235" s="67">
        <v>4.5862E-2</v>
      </c>
      <c r="O235" s="67">
        <f t="shared" si="13"/>
        <v>4.5862E-2</v>
      </c>
      <c r="R235" s="67"/>
      <c r="X235" s="66">
        <v>42318</v>
      </c>
      <c r="Y235" s="62">
        <v>3.25</v>
      </c>
    </row>
    <row r="236" spans="9:25" x14ac:dyDescent="0.25">
      <c r="I236" s="66">
        <v>42320</v>
      </c>
      <c r="J236" s="62">
        <v>2.75</v>
      </c>
      <c r="K236" s="66">
        <v>42319</v>
      </c>
      <c r="L236" s="62">
        <v>456.45</v>
      </c>
      <c r="M236" s="62">
        <v>456.45</v>
      </c>
      <c r="N236" s="67">
        <v>4.5644999999999998E-2</v>
      </c>
      <c r="O236" s="67">
        <f t="shared" si="13"/>
        <v>4.5644999999999998E-2</v>
      </c>
      <c r="R236" s="67"/>
      <c r="X236" s="66">
        <v>42319</v>
      </c>
      <c r="Y236" s="62"/>
    </row>
    <row r="237" spans="9:25" x14ac:dyDescent="0.25">
      <c r="I237" s="66">
        <v>42321</v>
      </c>
      <c r="J237" s="62">
        <v>2.72</v>
      </c>
      <c r="K237" s="66">
        <v>42320</v>
      </c>
      <c r="L237" s="62">
        <v>471.33</v>
      </c>
      <c r="M237" s="62">
        <v>471.33</v>
      </c>
      <c r="N237" s="67">
        <v>4.7133000000000001E-2</v>
      </c>
      <c r="O237" s="67">
        <f t="shared" si="13"/>
        <v>4.7133000000000001E-2</v>
      </c>
      <c r="R237" s="67"/>
      <c r="X237" s="66">
        <v>42320</v>
      </c>
      <c r="Y237" s="62">
        <v>3.25</v>
      </c>
    </row>
    <row r="238" spans="9:25" x14ac:dyDescent="0.25">
      <c r="I238" s="66">
        <v>42324</v>
      </c>
      <c r="J238" s="62">
        <v>2.72</v>
      </c>
      <c r="K238" s="66">
        <v>42321</v>
      </c>
      <c r="L238" s="62">
        <v>480.13</v>
      </c>
      <c r="M238" s="62">
        <v>480.13</v>
      </c>
      <c r="N238" s="67">
        <v>4.8013E-2</v>
      </c>
      <c r="O238" s="67">
        <f t="shared" si="13"/>
        <v>4.8013E-2</v>
      </c>
      <c r="R238" s="67"/>
      <c r="X238" s="66">
        <v>42321</v>
      </c>
      <c r="Y238" s="62">
        <v>3.25</v>
      </c>
    </row>
    <row r="239" spans="9:25" x14ac:dyDescent="0.25">
      <c r="I239" s="66">
        <v>42325</v>
      </c>
      <c r="J239" s="62">
        <v>2.69</v>
      </c>
      <c r="K239" s="66">
        <v>42324</v>
      </c>
      <c r="L239" s="62">
        <v>466.16</v>
      </c>
      <c r="M239" s="62">
        <v>466.16</v>
      </c>
      <c r="N239" s="67">
        <v>4.6616000000000005E-2</v>
      </c>
      <c r="O239" s="67">
        <f t="shared" si="13"/>
        <v>4.6616000000000005E-2</v>
      </c>
      <c r="R239" s="67"/>
      <c r="X239" s="66">
        <v>42324</v>
      </c>
      <c r="Y239" s="62">
        <v>3.25</v>
      </c>
    </row>
    <row r="240" spans="9:25" x14ac:dyDescent="0.25">
      <c r="I240" s="66">
        <v>42326</v>
      </c>
      <c r="J240" s="62">
        <v>2.7</v>
      </c>
      <c r="K240" s="66">
        <v>42325</v>
      </c>
      <c r="L240" s="62">
        <v>465.77</v>
      </c>
      <c r="M240" s="62">
        <v>465.77</v>
      </c>
      <c r="N240" s="67">
        <v>4.6577E-2</v>
      </c>
      <c r="O240" s="67">
        <f t="shared" si="13"/>
        <v>4.6577E-2</v>
      </c>
      <c r="R240" s="67"/>
      <c r="X240" s="66">
        <v>42325</v>
      </c>
      <c r="Y240" s="62">
        <v>3.25</v>
      </c>
    </row>
    <row r="241" spans="9:25" x14ac:dyDescent="0.25">
      <c r="I241" s="66">
        <v>42327</v>
      </c>
      <c r="J241" s="62">
        <v>2.66</v>
      </c>
      <c r="K241" s="66">
        <v>42326</v>
      </c>
      <c r="L241" s="62">
        <v>457.34</v>
      </c>
      <c r="M241" s="62">
        <v>457.34</v>
      </c>
      <c r="N241" s="67">
        <v>4.5733999999999997E-2</v>
      </c>
      <c r="O241" s="67">
        <f t="shared" si="13"/>
        <v>4.5733999999999997E-2</v>
      </c>
      <c r="R241" s="67"/>
      <c r="X241" s="66">
        <v>42326</v>
      </c>
      <c r="Y241" s="62">
        <v>3.25</v>
      </c>
    </row>
    <row r="242" spans="9:25" x14ac:dyDescent="0.25">
      <c r="I242" s="66">
        <v>42328</v>
      </c>
      <c r="J242" s="62">
        <v>2.68</v>
      </c>
      <c r="K242" s="66">
        <v>42327</v>
      </c>
      <c r="L242" s="62">
        <v>445.43</v>
      </c>
      <c r="M242" s="62">
        <v>445.43</v>
      </c>
      <c r="N242" s="67">
        <v>4.4542999999999999E-2</v>
      </c>
      <c r="O242" s="67">
        <f t="shared" si="13"/>
        <v>4.4542999999999999E-2</v>
      </c>
      <c r="R242" s="67"/>
      <c r="X242" s="66">
        <v>42327</v>
      </c>
      <c r="Y242" s="62">
        <v>3.25</v>
      </c>
    </row>
    <row r="243" spans="9:25" x14ac:dyDescent="0.25">
      <c r="I243" s="66">
        <v>42331</v>
      </c>
      <c r="J243" s="62">
        <v>2.66</v>
      </c>
      <c r="K243" s="66">
        <v>42328</v>
      </c>
      <c r="L243" s="62">
        <v>447.23</v>
      </c>
      <c r="M243" s="62">
        <v>447.23</v>
      </c>
      <c r="N243" s="67">
        <v>4.4722999999999999E-2</v>
      </c>
      <c r="O243" s="67">
        <f t="shared" si="13"/>
        <v>4.4722999999999999E-2</v>
      </c>
      <c r="R243" s="67"/>
      <c r="X243" s="66">
        <v>42328</v>
      </c>
      <c r="Y243" s="62">
        <v>3.25</v>
      </c>
    </row>
    <row r="244" spans="9:25" x14ac:dyDescent="0.25">
      <c r="I244" s="66">
        <v>42332</v>
      </c>
      <c r="J244" s="62">
        <v>2.65</v>
      </c>
      <c r="K244" s="66">
        <v>42331</v>
      </c>
      <c r="L244" s="62">
        <v>456.91</v>
      </c>
      <c r="M244" s="62">
        <v>456.91</v>
      </c>
      <c r="N244" s="67">
        <v>4.5691000000000002E-2</v>
      </c>
      <c r="O244" s="67">
        <f t="shared" si="13"/>
        <v>4.5691000000000002E-2</v>
      </c>
      <c r="R244" s="67"/>
      <c r="X244" s="66">
        <v>42331</v>
      </c>
      <c r="Y244" s="62">
        <v>3.25</v>
      </c>
    </row>
    <row r="245" spans="9:25" x14ac:dyDescent="0.25">
      <c r="I245" s="66">
        <v>42333</v>
      </c>
      <c r="J245" s="62">
        <v>2.64</v>
      </c>
      <c r="K245" s="66">
        <v>42332</v>
      </c>
      <c r="L245" s="62">
        <v>452.51</v>
      </c>
      <c r="M245" s="62">
        <v>452.51</v>
      </c>
      <c r="N245" s="67">
        <v>4.5251E-2</v>
      </c>
      <c r="O245" s="67">
        <f t="shared" si="13"/>
        <v>4.5251E-2</v>
      </c>
      <c r="R245" s="67"/>
      <c r="X245" s="66">
        <v>42332</v>
      </c>
      <c r="Y245" s="62">
        <v>3.25</v>
      </c>
    </row>
    <row r="246" spans="9:25" x14ac:dyDescent="0.25">
      <c r="I246" s="66">
        <v>42334</v>
      </c>
      <c r="J246" s="62"/>
      <c r="K246" s="66">
        <v>42333</v>
      </c>
      <c r="L246" s="62">
        <v>475.24</v>
      </c>
      <c r="M246" s="62">
        <v>475.24</v>
      </c>
      <c r="N246" s="67">
        <v>4.7524000000000004E-2</v>
      </c>
      <c r="O246" s="67">
        <f t="shared" si="13"/>
        <v>4.7524000000000004E-2</v>
      </c>
      <c r="R246" s="67"/>
      <c r="X246" s="66">
        <v>42333</v>
      </c>
      <c r="Y246" s="62">
        <v>3.25</v>
      </c>
    </row>
    <row r="247" spans="9:25" x14ac:dyDescent="0.25">
      <c r="I247" s="66">
        <v>42335</v>
      </c>
      <c r="J247" s="62">
        <v>2.64</v>
      </c>
      <c r="K247" s="66">
        <v>42334</v>
      </c>
      <c r="L247" s="62">
        <v>475.44</v>
      </c>
      <c r="M247" s="62">
        <v>475.44</v>
      </c>
      <c r="N247" s="67">
        <v>4.7544000000000003E-2</v>
      </c>
      <c r="O247" s="67">
        <f t="shared" si="13"/>
        <v>4.7544000000000003E-2</v>
      </c>
      <c r="R247" s="67"/>
      <c r="X247" s="66">
        <v>42334</v>
      </c>
      <c r="Y247" s="62"/>
    </row>
    <row r="248" spans="9:25" x14ac:dyDescent="0.25">
      <c r="I248" s="66">
        <v>42338</v>
      </c>
      <c r="J248" s="62">
        <v>2.63</v>
      </c>
      <c r="K248" s="66">
        <v>42335</v>
      </c>
      <c r="L248" s="62">
        <v>475.53</v>
      </c>
      <c r="M248" s="62">
        <v>475.53</v>
      </c>
      <c r="N248" s="67">
        <v>4.7552999999999998E-2</v>
      </c>
      <c r="O248" s="67">
        <f t="shared" si="13"/>
        <v>4.7552999999999998E-2</v>
      </c>
      <c r="R248" s="67"/>
      <c r="X248" s="66">
        <v>42335</v>
      </c>
      <c r="Y248" s="62">
        <v>3.25</v>
      </c>
    </row>
    <row r="249" spans="9:25" x14ac:dyDescent="0.25">
      <c r="I249" s="66">
        <v>42339</v>
      </c>
      <c r="J249" s="62">
        <v>2.5499999999999998</v>
      </c>
      <c r="K249" s="66">
        <v>42338</v>
      </c>
      <c r="L249" s="62">
        <v>498.09</v>
      </c>
      <c r="M249" s="62">
        <v>498.09</v>
      </c>
      <c r="N249" s="67">
        <v>4.9808999999999999E-2</v>
      </c>
      <c r="O249" s="67" t="str">
        <f t="shared" si="13"/>
        <v/>
      </c>
      <c r="R249" s="67"/>
      <c r="X249" s="66">
        <v>42338</v>
      </c>
      <c r="Y249" s="62">
        <v>3.25</v>
      </c>
    </row>
    <row r="250" spans="9:25" x14ac:dyDescent="0.25">
      <c r="I250" s="66">
        <v>42340</v>
      </c>
      <c r="J250" s="62">
        <v>2.5499999999999998</v>
      </c>
      <c r="K250" s="66">
        <v>42339</v>
      </c>
      <c r="L250" s="62">
        <v>495.98</v>
      </c>
      <c r="M250" s="62">
        <v>495.98</v>
      </c>
      <c r="N250" s="67">
        <v>4.9598000000000003E-2</v>
      </c>
      <c r="O250" s="67" t="str">
        <f t="shared" si="13"/>
        <v/>
      </c>
      <c r="R250" s="67"/>
      <c r="X250" s="66">
        <v>42339</v>
      </c>
      <c r="Y250" s="62">
        <v>3.25</v>
      </c>
    </row>
    <row r="251" spans="9:25" x14ac:dyDescent="0.25">
      <c r="I251" s="66">
        <v>42341</v>
      </c>
      <c r="J251" s="62">
        <v>2.72</v>
      </c>
      <c r="K251" s="66">
        <v>42340</v>
      </c>
      <c r="L251" s="147">
        <v>50.34</v>
      </c>
      <c r="M251" s="147">
        <v>503.4</v>
      </c>
      <c r="N251" s="148">
        <v>5.0339999999999996E-2</v>
      </c>
      <c r="O251" s="148" t="str">
        <f t="shared" si="13"/>
        <v/>
      </c>
      <c r="R251" s="67"/>
      <c r="X251" s="66">
        <v>42340</v>
      </c>
      <c r="Y251" s="62">
        <v>3.25</v>
      </c>
    </row>
    <row r="252" spans="9:25" x14ac:dyDescent="0.25">
      <c r="I252" s="66">
        <v>42342</v>
      </c>
      <c r="J252" s="62">
        <v>2.65</v>
      </c>
      <c r="K252" s="66">
        <v>42341</v>
      </c>
      <c r="L252" s="62">
        <v>514.85</v>
      </c>
      <c r="M252" s="62">
        <v>514.85</v>
      </c>
      <c r="N252" s="67">
        <v>5.1485000000000003E-2</v>
      </c>
      <c r="O252" s="67" t="str">
        <f t="shared" si="13"/>
        <v/>
      </c>
      <c r="R252" s="67"/>
      <c r="X252" s="66">
        <v>42341</v>
      </c>
      <c r="Y252" s="62">
        <v>3.25</v>
      </c>
    </row>
    <row r="253" spans="9:25" x14ac:dyDescent="0.25">
      <c r="I253" s="66">
        <v>42345</v>
      </c>
      <c r="J253" s="62">
        <v>2.59</v>
      </c>
      <c r="K253" s="66">
        <v>42342</v>
      </c>
      <c r="L253" s="62">
        <v>505.73</v>
      </c>
      <c r="M253" s="62">
        <v>505.73</v>
      </c>
      <c r="N253" s="67">
        <v>5.0573E-2</v>
      </c>
      <c r="O253" s="67" t="str">
        <f t="shared" si="13"/>
        <v/>
      </c>
      <c r="R253" s="67"/>
      <c r="X253" s="66">
        <v>42342</v>
      </c>
      <c r="Y253" s="62">
        <v>3.25</v>
      </c>
    </row>
    <row r="254" spans="9:25" x14ac:dyDescent="0.25">
      <c r="I254" s="66">
        <v>42346</v>
      </c>
      <c r="J254" s="62">
        <v>2.61</v>
      </c>
      <c r="K254" s="66">
        <v>42345</v>
      </c>
      <c r="L254" s="62">
        <v>514.96</v>
      </c>
      <c r="M254" s="62">
        <v>514.96</v>
      </c>
      <c r="N254" s="67">
        <v>5.1496000000000007E-2</v>
      </c>
      <c r="O254" s="67" t="str">
        <f t="shared" si="13"/>
        <v/>
      </c>
      <c r="R254" s="67"/>
      <c r="X254" s="66">
        <v>42345</v>
      </c>
      <c r="Y254" s="62">
        <v>3.25</v>
      </c>
    </row>
    <row r="255" spans="9:25" x14ac:dyDescent="0.25">
      <c r="I255" s="66">
        <v>42347</v>
      </c>
      <c r="J255" s="62">
        <v>2.59</v>
      </c>
      <c r="K255" s="66">
        <v>42346</v>
      </c>
      <c r="L255" s="62">
        <v>523.80999999999995</v>
      </c>
      <c r="M255" s="62">
        <v>523.80999999999995</v>
      </c>
      <c r="N255" s="67">
        <v>5.2380999999999997E-2</v>
      </c>
      <c r="O255" s="67" t="str">
        <f t="shared" si="13"/>
        <v/>
      </c>
      <c r="R255" s="67"/>
      <c r="X255" s="66">
        <v>42346</v>
      </c>
      <c r="Y255" s="62">
        <v>3.25</v>
      </c>
    </row>
    <row r="256" spans="9:25" x14ac:dyDescent="0.25">
      <c r="I256" s="66">
        <v>42348</v>
      </c>
      <c r="J256" s="62">
        <v>2.6</v>
      </c>
      <c r="K256" s="66">
        <v>42347</v>
      </c>
      <c r="L256" s="62">
        <v>516.44000000000005</v>
      </c>
      <c r="M256" s="62">
        <v>516.44000000000005</v>
      </c>
      <c r="N256" s="67">
        <v>5.1644000000000002E-2</v>
      </c>
      <c r="O256" s="67" t="str">
        <f t="shared" si="13"/>
        <v/>
      </c>
      <c r="R256" s="67"/>
      <c r="X256" s="66">
        <v>42347</v>
      </c>
      <c r="Y256" s="62">
        <v>3.25</v>
      </c>
    </row>
    <row r="257" spans="9:25" x14ac:dyDescent="0.25">
      <c r="I257" s="66">
        <v>42349</v>
      </c>
      <c r="J257" s="62">
        <v>2.4900000000000002</v>
      </c>
      <c r="K257" s="66">
        <v>42348</v>
      </c>
      <c r="L257" s="62">
        <v>544.84</v>
      </c>
      <c r="M257" s="62">
        <v>544.84</v>
      </c>
      <c r="N257" s="67">
        <v>5.4484000000000005E-2</v>
      </c>
      <c r="O257" s="67" t="str">
        <f t="shared" si="13"/>
        <v/>
      </c>
      <c r="R257" s="67"/>
      <c r="X257" s="66">
        <v>42348</v>
      </c>
      <c r="Y257" s="62">
        <v>3.25</v>
      </c>
    </row>
    <row r="258" spans="9:25" x14ac:dyDescent="0.25">
      <c r="I258" s="66">
        <v>42352</v>
      </c>
      <c r="J258" s="62">
        <v>2.59</v>
      </c>
      <c r="K258" s="66">
        <v>42349</v>
      </c>
      <c r="L258" s="62">
        <v>557.08000000000004</v>
      </c>
      <c r="M258" s="62">
        <v>557.08000000000004</v>
      </c>
      <c r="N258" s="67">
        <v>5.5708000000000008E-2</v>
      </c>
      <c r="O258" s="67" t="str">
        <f t="shared" si="13"/>
        <v/>
      </c>
      <c r="R258" s="67"/>
      <c r="X258" s="66">
        <v>42349</v>
      </c>
      <c r="Y258" s="62">
        <v>3.25</v>
      </c>
    </row>
    <row r="259" spans="9:25" x14ac:dyDescent="0.25">
      <c r="I259" s="66">
        <v>42353</v>
      </c>
      <c r="J259" s="62">
        <v>2.62</v>
      </c>
      <c r="K259" s="66">
        <v>42352</v>
      </c>
      <c r="L259" s="62">
        <v>535.33000000000004</v>
      </c>
      <c r="M259" s="62">
        <v>535.33000000000004</v>
      </c>
      <c r="N259" s="67">
        <v>5.3533000000000004E-2</v>
      </c>
      <c r="O259" s="67" t="str">
        <f t="shared" si="13"/>
        <v/>
      </c>
      <c r="R259" s="67"/>
      <c r="X259" s="66">
        <v>42352</v>
      </c>
      <c r="Y259" s="62">
        <v>3.25</v>
      </c>
    </row>
    <row r="260" spans="9:25" x14ac:dyDescent="0.25">
      <c r="I260" s="66">
        <v>42354</v>
      </c>
      <c r="J260" s="62">
        <v>2.65</v>
      </c>
      <c r="K260" s="66">
        <v>42353</v>
      </c>
      <c r="L260" s="62">
        <v>516.87</v>
      </c>
      <c r="M260" s="62">
        <v>516.87</v>
      </c>
      <c r="N260" s="67">
        <v>5.1687000000000004E-2</v>
      </c>
      <c r="O260" s="67" t="str">
        <f t="shared" si="13"/>
        <v/>
      </c>
      <c r="R260" s="67"/>
      <c r="X260" s="66">
        <v>42353</v>
      </c>
      <c r="Y260" s="62">
        <v>3.25</v>
      </c>
    </row>
    <row r="261" spans="9:25" x14ac:dyDescent="0.25">
      <c r="I261" s="66">
        <v>42355</v>
      </c>
      <c r="J261" s="62">
        <v>2.57</v>
      </c>
      <c r="K261" s="66">
        <v>42354</v>
      </c>
      <c r="L261" s="62">
        <v>538.26</v>
      </c>
      <c r="M261" s="62">
        <v>538.26</v>
      </c>
      <c r="N261" s="67">
        <v>5.3825999999999999E-2</v>
      </c>
      <c r="O261" s="67" t="str">
        <f t="shared" si="13"/>
        <v/>
      </c>
      <c r="R261" s="67"/>
      <c r="X261" s="66">
        <v>42354</v>
      </c>
      <c r="Y261" s="62">
        <v>3.25</v>
      </c>
    </row>
    <row r="262" spans="9:25" x14ac:dyDescent="0.25">
      <c r="I262" s="66">
        <v>42356</v>
      </c>
      <c r="J262" s="62">
        <v>2.54</v>
      </c>
      <c r="K262" s="66">
        <v>42355</v>
      </c>
      <c r="L262" s="62">
        <v>540.19000000000005</v>
      </c>
      <c r="M262" s="62">
        <v>540.19000000000005</v>
      </c>
      <c r="N262" s="67">
        <v>5.4019000000000005E-2</v>
      </c>
      <c r="O262" s="67" t="str">
        <f t="shared" si="13"/>
        <v/>
      </c>
      <c r="R262" s="67"/>
      <c r="X262" s="66">
        <v>42355</v>
      </c>
      <c r="Y262" s="62">
        <v>3.5</v>
      </c>
    </row>
    <row r="263" spans="9:25" x14ac:dyDescent="0.25">
      <c r="I263" s="66">
        <v>42359</v>
      </c>
      <c r="J263" s="62">
        <v>2.5499999999999998</v>
      </c>
      <c r="K263" s="66">
        <v>42356</v>
      </c>
      <c r="L263" s="62">
        <v>560.44000000000005</v>
      </c>
      <c r="M263" s="62">
        <v>560.44000000000005</v>
      </c>
      <c r="N263" s="67">
        <v>5.6044000000000004E-2</v>
      </c>
      <c r="O263" s="67" t="str">
        <f t="shared" si="13"/>
        <v/>
      </c>
      <c r="R263" s="67"/>
      <c r="X263" s="66">
        <v>42356</v>
      </c>
      <c r="Y263" s="62">
        <v>3.5</v>
      </c>
    </row>
    <row r="264" spans="9:25" x14ac:dyDescent="0.25">
      <c r="I264" s="66">
        <v>42360</v>
      </c>
      <c r="J264" s="62">
        <v>2.6</v>
      </c>
      <c r="K264" s="66">
        <v>42359</v>
      </c>
      <c r="L264" s="62">
        <v>576.15</v>
      </c>
      <c r="M264" s="62">
        <v>576.15</v>
      </c>
      <c r="N264" s="67">
        <v>5.7615E-2</v>
      </c>
      <c r="O264" s="67" t="str">
        <f t="shared" si="13"/>
        <v/>
      </c>
      <c r="R264" s="67"/>
      <c r="X264" s="66">
        <v>42359</v>
      </c>
      <c r="Y264" s="62">
        <v>3.5</v>
      </c>
    </row>
    <row r="265" spans="9:25" x14ac:dyDescent="0.25">
      <c r="I265" s="66">
        <v>42361</v>
      </c>
      <c r="J265" s="62">
        <v>2.64</v>
      </c>
      <c r="K265" s="66">
        <v>42360</v>
      </c>
      <c r="L265" s="62">
        <v>575.84</v>
      </c>
      <c r="M265" s="62">
        <v>575.84</v>
      </c>
      <c r="N265" s="67">
        <v>5.7584000000000003E-2</v>
      </c>
      <c r="O265" s="67" t="str">
        <f t="shared" si="13"/>
        <v/>
      </c>
      <c r="R265" s="67"/>
      <c r="X265" s="66">
        <v>42360</v>
      </c>
      <c r="Y265" s="62">
        <v>3.5</v>
      </c>
    </row>
    <row r="266" spans="9:25" x14ac:dyDescent="0.25">
      <c r="I266" s="66">
        <v>42362</v>
      </c>
      <c r="J266" s="62">
        <v>2.61</v>
      </c>
      <c r="K266" s="66">
        <v>42361</v>
      </c>
      <c r="L266" s="62">
        <v>552.88</v>
      </c>
      <c r="M266" s="62">
        <v>552.88</v>
      </c>
      <c r="N266" s="67">
        <v>5.5287999999999997E-2</v>
      </c>
      <c r="O266" s="67" t="str">
        <f t="shared" si="13"/>
        <v/>
      </c>
      <c r="R266" s="67"/>
      <c r="X266" s="66">
        <v>42361</v>
      </c>
      <c r="Y266" s="62">
        <v>3.5</v>
      </c>
    </row>
    <row r="267" spans="9:25" x14ac:dyDescent="0.25">
      <c r="I267" s="66">
        <v>42363</v>
      </c>
      <c r="J267" s="62"/>
      <c r="K267" s="66">
        <v>42362</v>
      </c>
      <c r="L267" s="62">
        <v>553.36</v>
      </c>
      <c r="M267" s="62">
        <v>553.36</v>
      </c>
      <c r="N267" s="67">
        <v>5.5336000000000003E-2</v>
      </c>
      <c r="O267" s="67" t="str">
        <f t="shared" si="13"/>
        <v/>
      </c>
      <c r="R267" s="67"/>
      <c r="X267" s="66">
        <v>42362</v>
      </c>
      <c r="Y267" s="62">
        <v>3.5</v>
      </c>
    </row>
    <row r="268" spans="9:25" x14ac:dyDescent="0.25">
      <c r="I268" s="66">
        <v>42366</v>
      </c>
      <c r="J268" s="62">
        <v>2.59</v>
      </c>
      <c r="K268" s="66">
        <v>42363</v>
      </c>
      <c r="L268" s="62">
        <v>553.52</v>
      </c>
      <c r="M268" s="62">
        <v>553.52</v>
      </c>
      <c r="N268" s="67">
        <v>5.5351999999999998E-2</v>
      </c>
      <c r="O268" s="67" t="str">
        <f t="shared" ref="O268:O331" si="14">IF(OR(N268&gt;($G$25+$G$26*$G$24),N268&lt;($G$25-$G$26*$G$24)),"",N268)</f>
        <v/>
      </c>
      <c r="R268" s="67"/>
      <c r="X268" s="66">
        <v>42363</v>
      </c>
      <c r="Y268" s="62"/>
    </row>
    <row r="269" spans="9:25" x14ac:dyDescent="0.25">
      <c r="I269" s="66">
        <v>42367</v>
      </c>
      <c r="J269" s="62">
        <v>2.69</v>
      </c>
      <c r="K269" s="66">
        <v>42366</v>
      </c>
      <c r="L269" s="62">
        <v>552.51</v>
      </c>
      <c r="M269" s="62">
        <v>552.51</v>
      </c>
      <c r="N269" s="67">
        <v>5.5251000000000001E-2</v>
      </c>
      <c r="O269" s="67" t="str">
        <f t="shared" si="14"/>
        <v/>
      </c>
      <c r="R269" s="67"/>
      <c r="X269" s="66">
        <v>42366</v>
      </c>
      <c r="Y269" s="62">
        <v>3.5</v>
      </c>
    </row>
    <row r="270" spans="9:25" x14ac:dyDescent="0.25">
      <c r="I270" s="66">
        <v>42368</v>
      </c>
      <c r="J270" s="62">
        <v>2.69</v>
      </c>
      <c r="K270" s="66">
        <v>42367</v>
      </c>
      <c r="L270" s="62">
        <v>552.89</v>
      </c>
      <c r="M270" s="62">
        <v>552.89</v>
      </c>
      <c r="N270" s="67">
        <v>5.5288999999999998E-2</v>
      </c>
      <c r="O270" s="67" t="str">
        <f t="shared" si="14"/>
        <v/>
      </c>
      <c r="R270" s="67"/>
      <c r="X270" s="66">
        <v>42367</v>
      </c>
      <c r="Y270" s="62">
        <v>3.5</v>
      </c>
    </row>
    <row r="271" spans="9:25" x14ac:dyDescent="0.25">
      <c r="I271" s="66">
        <v>42369</v>
      </c>
      <c r="J271" s="62">
        <v>2.67</v>
      </c>
      <c r="K271" s="66">
        <v>42368</v>
      </c>
      <c r="L271" s="62">
        <v>553.36</v>
      </c>
      <c r="M271" s="62">
        <v>553.36</v>
      </c>
      <c r="N271" s="67">
        <v>5.5336000000000003E-2</v>
      </c>
      <c r="O271" s="67" t="str">
        <f t="shared" si="14"/>
        <v/>
      </c>
      <c r="R271" s="67"/>
      <c r="X271" s="66">
        <v>42368</v>
      </c>
      <c r="Y271" s="62">
        <v>3.5</v>
      </c>
    </row>
    <row r="272" spans="9:25" x14ac:dyDescent="0.25">
      <c r="I272" s="66">
        <v>42370</v>
      </c>
      <c r="J272" s="62"/>
      <c r="K272" s="66">
        <v>42369</v>
      </c>
      <c r="L272" s="62">
        <v>559.74</v>
      </c>
      <c r="M272" s="62">
        <v>559.74</v>
      </c>
      <c r="N272" s="67">
        <v>5.5974000000000003E-2</v>
      </c>
      <c r="O272" s="67" t="str">
        <f t="shared" si="14"/>
        <v/>
      </c>
      <c r="R272" s="67"/>
      <c r="X272" s="66">
        <v>42369</v>
      </c>
      <c r="Y272" s="62">
        <v>3.5</v>
      </c>
    </row>
    <row r="273" spans="9:25" x14ac:dyDescent="0.25">
      <c r="I273" s="66">
        <v>42373</v>
      </c>
      <c r="J273" s="62">
        <v>2.64</v>
      </c>
      <c r="K273" s="66">
        <v>42370</v>
      </c>
      <c r="L273" s="62">
        <v>559.72</v>
      </c>
      <c r="M273" s="62">
        <v>559.72</v>
      </c>
      <c r="N273" s="67">
        <v>5.5972000000000001E-2</v>
      </c>
      <c r="O273" s="67" t="str">
        <f t="shared" si="14"/>
        <v/>
      </c>
      <c r="R273" s="67"/>
      <c r="X273" s="66">
        <v>42370</v>
      </c>
      <c r="Y273" s="62"/>
    </row>
    <row r="274" spans="9:25" x14ac:dyDescent="0.25">
      <c r="I274" s="66">
        <v>42374</v>
      </c>
      <c r="J274" s="62">
        <v>2.67</v>
      </c>
      <c r="K274" s="66">
        <v>42373</v>
      </c>
      <c r="L274" s="62">
        <v>562.44000000000005</v>
      </c>
      <c r="M274" s="62">
        <v>562.44000000000005</v>
      </c>
      <c r="N274" s="67">
        <v>5.6244000000000002E-2</v>
      </c>
      <c r="O274" s="67" t="str">
        <f t="shared" si="14"/>
        <v/>
      </c>
      <c r="R274" s="67"/>
      <c r="X274" s="66">
        <v>42373</v>
      </c>
      <c r="Y274" s="62">
        <v>3.5</v>
      </c>
    </row>
    <row r="275" spans="9:25" x14ac:dyDescent="0.25">
      <c r="I275" s="66">
        <v>42375</v>
      </c>
      <c r="J275" s="62">
        <v>2.59</v>
      </c>
      <c r="K275" s="66">
        <v>42374</v>
      </c>
      <c r="L275" s="62">
        <v>537.85</v>
      </c>
      <c r="M275" s="62">
        <v>537.85</v>
      </c>
      <c r="N275" s="67">
        <v>5.3784999999999999E-2</v>
      </c>
      <c r="O275" s="67" t="str">
        <f t="shared" si="14"/>
        <v/>
      </c>
      <c r="R275" s="67"/>
      <c r="X275" s="66">
        <v>42374</v>
      </c>
      <c r="Y275" s="62">
        <v>3.5</v>
      </c>
    </row>
    <row r="276" spans="9:25" x14ac:dyDescent="0.25">
      <c r="I276" s="66">
        <v>42376</v>
      </c>
      <c r="J276" s="62">
        <v>2.56</v>
      </c>
      <c r="K276" s="66">
        <v>42375</v>
      </c>
      <c r="L276" s="62">
        <v>532.77</v>
      </c>
      <c r="M276" s="62">
        <v>532.77</v>
      </c>
      <c r="N276" s="67">
        <v>5.3276999999999998E-2</v>
      </c>
      <c r="O276" s="67" t="str">
        <f t="shared" si="14"/>
        <v/>
      </c>
      <c r="R276" s="67"/>
      <c r="X276" s="66">
        <v>42375</v>
      </c>
      <c r="Y276" s="62">
        <v>3.5</v>
      </c>
    </row>
    <row r="277" spans="9:25" x14ac:dyDescent="0.25">
      <c r="I277" s="66">
        <v>42377</v>
      </c>
      <c r="J277" s="62">
        <v>2.5499999999999998</v>
      </c>
      <c r="K277" s="66">
        <v>42376</v>
      </c>
      <c r="L277" s="147">
        <v>54.03</v>
      </c>
      <c r="M277" s="147">
        <v>540.29999999999995</v>
      </c>
      <c r="N277" s="148">
        <v>5.4029999999999995E-2</v>
      </c>
      <c r="O277" s="148" t="str">
        <f t="shared" si="14"/>
        <v/>
      </c>
      <c r="R277" s="67"/>
      <c r="X277" s="66">
        <v>42376</v>
      </c>
      <c r="Y277" s="62">
        <v>3.5</v>
      </c>
    </row>
    <row r="278" spans="9:25" x14ac:dyDescent="0.25">
      <c r="I278" s="66">
        <v>42380</v>
      </c>
      <c r="J278" s="62">
        <v>2.59</v>
      </c>
      <c r="K278" s="66">
        <v>42377</v>
      </c>
      <c r="L278" s="62">
        <v>545.67999999999995</v>
      </c>
      <c r="M278" s="62">
        <v>545.67999999999995</v>
      </c>
      <c r="N278" s="67">
        <v>5.4567999999999998E-2</v>
      </c>
      <c r="O278" s="67" t="str">
        <f t="shared" si="14"/>
        <v/>
      </c>
      <c r="R278" s="67"/>
      <c r="X278" s="66">
        <v>42377</v>
      </c>
      <c r="Y278" s="62">
        <v>3.5</v>
      </c>
    </row>
    <row r="279" spans="9:25" x14ac:dyDescent="0.25">
      <c r="I279" s="66">
        <v>42381</v>
      </c>
      <c r="J279" s="62">
        <v>2.5099999999999998</v>
      </c>
      <c r="K279" s="66">
        <v>42380</v>
      </c>
      <c r="L279" s="62">
        <v>542.65</v>
      </c>
      <c r="M279" s="62">
        <v>542.65</v>
      </c>
      <c r="N279" s="67">
        <v>5.4265000000000001E-2</v>
      </c>
      <c r="O279" s="67" t="str">
        <f t="shared" si="14"/>
        <v/>
      </c>
      <c r="R279" s="67"/>
      <c r="X279" s="66">
        <v>42380</v>
      </c>
      <c r="Y279" s="62">
        <v>3.5</v>
      </c>
    </row>
    <row r="280" spans="9:25" x14ac:dyDescent="0.25">
      <c r="I280" s="66">
        <v>42382</v>
      </c>
      <c r="J280" s="62">
        <v>2.4700000000000002</v>
      </c>
      <c r="K280" s="66">
        <v>42381</v>
      </c>
      <c r="L280" s="62">
        <v>542.05999999999995</v>
      </c>
      <c r="M280" s="62">
        <v>542.05999999999995</v>
      </c>
      <c r="N280" s="67">
        <v>5.4205999999999997E-2</v>
      </c>
      <c r="O280" s="67" t="str">
        <f t="shared" si="14"/>
        <v/>
      </c>
      <c r="R280" s="67"/>
      <c r="X280" s="66">
        <v>42381</v>
      </c>
      <c r="Y280" s="62">
        <v>3.5</v>
      </c>
    </row>
    <row r="281" spans="9:25" x14ac:dyDescent="0.25">
      <c r="I281" s="66">
        <v>42383</v>
      </c>
      <c r="J281" s="62">
        <v>2.5099999999999998</v>
      </c>
      <c r="K281" s="66">
        <v>42382</v>
      </c>
      <c r="L281" s="62">
        <v>555.87</v>
      </c>
      <c r="M281" s="62">
        <v>555.87</v>
      </c>
      <c r="N281" s="67">
        <v>5.5586999999999998E-2</v>
      </c>
      <c r="O281" s="67" t="str">
        <f t="shared" si="14"/>
        <v/>
      </c>
      <c r="R281" s="67"/>
      <c r="X281" s="66">
        <v>42382</v>
      </c>
      <c r="Y281" s="62">
        <v>3.5</v>
      </c>
    </row>
    <row r="282" spans="9:25" x14ac:dyDescent="0.25">
      <c r="I282" s="66">
        <v>42384</v>
      </c>
      <c r="J282" s="62">
        <v>2.44</v>
      </c>
      <c r="K282" s="66">
        <v>42383</v>
      </c>
      <c r="L282" s="62">
        <v>539.03</v>
      </c>
      <c r="M282" s="62">
        <v>539.03</v>
      </c>
      <c r="N282" s="67">
        <v>5.3903E-2</v>
      </c>
      <c r="O282" s="67" t="str">
        <f t="shared" si="14"/>
        <v/>
      </c>
      <c r="R282" s="67"/>
      <c r="X282" s="66">
        <v>42383</v>
      </c>
      <c r="Y282" s="62">
        <v>3.5</v>
      </c>
    </row>
    <row r="283" spans="9:25" x14ac:dyDescent="0.25">
      <c r="I283" s="66">
        <v>42387</v>
      </c>
      <c r="J283" s="62"/>
      <c r="K283" s="66">
        <v>42384</v>
      </c>
      <c r="L283" s="62">
        <v>554.74</v>
      </c>
      <c r="M283" s="62">
        <v>554.74</v>
      </c>
      <c r="N283" s="67">
        <v>5.5474000000000002E-2</v>
      </c>
      <c r="O283" s="67" t="str">
        <f t="shared" si="14"/>
        <v/>
      </c>
      <c r="R283" s="67"/>
      <c r="X283" s="66">
        <v>42384</v>
      </c>
      <c r="Y283" s="62">
        <v>3.5</v>
      </c>
    </row>
    <row r="284" spans="9:25" x14ac:dyDescent="0.25">
      <c r="I284" s="66">
        <v>42388</v>
      </c>
      <c r="J284" s="62">
        <v>2.4500000000000002</v>
      </c>
      <c r="K284" s="66">
        <v>42387</v>
      </c>
      <c r="L284" s="62">
        <v>556.21</v>
      </c>
      <c r="M284" s="62">
        <v>556.21</v>
      </c>
      <c r="N284" s="67">
        <v>5.5621000000000004E-2</v>
      </c>
      <c r="O284" s="67" t="str">
        <f t="shared" si="14"/>
        <v/>
      </c>
      <c r="R284" s="67"/>
      <c r="X284" s="66">
        <v>42387</v>
      </c>
      <c r="Y284" s="62"/>
    </row>
    <row r="285" spans="9:25" x14ac:dyDescent="0.25">
      <c r="I285" s="66">
        <v>42389</v>
      </c>
      <c r="J285" s="62">
        <v>2.41</v>
      </c>
      <c r="K285" s="66">
        <v>42388</v>
      </c>
      <c r="L285" s="62">
        <v>555.57000000000005</v>
      </c>
      <c r="M285" s="62">
        <v>555.57000000000005</v>
      </c>
      <c r="N285" s="67">
        <v>5.5557000000000002E-2</v>
      </c>
      <c r="O285" s="67" t="str">
        <f t="shared" si="14"/>
        <v/>
      </c>
      <c r="R285" s="67"/>
      <c r="X285" s="66">
        <v>42388</v>
      </c>
      <c r="Y285" s="62">
        <v>3.5</v>
      </c>
    </row>
    <row r="286" spans="9:25" x14ac:dyDescent="0.25">
      <c r="I286" s="66">
        <v>42390</v>
      </c>
      <c r="J286" s="62">
        <v>2.42</v>
      </c>
      <c r="K286" s="66">
        <v>42389</v>
      </c>
      <c r="L286" s="62">
        <v>552.96</v>
      </c>
      <c r="M286" s="62">
        <v>552.96</v>
      </c>
      <c r="N286" s="67">
        <v>5.5296000000000005E-2</v>
      </c>
      <c r="O286" s="67" t="str">
        <f t="shared" si="14"/>
        <v/>
      </c>
      <c r="R286" s="67"/>
      <c r="X286" s="66">
        <v>42389</v>
      </c>
      <c r="Y286" s="62">
        <v>3.5</v>
      </c>
    </row>
    <row r="287" spans="9:25" x14ac:dyDescent="0.25">
      <c r="I287" s="66">
        <v>42391</v>
      </c>
      <c r="J287" s="62">
        <v>2.46</v>
      </c>
      <c r="K287" s="66">
        <v>42390</v>
      </c>
      <c r="L287" s="62">
        <v>553.42999999999995</v>
      </c>
      <c r="M287" s="62">
        <v>553.42999999999995</v>
      </c>
      <c r="N287" s="67">
        <v>5.5342999999999996E-2</v>
      </c>
      <c r="O287" s="67" t="str">
        <f t="shared" si="14"/>
        <v/>
      </c>
      <c r="R287" s="67"/>
      <c r="X287" s="66">
        <v>42390</v>
      </c>
      <c r="Y287" s="62">
        <v>3.5</v>
      </c>
    </row>
    <row r="288" spans="9:25" x14ac:dyDescent="0.25">
      <c r="I288" s="66">
        <v>42394</v>
      </c>
      <c r="J288" s="62">
        <v>2.42</v>
      </c>
      <c r="K288" s="66">
        <v>42391</v>
      </c>
      <c r="L288" s="62">
        <v>536.16</v>
      </c>
      <c r="M288" s="62">
        <v>536.16</v>
      </c>
      <c r="N288" s="67">
        <v>5.3615999999999997E-2</v>
      </c>
      <c r="O288" s="67" t="str">
        <f t="shared" si="14"/>
        <v/>
      </c>
      <c r="R288" s="67"/>
      <c r="X288" s="66">
        <v>42391</v>
      </c>
      <c r="Y288" s="62">
        <v>3.5</v>
      </c>
    </row>
    <row r="289" spans="9:25" x14ac:dyDescent="0.25">
      <c r="I289" s="66">
        <v>42395</v>
      </c>
      <c r="J289" s="62">
        <v>2.41</v>
      </c>
      <c r="K289" s="66">
        <v>42394</v>
      </c>
      <c r="L289" s="62">
        <v>550.21</v>
      </c>
      <c r="M289" s="62">
        <v>550.21</v>
      </c>
      <c r="N289" s="67">
        <v>5.5021E-2</v>
      </c>
      <c r="O289" s="67" t="str">
        <f t="shared" si="14"/>
        <v/>
      </c>
      <c r="R289" s="67"/>
      <c r="X289" s="66">
        <v>42394</v>
      </c>
      <c r="Y289" s="62">
        <v>3.5</v>
      </c>
    </row>
    <row r="290" spans="9:25" x14ac:dyDescent="0.25">
      <c r="I290" s="66">
        <v>42396</v>
      </c>
      <c r="J290" s="62">
        <v>2.42</v>
      </c>
      <c r="K290" s="66">
        <v>42395</v>
      </c>
      <c r="L290" s="62">
        <v>533.34</v>
      </c>
      <c r="M290" s="62">
        <v>533.34</v>
      </c>
      <c r="N290" s="67">
        <v>5.3334000000000006E-2</v>
      </c>
      <c r="O290" s="67" t="str">
        <f t="shared" si="14"/>
        <v/>
      </c>
      <c r="R290" s="67"/>
      <c r="X290" s="66">
        <v>42395</v>
      </c>
      <c r="Y290" s="62">
        <v>3.5</v>
      </c>
    </row>
    <row r="291" spans="9:25" x14ac:dyDescent="0.25">
      <c r="I291" s="66">
        <v>42397</v>
      </c>
      <c r="J291" s="62">
        <v>2.41</v>
      </c>
      <c r="K291" s="66">
        <v>42396</v>
      </c>
      <c r="L291" s="62">
        <v>533.61</v>
      </c>
      <c r="M291" s="62">
        <v>533.61</v>
      </c>
      <c r="N291" s="67">
        <v>5.3360999999999999E-2</v>
      </c>
      <c r="O291" s="67" t="str">
        <f t="shared" si="14"/>
        <v/>
      </c>
      <c r="R291" s="67"/>
      <c r="X291" s="66">
        <v>42396</v>
      </c>
      <c r="Y291" s="62">
        <v>3.5</v>
      </c>
    </row>
    <row r="292" spans="9:25" x14ac:dyDescent="0.25">
      <c r="I292" s="66">
        <v>42398</v>
      </c>
      <c r="J292" s="62">
        <v>2.36</v>
      </c>
      <c r="K292" s="66">
        <v>42397</v>
      </c>
      <c r="L292" s="62">
        <v>531.78</v>
      </c>
      <c r="M292" s="62">
        <v>531.78</v>
      </c>
      <c r="N292" s="67">
        <v>5.3177999999999996E-2</v>
      </c>
      <c r="O292" s="67" t="str">
        <f t="shared" si="14"/>
        <v/>
      </c>
      <c r="R292" s="67"/>
      <c r="X292" s="66">
        <v>42397</v>
      </c>
      <c r="Y292" s="62">
        <v>3.5</v>
      </c>
    </row>
    <row r="293" spans="9:25" x14ac:dyDescent="0.25">
      <c r="I293" s="66">
        <v>42401</v>
      </c>
      <c r="J293" s="62">
        <v>2.38</v>
      </c>
      <c r="K293" s="66">
        <v>42398</v>
      </c>
      <c r="L293" s="62">
        <v>540.04999999999995</v>
      </c>
      <c r="M293" s="62">
        <v>540.04999999999995</v>
      </c>
      <c r="N293" s="67">
        <v>5.4004999999999997E-2</v>
      </c>
      <c r="O293" s="67" t="str">
        <f t="shared" si="14"/>
        <v/>
      </c>
      <c r="R293" s="67"/>
      <c r="X293" s="66">
        <v>42398</v>
      </c>
      <c r="Y293" s="62">
        <v>3.5</v>
      </c>
    </row>
    <row r="294" spans="9:25" x14ac:dyDescent="0.25">
      <c r="I294" s="66">
        <v>42402</v>
      </c>
      <c r="J294" s="62">
        <v>2.27</v>
      </c>
      <c r="K294" s="66">
        <v>42401</v>
      </c>
      <c r="L294" s="62">
        <v>544.53</v>
      </c>
      <c r="M294" s="62">
        <v>544.53</v>
      </c>
      <c r="N294" s="67">
        <v>5.4452999999999994E-2</v>
      </c>
      <c r="O294" s="67" t="str">
        <f t="shared" si="14"/>
        <v/>
      </c>
      <c r="R294" s="67"/>
      <c r="X294" s="66">
        <v>42401</v>
      </c>
      <c r="Y294" s="62">
        <v>3.5</v>
      </c>
    </row>
    <row r="295" spans="9:25" x14ac:dyDescent="0.25">
      <c r="I295" s="66">
        <v>42403</v>
      </c>
      <c r="J295" s="62">
        <v>2.2999999999999998</v>
      </c>
      <c r="K295" s="66">
        <v>42402</v>
      </c>
      <c r="L295" s="147">
        <v>55.77</v>
      </c>
      <c r="M295" s="147">
        <v>557.70000000000005</v>
      </c>
      <c r="N295" s="148">
        <v>5.5770000000000007E-2</v>
      </c>
      <c r="O295" s="148" t="str">
        <f t="shared" si="14"/>
        <v/>
      </c>
      <c r="R295" s="67"/>
      <c r="X295" s="66">
        <v>42402</v>
      </c>
      <c r="Y295" s="62">
        <v>3.5</v>
      </c>
    </row>
    <row r="296" spans="9:25" x14ac:dyDescent="0.25">
      <c r="I296" s="66">
        <v>42404</v>
      </c>
      <c r="J296" s="62">
        <v>2.29</v>
      </c>
      <c r="K296" s="66">
        <v>42403</v>
      </c>
      <c r="L296" s="147">
        <v>53.88</v>
      </c>
      <c r="M296" s="147">
        <v>538.79999999999995</v>
      </c>
      <c r="N296" s="148">
        <v>5.3879999999999997E-2</v>
      </c>
      <c r="O296" s="148" t="str">
        <f t="shared" si="14"/>
        <v/>
      </c>
      <c r="R296" s="67"/>
      <c r="X296" s="66">
        <v>42403</v>
      </c>
      <c r="Y296" s="62">
        <v>3.5</v>
      </c>
    </row>
    <row r="297" spans="9:25" x14ac:dyDescent="0.25">
      <c r="I297" s="66">
        <v>42405</v>
      </c>
      <c r="J297" s="62">
        <v>2.27</v>
      </c>
      <c r="K297" s="66">
        <v>42404</v>
      </c>
      <c r="L297" s="62">
        <v>541.57000000000005</v>
      </c>
      <c r="M297" s="62">
        <v>541.57000000000005</v>
      </c>
      <c r="N297" s="67">
        <v>5.4157000000000004E-2</v>
      </c>
      <c r="O297" s="67" t="str">
        <f t="shared" si="14"/>
        <v/>
      </c>
      <c r="R297" s="67"/>
      <c r="X297" s="66">
        <v>42404</v>
      </c>
      <c r="Y297" s="62">
        <v>3.5</v>
      </c>
    </row>
    <row r="298" spans="9:25" x14ac:dyDescent="0.25">
      <c r="I298" s="66">
        <v>42408</v>
      </c>
      <c r="J298" s="62">
        <v>2.17</v>
      </c>
      <c r="K298" s="66">
        <v>42405</v>
      </c>
      <c r="L298" s="62">
        <v>542.33000000000004</v>
      </c>
      <c r="M298" s="62">
        <v>542.33000000000004</v>
      </c>
      <c r="N298" s="67">
        <v>5.4233000000000003E-2</v>
      </c>
      <c r="O298" s="67" t="str">
        <f t="shared" si="14"/>
        <v/>
      </c>
      <c r="R298" s="67"/>
      <c r="X298" s="66">
        <v>42405</v>
      </c>
      <c r="Y298" s="62">
        <v>3.5</v>
      </c>
    </row>
    <row r="299" spans="9:25" x14ac:dyDescent="0.25">
      <c r="I299" s="66">
        <v>42409</v>
      </c>
      <c r="J299" s="62">
        <v>2.16</v>
      </c>
      <c r="K299" s="66">
        <v>42408</v>
      </c>
      <c r="L299" s="62">
        <v>550.94000000000005</v>
      </c>
      <c r="M299" s="62">
        <v>550.94000000000005</v>
      </c>
      <c r="N299" s="67">
        <v>5.5094000000000004E-2</v>
      </c>
      <c r="O299" s="67" t="str">
        <f t="shared" si="14"/>
        <v/>
      </c>
      <c r="R299" s="67"/>
      <c r="X299" s="66">
        <v>42408</v>
      </c>
      <c r="Y299" s="62">
        <v>3.5</v>
      </c>
    </row>
    <row r="300" spans="9:25" x14ac:dyDescent="0.25">
      <c r="I300" s="66">
        <v>42410</v>
      </c>
      <c r="J300" s="62">
        <v>2.13</v>
      </c>
      <c r="K300" s="66">
        <v>42409</v>
      </c>
      <c r="L300" s="62">
        <v>560.58000000000004</v>
      </c>
      <c r="M300" s="62">
        <v>560.58000000000004</v>
      </c>
      <c r="N300" s="67">
        <v>5.6058000000000004E-2</v>
      </c>
      <c r="O300" s="67" t="str">
        <f t="shared" si="14"/>
        <v/>
      </c>
      <c r="R300" s="67"/>
      <c r="X300" s="66">
        <v>42409</v>
      </c>
      <c r="Y300" s="62">
        <v>3.5</v>
      </c>
    </row>
    <row r="301" spans="9:25" x14ac:dyDescent="0.25">
      <c r="I301" s="66">
        <v>42411</v>
      </c>
      <c r="J301" s="62">
        <v>2.06</v>
      </c>
      <c r="K301" s="66">
        <v>42410</v>
      </c>
      <c r="L301" s="62">
        <v>567.46</v>
      </c>
      <c r="M301" s="62">
        <v>567.46</v>
      </c>
      <c r="N301" s="67">
        <v>5.6746000000000005E-2</v>
      </c>
      <c r="O301" s="67" t="str">
        <f t="shared" si="14"/>
        <v/>
      </c>
      <c r="R301" s="67"/>
      <c r="X301" s="66">
        <v>42410</v>
      </c>
      <c r="Y301" s="62">
        <v>3.5</v>
      </c>
    </row>
    <row r="302" spans="9:25" x14ac:dyDescent="0.25">
      <c r="I302" s="66">
        <v>42412</v>
      </c>
      <c r="J302" s="62">
        <v>2.15</v>
      </c>
      <c r="K302" s="66">
        <v>42411</v>
      </c>
      <c r="L302" s="62">
        <v>579.91</v>
      </c>
      <c r="M302" s="62">
        <v>579.91</v>
      </c>
      <c r="N302" s="67">
        <v>5.7990999999999994E-2</v>
      </c>
      <c r="O302" s="67" t="str">
        <f t="shared" si="14"/>
        <v/>
      </c>
      <c r="R302" s="67"/>
      <c r="X302" s="66">
        <v>42411</v>
      </c>
      <c r="Y302" s="62">
        <v>3.5</v>
      </c>
    </row>
    <row r="303" spans="9:25" x14ac:dyDescent="0.25">
      <c r="I303" s="66">
        <v>42415</v>
      </c>
      <c r="J303" s="62"/>
      <c r="K303" s="66">
        <v>42412</v>
      </c>
      <c r="L303" s="62">
        <v>574.32000000000005</v>
      </c>
      <c r="M303" s="62">
        <v>574.32000000000005</v>
      </c>
      <c r="N303" s="67">
        <v>5.7432000000000004E-2</v>
      </c>
      <c r="O303" s="67" t="str">
        <f t="shared" si="14"/>
        <v/>
      </c>
      <c r="R303" s="67"/>
      <c r="X303" s="66">
        <v>42412</v>
      </c>
      <c r="Y303" s="62">
        <v>3.5</v>
      </c>
    </row>
    <row r="304" spans="9:25" x14ac:dyDescent="0.25">
      <c r="I304" s="66">
        <v>42416</v>
      </c>
      <c r="J304" s="62">
        <v>2.19</v>
      </c>
      <c r="K304" s="66">
        <v>42415</v>
      </c>
      <c r="L304" s="62">
        <v>571.66</v>
      </c>
      <c r="M304" s="62">
        <v>571.66</v>
      </c>
      <c r="N304" s="67">
        <v>5.7165999999999995E-2</v>
      </c>
      <c r="O304" s="67" t="str">
        <f t="shared" si="14"/>
        <v/>
      </c>
      <c r="R304" s="67"/>
      <c r="X304" s="66">
        <v>42415</v>
      </c>
      <c r="Y304" s="62"/>
    </row>
    <row r="305" spans="9:25" x14ac:dyDescent="0.25">
      <c r="I305" s="66">
        <v>42417</v>
      </c>
      <c r="J305" s="62">
        <v>2.2400000000000002</v>
      </c>
      <c r="K305" s="66">
        <v>42416</v>
      </c>
      <c r="L305" s="62">
        <v>561.52</v>
      </c>
      <c r="M305" s="62">
        <v>561.52</v>
      </c>
      <c r="N305" s="67">
        <v>5.6152000000000001E-2</v>
      </c>
      <c r="O305" s="67" t="str">
        <f t="shared" si="14"/>
        <v/>
      </c>
      <c r="R305" s="67"/>
      <c r="X305" s="66">
        <v>42416</v>
      </c>
      <c r="Y305" s="62">
        <v>3.5</v>
      </c>
    </row>
    <row r="306" spans="9:25" x14ac:dyDescent="0.25">
      <c r="I306" s="66">
        <v>42418</v>
      </c>
      <c r="J306" s="62">
        <v>2.17</v>
      </c>
      <c r="K306" s="66">
        <v>42417</v>
      </c>
      <c r="L306" s="62">
        <v>555.12</v>
      </c>
      <c r="M306" s="62">
        <v>555.12</v>
      </c>
      <c r="N306" s="67">
        <v>5.5511999999999999E-2</v>
      </c>
      <c r="O306" s="67" t="str">
        <f t="shared" si="14"/>
        <v/>
      </c>
      <c r="R306" s="67"/>
      <c r="X306" s="66">
        <v>42417</v>
      </c>
      <c r="Y306" s="62">
        <v>3.5</v>
      </c>
    </row>
    <row r="307" spans="9:25" x14ac:dyDescent="0.25">
      <c r="I307" s="66">
        <v>42419</v>
      </c>
      <c r="J307" s="62">
        <v>2.17</v>
      </c>
      <c r="K307" s="66">
        <v>42418</v>
      </c>
      <c r="L307" s="62">
        <v>556.77</v>
      </c>
      <c r="M307" s="62">
        <v>556.77</v>
      </c>
      <c r="N307" s="67">
        <v>5.5676999999999997E-2</v>
      </c>
      <c r="O307" s="67" t="str">
        <f t="shared" si="14"/>
        <v/>
      </c>
      <c r="R307" s="67"/>
      <c r="X307" s="66">
        <v>42418</v>
      </c>
      <c r="Y307" s="62">
        <v>3.5</v>
      </c>
    </row>
    <row r="308" spans="9:25" x14ac:dyDescent="0.25">
      <c r="I308" s="66">
        <v>42422</v>
      </c>
      <c r="J308" s="62">
        <v>2.1800000000000002</v>
      </c>
      <c r="K308" s="66">
        <v>42419</v>
      </c>
      <c r="L308" s="62">
        <v>545.58000000000004</v>
      </c>
      <c r="M308" s="62">
        <v>545.58000000000004</v>
      </c>
      <c r="N308" s="67">
        <v>5.4558000000000002E-2</v>
      </c>
      <c r="O308" s="67" t="str">
        <f t="shared" si="14"/>
        <v/>
      </c>
      <c r="R308" s="67"/>
      <c r="X308" s="66">
        <v>42419</v>
      </c>
      <c r="Y308" s="62">
        <v>3.5</v>
      </c>
    </row>
    <row r="309" spans="9:25" x14ac:dyDescent="0.25">
      <c r="I309" s="66">
        <v>42423</v>
      </c>
      <c r="J309" s="62">
        <v>2.16</v>
      </c>
      <c r="K309" s="66">
        <v>42422</v>
      </c>
      <c r="L309" s="147">
        <v>53.48</v>
      </c>
      <c r="M309" s="147">
        <v>534.79999999999995</v>
      </c>
      <c r="N309" s="148">
        <v>5.3479999999999993E-2</v>
      </c>
      <c r="O309" s="148" t="str">
        <f t="shared" si="14"/>
        <v/>
      </c>
      <c r="R309" s="67"/>
      <c r="X309" s="66">
        <v>42422</v>
      </c>
      <c r="Y309" s="62">
        <v>3.5</v>
      </c>
    </row>
    <row r="310" spans="9:25" x14ac:dyDescent="0.25">
      <c r="I310" s="66">
        <v>42424</v>
      </c>
      <c r="J310" s="62">
        <v>2.16</v>
      </c>
      <c r="K310" s="66">
        <v>42423</v>
      </c>
      <c r="L310" s="62">
        <v>537.58000000000004</v>
      </c>
      <c r="M310" s="62">
        <v>537.58000000000004</v>
      </c>
      <c r="N310" s="67">
        <v>5.3758000000000007E-2</v>
      </c>
      <c r="O310" s="67" t="str">
        <f t="shared" si="14"/>
        <v/>
      </c>
      <c r="R310" s="67"/>
      <c r="X310" s="66">
        <v>42423</v>
      </c>
      <c r="Y310" s="62">
        <v>3.5</v>
      </c>
    </row>
    <row r="311" spans="9:25" x14ac:dyDescent="0.25">
      <c r="I311" s="66">
        <v>42425</v>
      </c>
      <c r="J311" s="62">
        <v>2.14</v>
      </c>
      <c r="K311" s="66">
        <v>42424</v>
      </c>
      <c r="L311" s="62">
        <v>520.77</v>
      </c>
      <c r="M311" s="62">
        <v>520.77</v>
      </c>
      <c r="N311" s="67">
        <v>5.2076999999999998E-2</v>
      </c>
      <c r="O311" s="67" t="str">
        <f t="shared" si="14"/>
        <v/>
      </c>
      <c r="R311" s="67"/>
      <c r="X311" s="66">
        <v>42424</v>
      </c>
      <c r="Y311" s="62">
        <v>3.5</v>
      </c>
    </row>
    <row r="312" spans="9:25" x14ac:dyDescent="0.25">
      <c r="I312" s="66">
        <v>42426</v>
      </c>
      <c r="J312" s="62">
        <v>2.2000000000000002</v>
      </c>
      <c r="K312" s="66">
        <v>42425</v>
      </c>
      <c r="L312" s="62">
        <v>522.72</v>
      </c>
      <c r="M312" s="62">
        <v>522.72</v>
      </c>
      <c r="N312" s="67">
        <v>5.2272000000000006E-2</v>
      </c>
      <c r="O312" s="67" t="str">
        <f t="shared" si="14"/>
        <v/>
      </c>
      <c r="R312" s="67"/>
      <c r="X312" s="66">
        <v>42425</v>
      </c>
      <c r="Y312" s="62">
        <v>3.5</v>
      </c>
    </row>
    <row r="313" spans="9:25" x14ac:dyDescent="0.25">
      <c r="I313" s="66">
        <v>42429</v>
      </c>
      <c r="J313" s="62">
        <v>2.19</v>
      </c>
      <c r="K313" s="66">
        <v>42426</v>
      </c>
      <c r="L313" s="62">
        <v>535.85</v>
      </c>
      <c r="M313" s="62">
        <v>535.85</v>
      </c>
      <c r="N313" s="67">
        <v>5.3585000000000001E-2</v>
      </c>
      <c r="O313" s="67" t="str">
        <f t="shared" si="14"/>
        <v/>
      </c>
      <c r="R313" s="67"/>
      <c r="X313" s="66">
        <v>42426</v>
      </c>
      <c r="Y313" s="62">
        <v>3.5</v>
      </c>
    </row>
    <row r="314" spans="9:25" x14ac:dyDescent="0.25">
      <c r="I314" s="66">
        <v>42430</v>
      </c>
      <c r="J314" s="62">
        <v>2.2799999999999998</v>
      </c>
      <c r="K314" s="66">
        <v>42429</v>
      </c>
      <c r="L314" s="62">
        <v>532.46</v>
      </c>
      <c r="M314" s="62">
        <v>532.46</v>
      </c>
      <c r="N314" s="67">
        <v>5.3246000000000002E-2</v>
      </c>
      <c r="O314" s="67" t="str">
        <f t="shared" si="14"/>
        <v/>
      </c>
      <c r="R314" s="67"/>
      <c r="X314" s="66">
        <v>42429</v>
      </c>
      <c r="Y314" s="62">
        <v>3.5</v>
      </c>
    </row>
    <row r="315" spans="9:25" x14ac:dyDescent="0.25">
      <c r="I315" s="66">
        <v>42431</v>
      </c>
      <c r="J315" s="62">
        <v>2.27</v>
      </c>
      <c r="K315" s="66">
        <v>42430</v>
      </c>
      <c r="L315" s="62">
        <v>520.53</v>
      </c>
      <c r="M315" s="62">
        <v>520.53</v>
      </c>
      <c r="N315" s="67">
        <v>5.2052999999999995E-2</v>
      </c>
      <c r="O315" s="67" t="str">
        <f t="shared" si="14"/>
        <v/>
      </c>
      <c r="R315" s="67"/>
      <c r="X315" s="66">
        <v>42430</v>
      </c>
      <c r="Y315" s="62">
        <v>3.5</v>
      </c>
    </row>
    <row r="316" spans="9:25" x14ac:dyDescent="0.25">
      <c r="I316" s="66">
        <v>42432</v>
      </c>
      <c r="J316" s="62">
        <v>2.23</v>
      </c>
      <c r="K316" s="66">
        <v>42431</v>
      </c>
      <c r="L316" s="147">
        <v>52.48</v>
      </c>
      <c r="M316" s="147">
        <v>524.79999999999995</v>
      </c>
      <c r="N316" s="148">
        <v>5.2479999999999999E-2</v>
      </c>
      <c r="O316" s="148" t="str">
        <f t="shared" si="14"/>
        <v/>
      </c>
      <c r="R316" s="67"/>
      <c r="X316" s="66">
        <v>42431</v>
      </c>
      <c r="Y316" s="62">
        <v>3.5</v>
      </c>
    </row>
    <row r="317" spans="9:25" x14ac:dyDescent="0.25">
      <c r="I317" s="66">
        <v>42433</v>
      </c>
      <c r="J317" s="62">
        <v>2.29</v>
      </c>
      <c r="K317" s="66">
        <v>42432</v>
      </c>
      <c r="L317" s="62">
        <v>496.79</v>
      </c>
      <c r="M317" s="62">
        <v>496.79</v>
      </c>
      <c r="N317" s="67">
        <v>4.9679000000000001E-2</v>
      </c>
      <c r="O317" s="67" t="str">
        <f t="shared" si="14"/>
        <v/>
      </c>
      <c r="R317" s="67"/>
      <c r="X317" s="66">
        <v>42432</v>
      </c>
      <c r="Y317" s="62">
        <v>3.5</v>
      </c>
    </row>
    <row r="318" spans="9:25" x14ac:dyDescent="0.25">
      <c r="I318" s="66">
        <v>42436</v>
      </c>
      <c r="J318" s="62">
        <v>2.2999999999999998</v>
      </c>
      <c r="K318" s="66">
        <v>42433</v>
      </c>
      <c r="L318" s="62">
        <v>482.36</v>
      </c>
      <c r="M318" s="62">
        <v>482.36</v>
      </c>
      <c r="N318" s="67">
        <v>4.8236000000000001E-2</v>
      </c>
      <c r="O318" s="67">
        <f t="shared" si="14"/>
        <v>4.8236000000000001E-2</v>
      </c>
      <c r="R318" s="67"/>
      <c r="X318" s="66">
        <v>42433</v>
      </c>
      <c r="Y318" s="62">
        <v>3.5</v>
      </c>
    </row>
    <row r="319" spans="9:25" x14ac:dyDescent="0.25">
      <c r="I319" s="66">
        <v>42437</v>
      </c>
      <c r="J319" s="62">
        <v>2.2200000000000002</v>
      </c>
      <c r="K319" s="66">
        <v>42436</v>
      </c>
      <c r="L319" s="62">
        <v>485.33</v>
      </c>
      <c r="M319" s="62">
        <v>485.33</v>
      </c>
      <c r="N319" s="67">
        <v>4.8533E-2</v>
      </c>
      <c r="O319" s="67">
        <f t="shared" si="14"/>
        <v>4.8533E-2</v>
      </c>
      <c r="R319" s="67"/>
      <c r="X319" s="66">
        <v>42436</v>
      </c>
      <c r="Y319" s="62">
        <v>3.5</v>
      </c>
    </row>
    <row r="320" spans="9:25" x14ac:dyDescent="0.25">
      <c r="I320" s="66">
        <v>42438</v>
      </c>
      <c r="J320" s="62">
        <v>2.27</v>
      </c>
      <c r="K320" s="66">
        <v>42437</v>
      </c>
      <c r="L320" s="62">
        <v>483.69</v>
      </c>
      <c r="M320" s="62">
        <v>483.69</v>
      </c>
      <c r="N320" s="67">
        <v>4.8369000000000002E-2</v>
      </c>
      <c r="O320" s="67">
        <f t="shared" si="14"/>
        <v>4.8369000000000002E-2</v>
      </c>
      <c r="R320" s="67"/>
      <c r="X320" s="66">
        <v>42437</v>
      </c>
      <c r="Y320" s="62">
        <v>3.5</v>
      </c>
    </row>
    <row r="321" spans="9:25" x14ac:dyDescent="0.25">
      <c r="I321" s="66">
        <v>42439</v>
      </c>
      <c r="J321" s="62">
        <v>2.29</v>
      </c>
      <c r="K321" s="66">
        <v>42438</v>
      </c>
      <c r="L321" s="62">
        <v>476.38</v>
      </c>
      <c r="M321" s="62">
        <v>476.38</v>
      </c>
      <c r="N321" s="67">
        <v>4.7638E-2</v>
      </c>
      <c r="O321" s="67">
        <f t="shared" si="14"/>
        <v>4.7638E-2</v>
      </c>
      <c r="R321" s="67"/>
      <c r="X321" s="66">
        <v>42438</v>
      </c>
      <c r="Y321" s="62">
        <v>3.5</v>
      </c>
    </row>
    <row r="322" spans="9:25" x14ac:dyDescent="0.25">
      <c r="I322" s="66">
        <v>42440</v>
      </c>
      <c r="J322" s="62">
        <v>2.34</v>
      </c>
      <c r="K322" s="66">
        <v>42439</v>
      </c>
      <c r="L322" s="62">
        <v>470.14</v>
      </c>
      <c r="M322" s="62">
        <v>470.14</v>
      </c>
      <c r="N322" s="67">
        <v>4.7014E-2</v>
      </c>
      <c r="O322" s="67">
        <f t="shared" si="14"/>
        <v>4.7014E-2</v>
      </c>
      <c r="R322" s="67"/>
      <c r="X322" s="66">
        <v>42439</v>
      </c>
      <c r="Y322" s="62">
        <v>3.5</v>
      </c>
    </row>
    <row r="323" spans="9:25" x14ac:dyDescent="0.25">
      <c r="I323" s="66">
        <v>42443</v>
      </c>
      <c r="J323" s="62">
        <v>2.33</v>
      </c>
      <c r="K323" s="66">
        <v>42440</v>
      </c>
      <c r="L323" s="62">
        <v>465.09</v>
      </c>
      <c r="M323" s="62">
        <v>465.09</v>
      </c>
      <c r="N323" s="67">
        <v>4.6508999999999995E-2</v>
      </c>
      <c r="O323" s="67">
        <f t="shared" si="14"/>
        <v>4.6508999999999995E-2</v>
      </c>
      <c r="R323" s="67"/>
      <c r="X323" s="66">
        <v>42440</v>
      </c>
      <c r="Y323" s="62">
        <v>3.5</v>
      </c>
    </row>
    <row r="324" spans="9:25" x14ac:dyDescent="0.25">
      <c r="I324" s="66">
        <v>42444</v>
      </c>
      <c r="J324" s="62">
        <v>2.33</v>
      </c>
      <c r="K324" s="66">
        <v>42443</v>
      </c>
      <c r="L324" s="62">
        <v>470.58</v>
      </c>
      <c r="M324" s="62">
        <v>470.58</v>
      </c>
      <c r="N324" s="67">
        <v>4.7057999999999996E-2</v>
      </c>
      <c r="O324" s="67">
        <f t="shared" si="14"/>
        <v>4.7057999999999996E-2</v>
      </c>
      <c r="R324" s="67"/>
      <c r="X324" s="66">
        <v>42443</v>
      </c>
      <c r="Y324" s="62">
        <v>3.5</v>
      </c>
    </row>
    <row r="325" spans="9:25" x14ac:dyDescent="0.25">
      <c r="I325" s="66">
        <v>42445</v>
      </c>
      <c r="J325" s="62">
        <v>2.3199999999999998</v>
      </c>
      <c r="K325" s="66">
        <v>42444</v>
      </c>
      <c r="L325" s="62">
        <v>503.33</v>
      </c>
      <c r="M325" s="62">
        <v>503.33</v>
      </c>
      <c r="N325" s="67">
        <v>5.0332999999999996E-2</v>
      </c>
      <c r="O325" s="67" t="str">
        <f t="shared" si="14"/>
        <v/>
      </c>
      <c r="R325" s="67"/>
      <c r="X325" s="66">
        <v>42444</v>
      </c>
      <c r="Y325" s="62">
        <v>3.5</v>
      </c>
    </row>
    <row r="326" spans="9:25" x14ac:dyDescent="0.25">
      <c r="I326" s="66">
        <v>42446</v>
      </c>
      <c r="J326" s="62">
        <v>2.2799999999999998</v>
      </c>
      <c r="K326" s="66">
        <v>42445</v>
      </c>
      <c r="L326" s="62">
        <v>489.69</v>
      </c>
      <c r="M326" s="62">
        <v>489.69</v>
      </c>
      <c r="N326" s="67">
        <v>4.8968999999999999E-2</v>
      </c>
      <c r="O326" s="67">
        <f t="shared" si="14"/>
        <v>4.8968999999999999E-2</v>
      </c>
      <c r="R326" s="67"/>
      <c r="X326" s="66">
        <v>42445</v>
      </c>
      <c r="Y326" s="62">
        <v>3.5</v>
      </c>
    </row>
    <row r="327" spans="9:25" x14ac:dyDescent="0.25">
      <c r="I327" s="66">
        <v>42447</v>
      </c>
      <c r="J327" s="62">
        <v>2.2599999999999998</v>
      </c>
      <c r="K327" s="66">
        <v>42446</v>
      </c>
      <c r="L327" s="62">
        <v>454.72</v>
      </c>
      <c r="M327" s="62">
        <v>454.72</v>
      </c>
      <c r="N327" s="67">
        <v>4.5472000000000005E-2</v>
      </c>
      <c r="O327" s="67">
        <f t="shared" si="14"/>
        <v>4.5472000000000005E-2</v>
      </c>
      <c r="R327" s="67"/>
      <c r="X327" s="66">
        <v>42446</v>
      </c>
      <c r="Y327" s="62">
        <v>3.5</v>
      </c>
    </row>
    <row r="328" spans="9:25" x14ac:dyDescent="0.25">
      <c r="I328" s="66">
        <v>42450</v>
      </c>
      <c r="J328" s="62">
        <v>2.31</v>
      </c>
      <c r="K328" s="66">
        <v>42447</v>
      </c>
      <c r="L328" s="62">
        <v>436.88</v>
      </c>
      <c r="M328" s="62">
        <v>436.88</v>
      </c>
      <c r="N328" s="67">
        <v>4.3687999999999998E-2</v>
      </c>
      <c r="O328" s="67">
        <f t="shared" si="14"/>
        <v>4.3687999999999998E-2</v>
      </c>
      <c r="R328" s="67"/>
      <c r="X328" s="66">
        <v>42447</v>
      </c>
      <c r="Y328" s="62">
        <v>3.5</v>
      </c>
    </row>
    <row r="329" spans="9:25" x14ac:dyDescent="0.25">
      <c r="I329" s="66">
        <v>42451</v>
      </c>
      <c r="J329" s="62">
        <v>2.3199999999999998</v>
      </c>
      <c r="K329" s="66">
        <v>42450</v>
      </c>
      <c r="L329" s="62">
        <v>438.64</v>
      </c>
      <c r="M329" s="62">
        <v>438.64</v>
      </c>
      <c r="N329" s="67">
        <v>4.3864E-2</v>
      </c>
      <c r="O329" s="67">
        <f t="shared" si="14"/>
        <v>4.3864E-2</v>
      </c>
      <c r="R329" s="67"/>
      <c r="X329" s="66">
        <v>42450</v>
      </c>
      <c r="Y329" s="62">
        <v>3.5</v>
      </c>
    </row>
    <row r="330" spans="9:25" x14ac:dyDescent="0.25">
      <c r="I330" s="66">
        <v>42452</v>
      </c>
      <c r="J330" s="62">
        <v>2.25</v>
      </c>
      <c r="K330" s="66">
        <v>42451</v>
      </c>
      <c r="L330" s="62">
        <v>429.37</v>
      </c>
      <c r="M330" s="62">
        <v>429.37</v>
      </c>
      <c r="N330" s="67">
        <v>4.2937000000000003E-2</v>
      </c>
      <c r="O330" s="67">
        <f t="shared" si="14"/>
        <v>4.2937000000000003E-2</v>
      </c>
      <c r="R330" s="67"/>
      <c r="X330" s="66">
        <v>42451</v>
      </c>
      <c r="Y330" s="62">
        <v>3.5</v>
      </c>
    </row>
    <row r="331" spans="9:25" x14ac:dyDescent="0.25">
      <c r="I331" s="66">
        <v>42453</v>
      </c>
      <c r="J331" s="62">
        <v>2.2799999999999998</v>
      </c>
      <c r="K331" s="66">
        <v>42452</v>
      </c>
      <c r="L331" s="62">
        <v>458.74</v>
      </c>
      <c r="M331" s="62">
        <v>458.74</v>
      </c>
      <c r="N331" s="67">
        <v>4.5873999999999998E-2</v>
      </c>
      <c r="O331" s="67">
        <f t="shared" si="14"/>
        <v>4.5873999999999998E-2</v>
      </c>
      <c r="R331" s="67"/>
      <c r="X331" s="66">
        <v>42452</v>
      </c>
      <c r="Y331" s="62">
        <v>3.5</v>
      </c>
    </row>
    <row r="332" spans="9:25" x14ac:dyDescent="0.25">
      <c r="I332" s="66">
        <v>42454</v>
      </c>
      <c r="J332" s="62"/>
      <c r="K332" s="66">
        <v>42453</v>
      </c>
      <c r="L332" s="62">
        <v>460.93</v>
      </c>
      <c r="M332" s="62">
        <v>460.93</v>
      </c>
      <c r="N332" s="67">
        <v>4.6093000000000002E-2</v>
      </c>
      <c r="O332" s="67">
        <f t="shared" ref="O332:O395" si="15">IF(OR(N332&gt;($G$25+$G$26*$G$24),N332&lt;($G$25-$G$26*$G$24)),"",N332)</f>
        <v>4.6093000000000002E-2</v>
      </c>
      <c r="R332" s="67"/>
      <c r="X332" s="66">
        <v>42453</v>
      </c>
      <c r="Y332" s="62">
        <v>3.5</v>
      </c>
    </row>
    <row r="333" spans="9:25" x14ac:dyDescent="0.25">
      <c r="I333" s="66">
        <v>42457</v>
      </c>
      <c r="J333" s="62">
        <v>2.2599999999999998</v>
      </c>
      <c r="K333" s="66">
        <v>42454</v>
      </c>
      <c r="L333" s="62">
        <v>460.52</v>
      </c>
      <c r="M333" s="62">
        <v>460.52</v>
      </c>
      <c r="N333" s="67">
        <v>4.6051999999999996E-2</v>
      </c>
      <c r="O333" s="67">
        <f t="shared" si="15"/>
        <v>4.6051999999999996E-2</v>
      </c>
      <c r="R333" s="67"/>
      <c r="X333" s="66">
        <v>42454</v>
      </c>
      <c r="Y333" s="62">
        <v>3.5</v>
      </c>
    </row>
    <row r="334" spans="9:25" x14ac:dyDescent="0.25">
      <c r="I334" s="66">
        <v>42458</v>
      </c>
      <c r="J334" s="62">
        <v>2.2000000000000002</v>
      </c>
      <c r="K334" s="66">
        <v>42457</v>
      </c>
      <c r="L334" s="62">
        <v>447.27</v>
      </c>
      <c r="M334" s="62">
        <v>447.27</v>
      </c>
      <c r="N334" s="67">
        <v>4.4726999999999996E-2</v>
      </c>
      <c r="O334" s="67">
        <f t="shared" si="15"/>
        <v>4.4726999999999996E-2</v>
      </c>
      <c r="R334" s="67"/>
      <c r="X334" s="66">
        <v>42457</v>
      </c>
      <c r="Y334" s="62">
        <v>3.5</v>
      </c>
    </row>
    <row r="335" spans="9:25" x14ac:dyDescent="0.25">
      <c r="I335" s="66">
        <v>42459</v>
      </c>
      <c r="J335" s="62">
        <v>2.2400000000000002</v>
      </c>
      <c r="K335" s="66">
        <v>42458</v>
      </c>
      <c r="L335" s="62">
        <v>435.42</v>
      </c>
      <c r="M335" s="62">
        <v>435.42</v>
      </c>
      <c r="N335" s="67">
        <v>4.3542000000000004E-2</v>
      </c>
      <c r="O335" s="67">
        <f t="shared" si="15"/>
        <v>4.3542000000000004E-2</v>
      </c>
      <c r="R335" s="67"/>
      <c r="X335" s="66">
        <v>42458</v>
      </c>
      <c r="Y335" s="62">
        <v>3.5</v>
      </c>
    </row>
    <row r="336" spans="9:25" x14ac:dyDescent="0.25">
      <c r="I336" s="66">
        <v>42460</v>
      </c>
      <c r="J336" s="62">
        <v>2.2000000000000002</v>
      </c>
      <c r="K336" s="66">
        <v>42459</v>
      </c>
      <c r="L336" s="62">
        <v>426.49</v>
      </c>
      <c r="M336" s="62">
        <v>426.49</v>
      </c>
      <c r="N336" s="67">
        <v>4.2648999999999999E-2</v>
      </c>
      <c r="O336" s="67">
        <f t="shared" si="15"/>
        <v>4.2648999999999999E-2</v>
      </c>
      <c r="R336" s="67"/>
      <c r="X336" s="66">
        <v>42459</v>
      </c>
      <c r="Y336" s="62">
        <v>3.5</v>
      </c>
    </row>
    <row r="337" spans="9:25" x14ac:dyDescent="0.25">
      <c r="I337" s="66">
        <v>42461</v>
      </c>
      <c r="J337" s="62">
        <v>2.2000000000000002</v>
      </c>
      <c r="K337" s="66">
        <v>42460</v>
      </c>
      <c r="L337" s="62">
        <v>436.55</v>
      </c>
      <c r="M337" s="62">
        <v>436.55</v>
      </c>
      <c r="N337" s="67">
        <v>4.3654999999999999E-2</v>
      </c>
      <c r="O337" s="67">
        <f t="shared" si="15"/>
        <v>4.3654999999999999E-2</v>
      </c>
      <c r="R337" s="67"/>
      <c r="X337" s="66">
        <v>42460</v>
      </c>
      <c r="Y337" s="62">
        <v>3.5</v>
      </c>
    </row>
    <row r="338" spans="9:25" x14ac:dyDescent="0.25">
      <c r="I338" s="66">
        <v>42464</v>
      </c>
      <c r="J338" s="62">
        <v>2.19</v>
      </c>
      <c r="K338" s="66">
        <v>42461</v>
      </c>
      <c r="L338" s="62">
        <v>431.71</v>
      </c>
      <c r="M338" s="62">
        <v>431.71</v>
      </c>
      <c r="N338" s="67">
        <v>4.3171000000000001E-2</v>
      </c>
      <c r="O338" s="67">
        <f t="shared" si="15"/>
        <v>4.3171000000000001E-2</v>
      </c>
      <c r="R338" s="67"/>
      <c r="X338" s="66">
        <v>42461</v>
      </c>
      <c r="Y338" s="62">
        <v>3.5</v>
      </c>
    </row>
    <row r="339" spans="9:25" x14ac:dyDescent="0.25">
      <c r="I339" s="66">
        <v>42465</v>
      </c>
      <c r="J339" s="62">
        <v>2.13</v>
      </c>
      <c r="K339" s="66">
        <v>42464</v>
      </c>
      <c r="L339" s="62">
        <v>436.09</v>
      </c>
      <c r="M339" s="62">
        <v>436.09</v>
      </c>
      <c r="N339" s="67">
        <v>4.3608999999999995E-2</v>
      </c>
      <c r="O339" s="67">
        <f t="shared" si="15"/>
        <v>4.3608999999999995E-2</v>
      </c>
      <c r="R339" s="67"/>
      <c r="X339" s="66">
        <v>42464</v>
      </c>
      <c r="Y339" s="62">
        <v>3.5</v>
      </c>
    </row>
    <row r="340" spans="9:25" x14ac:dyDescent="0.25">
      <c r="I340" s="66">
        <v>42466</v>
      </c>
      <c r="J340" s="62">
        <v>2.17</v>
      </c>
      <c r="K340" s="66">
        <v>42465</v>
      </c>
      <c r="L340" s="62">
        <v>454.75</v>
      </c>
      <c r="M340" s="62">
        <v>454.75</v>
      </c>
      <c r="N340" s="67">
        <v>4.5475000000000002E-2</v>
      </c>
      <c r="O340" s="67">
        <f t="shared" si="15"/>
        <v>4.5475000000000002E-2</v>
      </c>
      <c r="R340" s="67"/>
      <c r="X340" s="66">
        <v>42465</v>
      </c>
      <c r="Y340" s="62">
        <v>3.5</v>
      </c>
    </row>
    <row r="341" spans="9:25" x14ac:dyDescent="0.25">
      <c r="I341" s="66">
        <v>42467</v>
      </c>
      <c r="J341" s="62">
        <v>2.1</v>
      </c>
      <c r="K341" s="66">
        <v>42466</v>
      </c>
      <c r="L341" s="62">
        <v>452.12</v>
      </c>
      <c r="M341" s="62">
        <v>452.12</v>
      </c>
      <c r="N341" s="67">
        <v>4.5212000000000002E-2</v>
      </c>
      <c r="O341" s="67">
        <f t="shared" si="15"/>
        <v>4.5212000000000002E-2</v>
      </c>
      <c r="R341" s="67"/>
      <c r="X341" s="66">
        <v>42466</v>
      </c>
      <c r="Y341" s="62">
        <v>3.5</v>
      </c>
    </row>
    <row r="342" spans="9:25" x14ac:dyDescent="0.25">
      <c r="I342" s="66">
        <v>42468</v>
      </c>
      <c r="J342" s="62">
        <v>2.13</v>
      </c>
      <c r="K342" s="66">
        <v>42467</v>
      </c>
      <c r="L342" s="147">
        <v>46.75</v>
      </c>
      <c r="M342" s="147">
        <v>467.5</v>
      </c>
      <c r="N342" s="148">
        <v>4.675E-2</v>
      </c>
      <c r="O342" s="148">
        <f t="shared" si="15"/>
        <v>4.675E-2</v>
      </c>
      <c r="R342" s="67"/>
      <c r="X342" s="66">
        <v>42467</v>
      </c>
      <c r="Y342" s="62">
        <v>3.5</v>
      </c>
    </row>
    <row r="343" spans="9:25" x14ac:dyDescent="0.25">
      <c r="I343" s="66">
        <v>42471</v>
      </c>
      <c r="J343" s="62">
        <v>2.14</v>
      </c>
      <c r="K343" s="66">
        <v>42468</v>
      </c>
      <c r="L343" s="62">
        <v>453.55</v>
      </c>
      <c r="M343" s="62">
        <v>453.55</v>
      </c>
      <c r="N343" s="67">
        <v>4.5354999999999999E-2</v>
      </c>
      <c r="O343" s="67">
        <f t="shared" si="15"/>
        <v>4.5354999999999999E-2</v>
      </c>
      <c r="R343" s="67"/>
      <c r="X343" s="66">
        <v>42468</v>
      </c>
      <c r="Y343" s="62">
        <v>3.5</v>
      </c>
    </row>
    <row r="344" spans="9:25" x14ac:dyDescent="0.25">
      <c r="I344" s="66">
        <v>42472</v>
      </c>
      <c r="J344" s="62">
        <v>2.1800000000000002</v>
      </c>
      <c r="K344" s="66">
        <v>42471</v>
      </c>
      <c r="L344" s="62">
        <v>440.49</v>
      </c>
      <c r="M344" s="62">
        <v>440.49</v>
      </c>
      <c r="N344" s="67">
        <v>4.4048999999999998E-2</v>
      </c>
      <c r="O344" s="67">
        <f t="shared" si="15"/>
        <v>4.4048999999999998E-2</v>
      </c>
      <c r="R344" s="67"/>
      <c r="X344" s="66">
        <v>42471</v>
      </c>
      <c r="Y344" s="62">
        <v>3.5</v>
      </c>
    </row>
    <row r="345" spans="9:25" x14ac:dyDescent="0.25">
      <c r="I345" s="66">
        <v>42473</v>
      </c>
      <c r="J345" s="62">
        <v>2.16</v>
      </c>
      <c r="K345" s="66">
        <v>42472</v>
      </c>
      <c r="L345" s="62">
        <v>424.19</v>
      </c>
      <c r="M345" s="62">
        <v>424.19</v>
      </c>
      <c r="N345" s="67">
        <v>4.2418999999999998E-2</v>
      </c>
      <c r="O345" s="67">
        <f t="shared" si="15"/>
        <v>4.2418999999999998E-2</v>
      </c>
      <c r="R345" s="67"/>
      <c r="X345" s="66">
        <v>42472</v>
      </c>
      <c r="Y345" s="62">
        <v>3.5</v>
      </c>
    </row>
    <row r="346" spans="9:25" x14ac:dyDescent="0.25">
      <c r="I346" s="66">
        <v>42474</v>
      </c>
      <c r="J346" s="62">
        <v>2.1800000000000002</v>
      </c>
      <c r="K346" s="66">
        <v>42473</v>
      </c>
      <c r="L346" s="62">
        <v>411.81</v>
      </c>
      <c r="M346" s="62">
        <v>411.81</v>
      </c>
      <c r="N346" s="67">
        <v>4.1181000000000002E-2</v>
      </c>
      <c r="O346" s="67">
        <f t="shared" si="15"/>
        <v>4.1181000000000002E-2</v>
      </c>
      <c r="R346" s="67"/>
      <c r="X346" s="66">
        <v>42473</v>
      </c>
      <c r="Y346" s="62">
        <v>3.5</v>
      </c>
    </row>
    <row r="347" spans="9:25" x14ac:dyDescent="0.25">
      <c r="I347" s="66">
        <v>42475</v>
      </c>
      <c r="J347" s="62">
        <v>2.14</v>
      </c>
      <c r="K347" s="66">
        <v>42474</v>
      </c>
      <c r="L347" s="62">
        <v>406.68</v>
      </c>
      <c r="M347" s="62">
        <v>406.68</v>
      </c>
      <c r="N347" s="67">
        <v>4.0668000000000003E-2</v>
      </c>
      <c r="O347" s="67">
        <f t="shared" si="15"/>
        <v>4.0668000000000003E-2</v>
      </c>
      <c r="R347" s="67"/>
      <c r="X347" s="66">
        <v>42474</v>
      </c>
      <c r="Y347" s="62">
        <v>3.5</v>
      </c>
    </row>
    <row r="348" spans="9:25" x14ac:dyDescent="0.25">
      <c r="I348" s="66">
        <v>42478</v>
      </c>
      <c r="J348" s="62">
        <v>2.17</v>
      </c>
      <c r="K348" s="66">
        <v>42475</v>
      </c>
      <c r="L348" s="62">
        <v>415.24</v>
      </c>
      <c r="M348" s="62">
        <v>415.24</v>
      </c>
      <c r="N348" s="67">
        <v>4.1523999999999998E-2</v>
      </c>
      <c r="O348" s="67">
        <f t="shared" si="15"/>
        <v>4.1523999999999998E-2</v>
      </c>
      <c r="R348" s="67"/>
      <c r="X348" s="66">
        <v>42475</v>
      </c>
      <c r="Y348" s="62">
        <v>3.5</v>
      </c>
    </row>
    <row r="349" spans="9:25" x14ac:dyDescent="0.25">
      <c r="I349" s="66">
        <v>42479</v>
      </c>
      <c r="J349" s="62">
        <v>2.19</v>
      </c>
      <c r="K349" s="66">
        <v>42478</v>
      </c>
      <c r="L349" s="62">
        <v>411.42</v>
      </c>
      <c r="M349" s="62">
        <v>411.42</v>
      </c>
      <c r="N349" s="67">
        <v>4.1142000000000005E-2</v>
      </c>
      <c r="O349" s="67">
        <f t="shared" si="15"/>
        <v>4.1142000000000005E-2</v>
      </c>
      <c r="R349" s="67"/>
      <c r="X349" s="66">
        <v>42478</v>
      </c>
      <c r="Y349" s="62">
        <v>3.5</v>
      </c>
    </row>
    <row r="350" spans="9:25" x14ac:dyDescent="0.25">
      <c r="I350" s="66">
        <v>42480</v>
      </c>
      <c r="J350" s="62">
        <v>2.25</v>
      </c>
      <c r="K350" s="66">
        <v>42479</v>
      </c>
      <c r="L350" s="62">
        <v>408.29</v>
      </c>
      <c r="M350" s="62">
        <v>408.29</v>
      </c>
      <c r="N350" s="67">
        <v>4.0829000000000004E-2</v>
      </c>
      <c r="O350" s="67">
        <f t="shared" si="15"/>
        <v>4.0829000000000004E-2</v>
      </c>
      <c r="R350" s="67"/>
      <c r="X350" s="66">
        <v>42479</v>
      </c>
      <c r="Y350" s="62">
        <v>3.5</v>
      </c>
    </row>
    <row r="351" spans="9:25" x14ac:dyDescent="0.25">
      <c r="I351" s="66">
        <v>42481</v>
      </c>
      <c r="J351" s="62">
        <v>2.29</v>
      </c>
      <c r="K351" s="66">
        <v>42480</v>
      </c>
      <c r="L351" s="62">
        <v>405.16</v>
      </c>
      <c r="M351" s="62">
        <v>405.16</v>
      </c>
      <c r="N351" s="67">
        <v>4.0516000000000003E-2</v>
      </c>
      <c r="O351" s="67">
        <f t="shared" si="15"/>
        <v>4.0516000000000003E-2</v>
      </c>
      <c r="R351" s="67"/>
      <c r="X351" s="66">
        <v>42480</v>
      </c>
      <c r="Y351" s="62">
        <v>3.5</v>
      </c>
    </row>
    <row r="352" spans="9:25" x14ac:dyDescent="0.25">
      <c r="I352" s="66">
        <v>42482</v>
      </c>
      <c r="J352" s="62">
        <v>2.2999999999999998</v>
      </c>
      <c r="K352" s="66">
        <v>42481</v>
      </c>
      <c r="L352" s="62">
        <v>424.72</v>
      </c>
      <c r="M352" s="62">
        <v>424.72</v>
      </c>
      <c r="N352" s="67">
        <v>4.2472000000000003E-2</v>
      </c>
      <c r="O352" s="67">
        <f t="shared" si="15"/>
        <v>4.2472000000000003E-2</v>
      </c>
      <c r="R352" s="67"/>
      <c r="X352" s="66">
        <v>42481</v>
      </c>
      <c r="Y352" s="62">
        <v>3.5</v>
      </c>
    </row>
    <row r="353" spans="9:25" x14ac:dyDescent="0.25">
      <c r="I353" s="66">
        <v>42485</v>
      </c>
      <c r="J353" s="62">
        <v>2.3199999999999998</v>
      </c>
      <c r="K353" s="66">
        <v>42482</v>
      </c>
      <c r="L353" s="147">
        <v>43.01</v>
      </c>
      <c r="M353" s="147">
        <v>430.1</v>
      </c>
      <c r="N353" s="148">
        <v>4.301E-2</v>
      </c>
      <c r="O353" s="148">
        <f t="shared" si="15"/>
        <v>4.301E-2</v>
      </c>
      <c r="R353" s="67"/>
      <c r="X353" s="66">
        <v>42482</v>
      </c>
      <c r="Y353" s="62">
        <v>3.5</v>
      </c>
    </row>
    <row r="354" spans="9:25" x14ac:dyDescent="0.25">
      <c r="I354" s="66">
        <v>42486</v>
      </c>
      <c r="J354" s="62">
        <v>2.35</v>
      </c>
      <c r="K354" s="66">
        <v>42485</v>
      </c>
      <c r="L354" s="62">
        <v>431.83</v>
      </c>
      <c r="M354" s="62">
        <v>431.83</v>
      </c>
      <c r="N354" s="67">
        <v>4.3182999999999999E-2</v>
      </c>
      <c r="O354" s="67">
        <f t="shared" si="15"/>
        <v>4.3182999999999999E-2</v>
      </c>
      <c r="R354" s="67"/>
      <c r="X354" s="66">
        <v>42485</v>
      </c>
      <c r="Y354" s="62">
        <v>3.5</v>
      </c>
    </row>
    <row r="355" spans="9:25" x14ac:dyDescent="0.25">
      <c r="I355" s="66">
        <v>42487</v>
      </c>
      <c r="J355" s="62">
        <v>2.2999999999999998</v>
      </c>
      <c r="K355" s="66">
        <v>42486</v>
      </c>
      <c r="L355" s="62">
        <v>418.94</v>
      </c>
      <c r="M355" s="62">
        <v>418.94</v>
      </c>
      <c r="N355" s="67">
        <v>4.1894000000000001E-2</v>
      </c>
      <c r="O355" s="67">
        <f t="shared" si="15"/>
        <v>4.1894000000000001E-2</v>
      </c>
      <c r="R355" s="67"/>
      <c r="X355" s="66">
        <v>42486</v>
      </c>
      <c r="Y355" s="62">
        <v>3.5</v>
      </c>
    </row>
    <row r="356" spans="9:25" x14ac:dyDescent="0.25">
      <c r="I356" s="66">
        <v>42488</v>
      </c>
      <c r="J356" s="62">
        <v>2.27</v>
      </c>
      <c r="K356" s="66">
        <v>42487</v>
      </c>
      <c r="L356" s="62">
        <v>406.28</v>
      </c>
      <c r="M356" s="62">
        <v>406.28</v>
      </c>
      <c r="N356" s="67">
        <v>4.0627999999999997E-2</v>
      </c>
      <c r="O356" s="67">
        <f t="shared" si="15"/>
        <v>4.0627999999999997E-2</v>
      </c>
      <c r="R356" s="67"/>
      <c r="X356" s="66">
        <v>42487</v>
      </c>
      <c r="Y356" s="62">
        <v>3.5</v>
      </c>
    </row>
    <row r="357" spans="9:25" x14ac:dyDescent="0.25">
      <c r="I357" s="66">
        <v>42489</v>
      </c>
      <c r="J357" s="62">
        <v>2.2599999999999998</v>
      </c>
      <c r="K357" s="66">
        <v>42488</v>
      </c>
      <c r="L357" s="62">
        <v>407.31</v>
      </c>
      <c r="M357" s="62">
        <v>407.31</v>
      </c>
      <c r="N357" s="67">
        <v>4.0731000000000003E-2</v>
      </c>
      <c r="O357" s="67">
        <f t="shared" si="15"/>
        <v>4.0731000000000003E-2</v>
      </c>
      <c r="R357" s="67"/>
      <c r="X357" s="66">
        <v>42488</v>
      </c>
      <c r="Y357" s="62">
        <v>3.5</v>
      </c>
    </row>
    <row r="358" spans="9:25" x14ac:dyDescent="0.25">
      <c r="I358" s="66">
        <v>42492</v>
      </c>
      <c r="J358" s="62">
        <v>2.31</v>
      </c>
      <c r="K358" s="66">
        <v>42489</v>
      </c>
      <c r="L358" s="62">
        <v>411.62</v>
      </c>
      <c r="M358" s="62">
        <v>411.62</v>
      </c>
      <c r="N358" s="67">
        <v>4.1161999999999997E-2</v>
      </c>
      <c r="O358" s="67">
        <f t="shared" si="15"/>
        <v>4.1161999999999997E-2</v>
      </c>
      <c r="R358" s="67"/>
      <c r="X358" s="66">
        <v>42489</v>
      </c>
      <c r="Y358" s="62">
        <v>3.5</v>
      </c>
    </row>
    <row r="359" spans="9:25" x14ac:dyDescent="0.25">
      <c r="I359" s="66">
        <v>42493</v>
      </c>
      <c r="J359" s="62">
        <v>2.2400000000000002</v>
      </c>
      <c r="K359" s="66">
        <v>42492</v>
      </c>
      <c r="L359" s="62">
        <v>408.18</v>
      </c>
      <c r="M359" s="62">
        <v>408.18</v>
      </c>
      <c r="N359" s="67">
        <v>4.0818E-2</v>
      </c>
      <c r="O359" s="67">
        <f t="shared" si="15"/>
        <v>4.0818E-2</v>
      </c>
      <c r="R359" s="67"/>
      <c r="X359" s="66">
        <v>42492</v>
      </c>
      <c r="Y359" s="62">
        <v>3.5</v>
      </c>
    </row>
    <row r="360" spans="9:25" x14ac:dyDescent="0.25">
      <c r="I360" s="66">
        <v>42494</v>
      </c>
      <c r="J360" s="62">
        <v>2.2200000000000002</v>
      </c>
      <c r="K360" s="66">
        <v>42493</v>
      </c>
      <c r="L360" s="62">
        <v>414.68</v>
      </c>
      <c r="M360" s="62">
        <v>414.68</v>
      </c>
      <c r="N360" s="67">
        <v>4.1467999999999998E-2</v>
      </c>
      <c r="O360" s="67">
        <f t="shared" si="15"/>
        <v>4.1467999999999998E-2</v>
      </c>
      <c r="R360" s="67"/>
      <c r="X360" s="66">
        <v>42493</v>
      </c>
      <c r="Y360" s="62">
        <v>3.5</v>
      </c>
    </row>
    <row r="361" spans="9:25" x14ac:dyDescent="0.25">
      <c r="I361" s="66">
        <v>42495</v>
      </c>
      <c r="J361" s="62">
        <v>2.17</v>
      </c>
      <c r="K361" s="66">
        <v>42494</v>
      </c>
      <c r="L361" s="62">
        <v>414.72</v>
      </c>
      <c r="M361" s="62">
        <v>414.72</v>
      </c>
      <c r="N361" s="67">
        <v>4.1472000000000002E-2</v>
      </c>
      <c r="O361" s="67">
        <f t="shared" si="15"/>
        <v>4.1472000000000002E-2</v>
      </c>
      <c r="R361" s="67"/>
      <c r="X361" s="66">
        <v>42494</v>
      </c>
      <c r="Y361" s="62">
        <v>3.5</v>
      </c>
    </row>
    <row r="362" spans="9:25" x14ac:dyDescent="0.25">
      <c r="I362" s="66">
        <v>42496</v>
      </c>
      <c r="J362" s="62">
        <v>2.2000000000000002</v>
      </c>
      <c r="K362" s="66">
        <v>42495</v>
      </c>
      <c r="L362" s="62">
        <v>415.98</v>
      </c>
      <c r="M362" s="62">
        <v>415.98</v>
      </c>
      <c r="N362" s="67">
        <v>4.1598000000000003E-2</v>
      </c>
      <c r="O362" s="67">
        <f t="shared" si="15"/>
        <v>4.1598000000000003E-2</v>
      </c>
      <c r="R362" s="67"/>
      <c r="X362" s="66">
        <v>42495</v>
      </c>
      <c r="Y362" s="62">
        <v>3.5</v>
      </c>
    </row>
    <row r="363" spans="9:25" x14ac:dyDescent="0.25">
      <c r="I363" s="66">
        <v>42499</v>
      </c>
      <c r="J363" s="62">
        <v>2.1800000000000002</v>
      </c>
      <c r="K363" s="66">
        <v>42496</v>
      </c>
      <c r="L363" s="62">
        <v>409.28</v>
      </c>
      <c r="M363" s="62">
        <v>409.28</v>
      </c>
      <c r="N363" s="67">
        <v>4.0927999999999999E-2</v>
      </c>
      <c r="O363" s="67">
        <f t="shared" si="15"/>
        <v>4.0927999999999999E-2</v>
      </c>
      <c r="R363" s="67"/>
      <c r="X363" s="66">
        <v>42496</v>
      </c>
      <c r="Y363" s="62">
        <v>3.5</v>
      </c>
    </row>
    <row r="364" spans="9:25" x14ac:dyDescent="0.25">
      <c r="I364" s="66">
        <v>42500</v>
      </c>
      <c r="J364" s="62">
        <v>2.1800000000000002</v>
      </c>
      <c r="K364" s="66">
        <v>42499</v>
      </c>
      <c r="L364" s="62">
        <v>417.31</v>
      </c>
      <c r="M364" s="62">
        <v>417.31</v>
      </c>
      <c r="N364" s="67">
        <v>4.1730999999999997E-2</v>
      </c>
      <c r="O364" s="67">
        <f t="shared" si="15"/>
        <v>4.1730999999999997E-2</v>
      </c>
      <c r="R364" s="67"/>
      <c r="X364" s="66">
        <v>42499</v>
      </c>
      <c r="Y364" s="62">
        <v>3.5</v>
      </c>
    </row>
    <row r="365" spans="9:25" x14ac:dyDescent="0.25">
      <c r="I365" s="66">
        <v>42501</v>
      </c>
      <c r="J365" s="62">
        <v>2.15</v>
      </c>
      <c r="K365" s="66">
        <v>42500</v>
      </c>
      <c r="L365" s="62">
        <v>405.18</v>
      </c>
      <c r="M365" s="62">
        <v>405.18</v>
      </c>
      <c r="N365" s="67">
        <v>4.0517999999999998E-2</v>
      </c>
      <c r="O365" s="67">
        <f t="shared" si="15"/>
        <v>4.0517999999999998E-2</v>
      </c>
      <c r="R365" s="67"/>
      <c r="X365" s="66">
        <v>42500</v>
      </c>
      <c r="Y365" s="62">
        <v>3.5</v>
      </c>
    </row>
    <row r="366" spans="9:25" x14ac:dyDescent="0.25">
      <c r="I366" s="66">
        <v>42502</v>
      </c>
      <c r="J366" s="62">
        <v>2.1800000000000002</v>
      </c>
      <c r="K366" s="66">
        <v>42501</v>
      </c>
      <c r="L366" s="62">
        <v>394.26</v>
      </c>
      <c r="M366" s="62">
        <v>394.26</v>
      </c>
      <c r="N366" s="67">
        <v>3.9425999999999996E-2</v>
      </c>
      <c r="O366" s="67">
        <f t="shared" si="15"/>
        <v>3.9425999999999996E-2</v>
      </c>
      <c r="R366" s="67"/>
      <c r="X366" s="66">
        <v>42501</v>
      </c>
      <c r="Y366" s="62">
        <v>3.5</v>
      </c>
    </row>
    <row r="367" spans="9:25" x14ac:dyDescent="0.25">
      <c r="I367" s="66">
        <v>42503</v>
      </c>
      <c r="J367" s="62">
        <v>2.14</v>
      </c>
      <c r="K367" s="66">
        <v>42502</v>
      </c>
      <c r="L367" s="62">
        <v>398.12</v>
      </c>
      <c r="M367" s="62">
        <v>398.12</v>
      </c>
      <c r="N367" s="67">
        <v>3.9812E-2</v>
      </c>
      <c r="O367" s="67">
        <f t="shared" si="15"/>
        <v>3.9812E-2</v>
      </c>
      <c r="R367" s="67"/>
      <c r="X367" s="66">
        <v>42502</v>
      </c>
      <c r="Y367" s="62">
        <v>3.5</v>
      </c>
    </row>
    <row r="368" spans="9:25" x14ac:dyDescent="0.25">
      <c r="I368" s="66">
        <v>42506</v>
      </c>
      <c r="J368" s="62">
        <v>2.1800000000000002</v>
      </c>
      <c r="K368" s="66">
        <v>42503</v>
      </c>
      <c r="L368" s="62">
        <v>401.58</v>
      </c>
      <c r="M368" s="62">
        <v>401.58</v>
      </c>
      <c r="N368" s="67">
        <v>4.0157999999999999E-2</v>
      </c>
      <c r="O368" s="67">
        <f t="shared" si="15"/>
        <v>4.0157999999999999E-2</v>
      </c>
      <c r="R368" s="67"/>
      <c r="X368" s="66">
        <v>42503</v>
      </c>
      <c r="Y368" s="62">
        <v>3.5</v>
      </c>
    </row>
    <row r="369" spans="9:25" x14ac:dyDescent="0.25">
      <c r="I369" s="66">
        <v>42507</v>
      </c>
      <c r="J369" s="62">
        <v>2.1800000000000002</v>
      </c>
      <c r="K369" s="66">
        <v>42506</v>
      </c>
      <c r="L369" s="62">
        <v>402.29</v>
      </c>
      <c r="M369" s="62">
        <v>402.29</v>
      </c>
      <c r="N369" s="67">
        <v>4.0229000000000001E-2</v>
      </c>
      <c r="O369" s="67">
        <f t="shared" si="15"/>
        <v>4.0229000000000001E-2</v>
      </c>
      <c r="R369" s="67"/>
      <c r="X369" s="66">
        <v>42506</v>
      </c>
      <c r="Y369" s="62">
        <v>3.5</v>
      </c>
    </row>
    <row r="370" spans="9:25" x14ac:dyDescent="0.25">
      <c r="I370" s="66">
        <v>42508</v>
      </c>
      <c r="J370" s="62">
        <v>2.27</v>
      </c>
      <c r="K370" s="66">
        <v>42507</v>
      </c>
      <c r="L370" s="62">
        <v>406.02</v>
      </c>
      <c r="M370" s="62">
        <v>406.02</v>
      </c>
      <c r="N370" s="67">
        <v>4.0601999999999999E-2</v>
      </c>
      <c r="O370" s="67">
        <f t="shared" si="15"/>
        <v>4.0601999999999999E-2</v>
      </c>
      <c r="R370" s="67"/>
      <c r="X370" s="66">
        <v>42507</v>
      </c>
      <c r="Y370" s="62">
        <v>3.5</v>
      </c>
    </row>
    <row r="371" spans="9:25" x14ac:dyDescent="0.25">
      <c r="I371" s="66">
        <v>42509</v>
      </c>
      <c r="J371" s="62">
        <v>2.2400000000000002</v>
      </c>
      <c r="K371" s="66">
        <v>42508</v>
      </c>
      <c r="L371" s="147">
        <v>42.06</v>
      </c>
      <c r="M371" s="147">
        <v>420.6</v>
      </c>
      <c r="N371" s="148">
        <v>4.206E-2</v>
      </c>
      <c r="O371" s="148">
        <f t="shared" si="15"/>
        <v>4.206E-2</v>
      </c>
      <c r="R371" s="67"/>
      <c r="X371" s="66">
        <v>42508</v>
      </c>
      <c r="Y371" s="62">
        <v>3.5</v>
      </c>
    </row>
    <row r="372" spans="9:25" x14ac:dyDescent="0.25">
      <c r="I372" s="66">
        <v>42510</v>
      </c>
      <c r="J372" s="62">
        <v>2.2400000000000002</v>
      </c>
      <c r="K372" s="66">
        <v>42509</v>
      </c>
      <c r="L372" s="147">
        <v>4.3099999999999996</v>
      </c>
      <c r="M372" s="147">
        <v>431</v>
      </c>
      <c r="N372" s="148">
        <v>4.3099999999999999E-2</v>
      </c>
      <c r="O372" s="148">
        <f t="shared" si="15"/>
        <v>4.3099999999999999E-2</v>
      </c>
      <c r="R372" s="67"/>
      <c r="X372" s="66">
        <v>42509</v>
      </c>
      <c r="Y372" s="62">
        <v>3.5</v>
      </c>
    </row>
    <row r="373" spans="9:25" x14ac:dyDescent="0.25">
      <c r="I373" s="66">
        <v>42513</v>
      </c>
      <c r="J373" s="62">
        <v>2.23</v>
      </c>
      <c r="K373" s="66">
        <v>42510</v>
      </c>
      <c r="L373" s="62">
        <v>421.84</v>
      </c>
      <c r="M373" s="62">
        <v>421.84</v>
      </c>
      <c r="N373" s="67">
        <v>4.2183999999999999E-2</v>
      </c>
      <c r="O373" s="67">
        <f t="shared" si="15"/>
        <v>4.2183999999999999E-2</v>
      </c>
      <c r="R373" s="67"/>
      <c r="X373" s="66">
        <v>42510</v>
      </c>
      <c r="Y373" s="62">
        <v>3.5</v>
      </c>
    </row>
    <row r="374" spans="9:25" x14ac:dyDescent="0.25">
      <c r="I374" s="66">
        <v>42514</v>
      </c>
      <c r="J374" s="62">
        <v>2.25</v>
      </c>
      <c r="K374" s="66">
        <v>42513</v>
      </c>
      <c r="L374" s="62">
        <v>435.82</v>
      </c>
      <c r="M374" s="62">
        <v>435.82</v>
      </c>
      <c r="N374" s="67">
        <v>4.3582000000000003E-2</v>
      </c>
      <c r="O374" s="67">
        <f t="shared" si="15"/>
        <v>4.3582000000000003E-2</v>
      </c>
      <c r="R374" s="67"/>
      <c r="X374" s="66">
        <v>42513</v>
      </c>
      <c r="Y374" s="62">
        <v>3.5</v>
      </c>
    </row>
    <row r="375" spans="9:25" x14ac:dyDescent="0.25">
      <c r="I375" s="66">
        <v>42515</v>
      </c>
      <c r="J375" s="62">
        <v>2.27</v>
      </c>
      <c r="K375" s="66">
        <v>42514</v>
      </c>
      <c r="L375" s="62">
        <v>429.01</v>
      </c>
      <c r="M375" s="62">
        <v>429.01</v>
      </c>
      <c r="N375" s="67">
        <v>4.2901000000000002E-2</v>
      </c>
      <c r="O375" s="67">
        <f t="shared" si="15"/>
        <v>4.2901000000000002E-2</v>
      </c>
      <c r="R375" s="67"/>
      <c r="X375" s="66">
        <v>42514</v>
      </c>
      <c r="Y375" s="62">
        <v>3.5</v>
      </c>
    </row>
    <row r="376" spans="9:25" x14ac:dyDescent="0.25">
      <c r="I376" s="66">
        <v>42516</v>
      </c>
      <c r="J376" s="62">
        <v>2.2400000000000002</v>
      </c>
      <c r="K376" s="66">
        <v>42515</v>
      </c>
      <c r="L376" s="147">
        <v>42.36</v>
      </c>
      <c r="M376" s="147">
        <v>423.6</v>
      </c>
      <c r="N376" s="148">
        <v>4.2360000000000002E-2</v>
      </c>
      <c r="O376" s="148">
        <f t="shared" si="15"/>
        <v>4.2360000000000002E-2</v>
      </c>
      <c r="R376" s="67"/>
      <c r="X376" s="66">
        <v>42515</v>
      </c>
      <c r="Y376" s="62">
        <v>3.5</v>
      </c>
    </row>
    <row r="377" spans="9:25" x14ac:dyDescent="0.25">
      <c r="I377" s="66">
        <v>42517</v>
      </c>
      <c r="J377" s="62">
        <v>2.25</v>
      </c>
      <c r="K377" s="66">
        <v>42516</v>
      </c>
      <c r="L377" s="62">
        <v>423.89</v>
      </c>
      <c r="M377" s="62">
        <v>423.89</v>
      </c>
      <c r="N377" s="67">
        <v>4.2388999999999996E-2</v>
      </c>
      <c r="O377" s="67">
        <f t="shared" si="15"/>
        <v>4.2388999999999996E-2</v>
      </c>
      <c r="R377" s="67"/>
      <c r="X377" s="66">
        <v>42516</v>
      </c>
      <c r="Y377" s="62">
        <v>3.5</v>
      </c>
    </row>
    <row r="378" spans="9:25" x14ac:dyDescent="0.25">
      <c r="I378" s="66">
        <v>42520</v>
      </c>
      <c r="J378" s="62"/>
      <c r="K378" s="66">
        <v>42517</v>
      </c>
      <c r="L378" s="62">
        <v>424.79</v>
      </c>
      <c r="M378" s="62">
        <v>424.79</v>
      </c>
      <c r="N378" s="67">
        <v>4.2479000000000003E-2</v>
      </c>
      <c r="O378" s="67">
        <f t="shared" si="15"/>
        <v>4.2479000000000003E-2</v>
      </c>
      <c r="R378" s="67"/>
      <c r="X378" s="66">
        <v>42517</v>
      </c>
      <c r="Y378" s="62">
        <v>3.5</v>
      </c>
    </row>
    <row r="379" spans="9:25" x14ac:dyDescent="0.25">
      <c r="I379" s="66">
        <v>42521</v>
      </c>
      <c r="J379" s="62">
        <v>2.23</v>
      </c>
      <c r="K379" s="66">
        <v>42520</v>
      </c>
      <c r="L379" s="62">
        <v>424.44</v>
      </c>
      <c r="M379" s="62">
        <v>424.44</v>
      </c>
      <c r="N379" s="67">
        <v>4.2444000000000003E-2</v>
      </c>
      <c r="O379" s="67">
        <f t="shared" si="15"/>
        <v>4.2444000000000003E-2</v>
      </c>
      <c r="R379" s="67"/>
      <c r="X379" s="66">
        <v>42520</v>
      </c>
      <c r="Y379" s="62"/>
    </row>
    <row r="380" spans="9:25" x14ac:dyDescent="0.25">
      <c r="I380" s="66">
        <v>42522</v>
      </c>
      <c r="J380" s="62">
        <v>2.2200000000000002</v>
      </c>
      <c r="K380" s="66">
        <v>42521</v>
      </c>
      <c r="L380" s="62">
        <v>438.16</v>
      </c>
      <c r="M380" s="62">
        <v>438.16</v>
      </c>
      <c r="N380" s="67">
        <v>4.3816000000000001E-2</v>
      </c>
      <c r="O380" s="67">
        <f t="shared" si="15"/>
        <v>4.3816000000000001E-2</v>
      </c>
      <c r="R380" s="67"/>
      <c r="X380" s="66">
        <v>42521</v>
      </c>
      <c r="Y380" s="62">
        <v>3.5</v>
      </c>
    </row>
    <row r="381" spans="9:25" x14ac:dyDescent="0.25">
      <c r="I381" s="66">
        <v>42523</v>
      </c>
      <c r="J381" s="62">
        <v>2.17</v>
      </c>
      <c r="K381" s="66">
        <v>42522</v>
      </c>
      <c r="L381" s="62">
        <v>433.47</v>
      </c>
      <c r="M381" s="62">
        <v>433.47</v>
      </c>
      <c r="N381" s="67">
        <v>4.3347000000000004E-2</v>
      </c>
      <c r="O381" s="67">
        <f t="shared" si="15"/>
        <v>4.3347000000000004E-2</v>
      </c>
      <c r="R381" s="67"/>
      <c r="X381" s="66">
        <v>42522</v>
      </c>
      <c r="Y381" s="62">
        <v>3.5</v>
      </c>
    </row>
    <row r="382" spans="9:25" x14ac:dyDescent="0.25">
      <c r="I382" s="66">
        <v>42524</v>
      </c>
      <c r="J382" s="62">
        <v>2.09</v>
      </c>
      <c r="K382" s="66">
        <v>42523</v>
      </c>
      <c r="L382" s="62">
        <v>425.32</v>
      </c>
      <c r="M382" s="62">
        <v>425.32</v>
      </c>
      <c r="N382" s="67">
        <v>4.2532E-2</v>
      </c>
      <c r="O382" s="67">
        <f t="shared" si="15"/>
        <v>4.2532E-2</v>
      </c>
      <c r="R382" s="67"/>
      <c r="X382" s="66">
        <v>42523</v>
      </c>
      <c r="Y382" s="62">
        <v>3.5</v>
      </c>
    </row>
    <row r="383" spans="9:25" x14ac:dyDescent="0.25">
      <c r="I383" s="66">
        <v>42527</v>
      </c>
      <c r="J383" s="62">
        <v>2.12</v>
      </c>
      <c r="K383" s="66">
        <v>42524</v>
      </c>
      <c r="L383" s="62">
        <v>411.32</v>
      </c>
      <c r="M383" s="62">
        <v>411.32</v>
      </c>
      <c r="N383" s="67">
        <v>4.1132000000000002E-2</v>
      </c>
      <c r="O383" s="67">
        <f t="shared" si="15"/>
        <v>4.1132000000000002E-2</v>
      </c>
      <c r="R383" s="67"/>
      <c r="X383" s="66">
        <v>42524</v>
      </c>
      <c r="Y383" s="62">
        <v>3.5</v>
      </c>
    </row>
    <row r="384" spans="9:25" x14ac:dyDescent="0.25">
      <c r="I384" s="66">
        <v>42528</v>
      </c>
      <c r="J384" s="62">
        <v>2.1</v>
      </c>
      <c r="K384" s="66">
        <v>42527</v>
      </c>
      <c r="L384" s="62">
        <v>404.13</v>
      </c>
      <c r="M384" s="62">
        <v>404.13</v>
      </c>
      <c r="N384" s="67">
        <v>4.0412999999999998E-2</v>
      </c>
      <c r="O384" s="67">
        <f t="shared" si="15"/>
        <v>4.0412999999999998E-2</v>
      </c>
      <c r="R384" s="67"/>
      <c r="X384" s="66">
        <v>42527</v>
      </c>
      <c r="Y384" s="62">
        <v>3.5</v>
      </c>
    </row>
    <row r="385" spans="9:25" x14ac:dyDescent="0.25">
      <c r="I385" s="66">
        <v>42529</v>
      </c>
      <c r="J385" s="62">
        <v>2.08</v>
      </c>
      <c r="K385" s="66">
        <v>42528</v>
      </c>
      <c r="L385" s="62">
        <v>404.02</v>
      </c>
      <c r="M385" s="62">
        <v>404.02</v>
      </c>
      <c r="N385" s="67">
        <v>4.0402E-2</v>
      </c>
      <c r="O385" s="67">
        <f t="shared" si="15"/>
        <v>4.0402E-2</v>
      </c>
      <c r="R385" s="67"/>
      <c r="X385" s="66">
        <v>42528</v>
      </c>
      <c r="Y385" s="62">
        <v>3.5</v>
      </c>
    </row>
    <row r="386" spans="9:25" x14ac:dyDescent="0.25">
      <c r="I386" s="66">
        <v>42530</v>
      </c>
      <c r="J386" s="62">
        <v>2.0499999999999998</v>
      </c>
      <c r="K386" s="66">
        <v>42529</v>
      </c>
      <c r="L386" s="62">
        <v>401.47</v>
      </c>
      <c r="M386" s="62">
        <v>401.47</v>
      </c>
      <c r="N386" s="67">
        <v>4.0147000000000002E-2</v>
      </c>
      <c r="O386" s="67">
        <f t="shared" si="15"/>
        <v>4.0147000000000002E-2</v>
      </c>
      <c r="R386" s="67"/>
      <c r="X386" s="66">
        <v>42529</v>
      </c>
      <c r="Y386" s="62">
        <v>3.5</v>
      </c>
    </row>
    <row r="387" spans="9:25" x14ac:dyDescent="0.25">
      <c r="I387" s="66">
        <v>42531</v>
      </c>
      <c r="J387" s="62">
        <v>2.02</v>
      </c>
      <c r="K387" s="66">
        <v>42530</v>
      </c>
      <c r="L387" s="62">
        <v>410.19</v>
      </c>
      <c r="M387" s="62">
        <v>410.19</v>
      </c>
      <c r="N387" s="67">
        <v>4.1019E-2</v>
      </c>
      <c r="O387" s="67">
        <f t="shared" si="15"/>
        <v>4.1019E-2</v>
      </c>
      <c r="R387" s="67"/>
      <c r="X387" s="66">
        <v>42530</v>
      </c>
      <c r="Y387" s="62">
        <v>3.5</v>
      </c>
    </row>
    <row r="388" spans="9:25" x14ac:dyDescent="0.25">
      <c r="I388" s="66">
        <v>42534</v>
      </c>
      <c r="J388" s="62">
        <v>2.0099999999999998</v>
      </c>
      <c r="K388" s="66">
        <v>42531</v>
      </c>
      <c r="L388" s="62">
        <v>422.67</v>
      </c>
      <c r="M388" s="62">
        <v>422.67</v>
      </c>
      <c r="N388" s="67">
        <v>4.2266999999999999E-2</v>
      </c>
      <c r="O388" s="67">
        <f t="shared" si="15"/>
        <v>4.2266999999999999E-2</v>
      </c>
      <c r="R388" s="67"/>
      <c r="X388" s="66">
        <v>42531</v>
      </c>
      <c r="Y388" s="62">
        <v>3.5</v>
      </c>
    </row>
    <row r="389" spans="9:25" x14ac:dyDescent="0.25">
      <c r="I389" s="66">
        <v>42535</v>
      </c>
      <c r="J389" s="62">
        <v>2</v>
      </c>
      <c r="K389" s="66">
        <v>42534</v>
      </c>
      <c r="L389" s="62">
        <v>429.89</v>
      </c>
      <c r="M389" s="62">
        <v>429.89</v>
      </c>
      <c r="N389" s="67">
        <v>4.2988999999999999E-2</v>
      </c>
      <c r="O389" s="67">
        <f t="shared" si="15"/>
        <v>4.2988999999999999E-2</v>
      </c>
      <c r="R389" s="67"/>
      <c r="X389" s="66">
        <v>42534</v>
      </c>
      <c r="Y389" s="62">
        <v>3.5</v>
      </c>
    </row>
    <row r="390" spans="9:25" x14ac:dyDescent="0.25">
      <c r="I390" s="66">
        <v>42536</v>
      </c>
      <c r="J390" s="62">
        <v>1.99</v>
      </c>
      <c r="K390" s="66">
        <v>42535</v>
      </c>
      <c r="L390" s="62">
        <v>434.12</v>
      </c>
      <c r="M390" s="62">
        <v>434.12</v>
      </c>
      <c r="N390" s="67">
        <v>4.3411999999999999E-2</v>
      </c>
      <c r="O390" s="67">
        <f t="shared" si="15"/>
        <v>4.3411999999999999E-2</v>
      </c>
      <c r="R390" s="67"/>
      <c r="X390" s="66">
        <v>42535</v>
      </c>
      <c r="Y390" s="62">
        <v>3.5</v>
      </c>
    </row>
    <row r="391" spans="9:25" x14ac:dyDescent="0.25">
      <c r="I391" s="66">
        <v>42537</v>
      </c>
      <c r="J391" s="62">
        <v>1.96</v>
      </c>
      <c r="K391" s="66">
        <v>42536</v>
      </c>
      <c r="L391" s="62">
        <v>429.12</v>
      </c>
      <c r="M391" s="62">
        <v>429.12</v>
      </c>
      <c r="N391" s="67">
        <v>4.2911999999999999E-2</v>
      </c>
      <c r="O391" s="67">
        <f t="shared" si="15"/>
        <v>4.2911999999999999E-2</v>
      </c>
      <c r="R391" s="67"/>
      <c r="X391" s="66">
        <v>42536</v>
      </c>
      <c r="Y391" s="62">
        <v>3.5</v>
      </c>
    </row>
    <row r="392" spans="9:25" x14ac:dyDescent="0.25">
      <c r="I392" s="66">
        <v>42538</v>
      </c>
      <c r="J392" s="62">
        <v>1.99</v>
      </c>
      <c r="K392" s="66">
        <v>42537</v>
      </c>
      <c r="L392" s="62">
        <v>425.05</v>
      </c>
      <c r="M392" s="62">
        <v>425.05</v>
      </c>
      <c r="N392" s="67">
        <v>4.2505000000000001E-2</v>
      </c>
      <c r="O392" s="67">
        <f t="shared" si="15"/>
        <v>4.2505000000000001E-2</v>
      </c>
      <c r="R392" s="67"/>
      <c r="X392" s="66">
        <v>42537</v>
      </c>
      <c r="Y392" s="62">
        <v>3.5</v>
      </c>
    </row>
    <row r="393" spans="9:25" x14ac:dyDescent="0.25">
      <c r="I393" s="66">
        <v>42541</v>
      </c>
      <c r="J393" s="62">
        <v>2.0299999999999998</v>
      </c>
      <c r="K393" s="66">
        <v>42538</v>
      </c>
      <c r="L393" s="62">
        <v>415.86</v>
      </c>
      <c r="M393" s="62">
        <v>415.86</v>
      </c>
      <c r="N393" s="67">
        <v>4.1585999999999998E-2</v>
      </c>
      <c r="O393" s="67">
        <f t="shared" si="15"/>
        <v>4.1585999999999998E-2</v>
      </c>
      <c r="R393" s="67"/>
      <c r="X393" s="66">
        <v>42538</v>
      </c>
      <c r="Y393" s="62">
        <v>3.5</v>
      </c>
    </row>
    <row r="394" spans="9:25" x14ac:dyDescent="0.25">
      <c r="I394" s="66">
        <v>42542</v>
      </c>
      <c r="J394" s="62">
        <v>2.0699999999999998</v>
      </c>
      <c r="K394" s="66">
        <v>42541</v>
      </c>
      <c r="L394" s="62">
        <v>408.39</v>
      </c>
      <c r="M394" s="62">
        <v>408.39</v>
      </c>
      <c r="N394" s="67">
        <v>4.0839E-2</v>
      </c>
      <c r="O394" s="67">
        <f t="shared" si="15"/>
        <v>4.0839E-2</v>
      </c>
      <c r="R394" s="67"/>
      <c r="X394" s="66">
        <v>42541</v>
      </c>
      <c r="Y394" s="62">
        <v>3.5</v>
      </c>
    </row>
    <row r="395" spans="9:25" x14ac:dyDescent="0.25">
      <c r="I395" s="66">
        <v>42543</v>
      </c>
      <c r="J395" s="62">
        <v>2.06</v>
      </c>
      <c r="K395" s="66">
        <v>42542</v>
      </c>
      <c r="L395" s="62">
        <v>404.91</v>
      </c>
      <c r="M395" s="62">
        <v>404.91</v>
      </c>
      <c r="N395" s="67">
        <v>4.0490999999999999E-2</v>
      </c>
      <c r="O395" s="67">
        <f t="shared" si="15"/>
        <v>4.0490999999999999E-2</v>
      </c>
      <c r="R395" s="67"/>
      <c r="X395" s="66">
        <v>42542</v>
      </c>
      <c r="Y395" s="62">
        <v>3.5</v>
      </c>
    </row>
    <row r="396" spans="9:25" x14ac:dyDescent="0.25">
      <c r="I396" s="66">
        <v>42544</v>
      </c>
      <c r="J396" s="62">
        <v>2.12</v>
      </c>
      <c r="K396" s="66">
        <v>42543</v>
      </c>
      <c r="L396" s="147">
        <v>40.450000000000003</v>
      </c>
      <c r="M396" s="147">
        <v>404.5</v>
      </c>
      <c r="N396" s="148">
        <v>4.045E-2</v>
      </c>
      <c r="O396" s="148">
        <f t="shared" ref="O396:O459" si="16">IF(OR(N396&gt;($G$25+$G$26*$G$24),N396&lt;($G$25-$G$26*$G$24)),"",N396)</f>
        <v>4.045E-2</v>
      </c>
      <c r="R396" s="67"/>
      <c r="X396" s="66">
        <v>42543</v>
      </c>
      <c r="Y396" s="62">
        <v>3.5</v>
      </c>
    </row>
    <row r="397" spans="9:25" x14ac:dyDescent="0.25">
      <c r="I397" s="66">
        <v>42545</v>
      </c>
      <c r="J397" s="62">
        <v>1.96</v>
      </c>
      <c r="K397" s="66">
        <v>42544</v>
      </c>
      <c r="L397" s="147">
        <v>40.24</v>
      </c>
      <c r="M397" s="147">
        <v>402.4</v>
      </c>
      <c r="N397" s="148">
        <v>4.0239999999999998E-2</v>
      </c>
      <c r="O397" s="148">
        <f t="shared" si="16"/>
        <v>4.0239999999999998E-2</v>
      </c>
      <c r="R397" s="67"/>
      <c r="X397" s="66">
        <v>42544</v>
      </c>
      <c r="Y397" s="62">
        <v>3.5</v>
      </c>
    </row>
    <row r="398" spans="9:25" x14ac:dyDescent="0.25">
      <c r="I398" s="66">
        <v>42548</v>
      </c>
      <c r="J398" s="62">
        <v>1.83</v>
      </c>
      <c r="K398" s="66">
        <v>42545</v>
      </c>
      <c r="L398" s="62">
        <v>418.46</v>
      </c>
      <c r="M398" s="62">
        <v>418.46</v>
      </c>
      <c r="N398" s="67">
        <v>4.1846000000000001E-2</v>
      </c>
      <c r="O398" s="67">
        <f t="shared" si="16"/>
        <v>4.1846000000000001E-2</v>
      </c>
      <c r="R398" s="67"/>
      <c r="X398" s="66">
        <v>42545</v>
      </c>
      <c r="Y398" s="62">
        <v>3.5</v>
      </c>
    </row>
    <row r="399" spans="9:25" x14ac:dyDescent="0.25">
      <c r="I399" s="66">
        <v>42549</v>
      </c>
      <c r="J399" s="62">
        <v>1.83</v>
      </c>
      <c r="K399" s="66">
        <v>42548</v>
      </c>
      <c r="L399" s="62">
        <v>421.72</v>
      </c>
      <c r="M399" s="62">
        <v>421.72</v>
      </c>
      <c r="N399" s="67">
        <v>4.2172000000000001E-2</v>
      </c>
      <c r="O399" s="67">
        <f t="shared" si="16"/>
        <v>4.2172000000000001E-2</v>
      </c>
      <c r="R399" s="67"/>
      <c r="X399" s="66">
        <v>42548</v>
      </c>
      <c r="Y399" s="62">
        <v>3.5</v>
      </c>
    </row>
    <row r="400" spans="9:25" x14ac:dyDescent="0.25">
      <c r="I400" s="66">
        <v>42550</v>
      </c>
      <c r="J400" s="62">
        <v>1.86</v>
      </c>
      <c r="K400" s="66">
        <v>42549</v>
      </c>
      <c r="L400" s="62">
        <v>415.59</v>
      </c>
      <c r="M400" s="62">
        <v>415.59</v>
      </c>
      <c r="N400" s="67">
        <v>4.1558999999999999E-2</v>
      </c>
      <c r="O400" s="67">
        <f t="shared" si="16"/>
        <v>4.1558999999999999E-2</v>
      </c>
      <c r="R400" s="67"/>
      <c r="X400" s="66">
        <v>42549</v>
      </c>
      <c r="Y400" s="62">
        <v>3.5</v>
      </c>
    </row>
    <row r="401" spans="9:25" x14ac:dyDescent="0.25">
      <c r="I401" s="66">
        <v>42551</v>
      </c>
      <c r="J401" s="62">
        <v>1.86</v>
      </c>
      <c r="K401" s="66">
        <v>42550</v>
      </c>
      <c r="L401" s="62">
        <v>396.29</v>
      </c>
      <c r="M401" s="62">
        <v>396.29</v>
      </c>
      <c r="N401" s="67">
        <v>3.9629000000000004E-2</v>
      </c>
      <c r="O401" s="67">
        <f t="shared" si="16"/>
        <v>3.9629000000000004E-2</v>
      </c>
      <c r="R401" s="67"/>
      <c r="X401" s="66">
        <v>42550</v>
      </c>
      <c r="Y401" s="62">
        <v>3.5</v>
      </c>
    </row>
    <row r="402" spans="9:25" x14ac:dyDescent="0.25">
      <c r="I402" s="66">
        <v>42552</v>
      </c>
      <c r="J402" s="62">
        <v>1.81</v>
      </c>
      <c r="K402" s="66">
        <v>42551</v>
      </c>
      <c r="L402" s="62">
        <v>392.18</v>
      </c>
      <c r="M402" s="62">
        <v>392.18</v>
      </c>
      <c r="N402" s="67">
        <v>3.9218000000000003E-2</v>
      </c>
      <c r="O402" s="67">
        <f t="shared" si="16"/>
        <v>3.9218000000000003E-2</v>
      </c>
      <c r="R402" s="67"/>
      <c r="X402" s="66">
        <v>42551</v>
      </c>
      <c r="Y402" s="62">
        <v>3.5</v>
      </c>
    </row>
    <row r="403" spans="9:25" x14ac:dyDescent="0.25">
      <c r="I403" s="66">
        <v>42555</v>
      </c>
      <c r="J403" s="62"/>
      <c r="K403" s="66">
        <v>42552</v>
      </c>
      <c r="L403" s="62">
        <v>406.25</v>
      </c>
      <c r="M403" s="62">
        <v>406.25</v>
      </c>
      <c r="N403" s="67">
        <v>4.0625000000000001E-2</v>
      </c>
      <c r="O403" s="67">
        <f t="shared" si="16"/>
        <v>4.0625000000000001E-2</v>
      </c>
      <c r="R403" s="67"/>
      <c r="X403" s="66">
        <v>42552</v>
      </c>
      <c r="Y403" s="62">
        <v>3.5</v>
      </c>
    </row>
    <row r="404" spans="9:25" x14ac:dyDescent="0.25">
      <c r="I404" s="66">
        <v>42556</v>
      </c>
      <c r="J404" s="62">
        <v>1.72</v>
      </c>
      <c r="K404" s="66">
        <v>42555</v>
      </c>
      <c r="L404" s="62">
        <v>390.81</v>
      </c>
      <c r="M404" s="62">
        <v>390.81</v>
      </c>
      <c r="N404" s="67">
        <v>3.9080999999999998E-2</v>
      </c>
      <c r="O404" s="67">
        <f t="shared" si="16"/>
        <v>3.9080999999999998E-2</v>
      </c>
      <c r="R404" s="67"/>
      <c r="X404" s="66">
        <v>42555</v>
      </c>
      <c r="Y404" s="62"/>
    </row>
    <row r="405" spans="9:25" x14ac:dyDescent="0.25">
      <c r="I405" s="66">
        <v>42557</v>
      </c>
      <c r="J405" s="62">
        <v>1.72</v>
      </c>
      <c r="K405" s="66">
        <v>42556</v>
      </c>
      <c r="L405" s="62">
        <v>399.76</v>
      </c>
      <c r="M405" s="62">
        <v>399.76</v>
      </c>
      <c r="N405" s="67">
        <v>3.9975999999999998E-2</v>
      </c>
      <c r="O405" s="67">
        <f t="shared" si="16"/>
        <v>3.9975999999999998E-2</v>
      </c>
      <c r="R405" s="67"/>
      <c r="X405" s="66">
        <v>42556</v>
      </c>
      <c r="Y405" s="62">
        <v>3.5</v>
      </c>
    </row>
    <row r="406" spans="9:25" x14ac:dyDescent="0.25">
      <c r="I406" s="66">
        <v>42558</v>
      </c>
      <c r="J406" s="62">
        <v>1.72</v>
      </c>
      <c r="K406" s="66">
        <v>42557</v>
      </c>
      <c r="L406" s="62">
        <v>397.04</v>
      </c>
      <c r="M406" s="62">
        <v>397.04</v>
      </c>
      <c r="N406" s="67">
        <v>3.9704000000000003E-2</v>
      </c>
      <c r="O406" s="67">
        <f t="shared" si="16"/>
        <v>3.9704000000000003E-2</v>
      </c>
      <c r="R406" s="67"/>
      <c r="X406" s="66">
        <v>42557</v>
      </c>
      <c r="Y406" s="62">
        <v>3.5</v>
      </c>
    </row>
    <row r="407" spans="9:25" x14ac:dyDescent="0.25">
      <c r="I407" s="66">
        <v>42559</v>
      </c>
      <c r="J407" s="62">
        <v>1.69</v>
      </c>
      <c r="K407" s="66">
        <v>42558</v>
      </c>
      <c r="L407" s="62">
        <v>401.68</v>
      </c>
      <c r="M407" s="62">
        <v>401.68</v>
      </c>
      <c r="N407" s="67">
        <v>4.0168000000000002E-2</v>
      </c>
      <c r="O407" s="67">
        <f t="shared" si="16"/>
        <v>4.0168000000000002E-2</v>
      </c>
      <c r="R407" s="67"/>
      <c r="X407" s="66">
        <v>42558</v>
      </c>
      <c r="Y407" s="62">
        <v>3.5</v>
      </c>
    </row>
    <row r="408" spans="9:25" x14ac:dyDescent="0.25">
      <c r="I408" s="66">
        <v>42562</v>
      </c>
      <c r="J408" s="62">
        <v>1.73</v>
      </c>
      <c r="K408" s="66">
        <v>42559</v>
      </c>
      <c r="L408" s="62">
        <v>386.84</v>
      </c>
      <c r="M408" s="62">
        <v>386.84</v>
      </c>
      <c r="N408" s="67">
        <v>3.8683999999999996E-2</v>
      </c>
      <c r="O408" s="67">
        <f t="shared" si="16"/>
        <v>3.8683999999999996E-2</v>
      </c>
      <c r="R408" s="67"/>
      <c r="X408" s="66">
        <v>42559</v>
      </c>
      <c r="Y408" s="62">
        <v>3.5</v>
      </c>
    </row>
    <row r="409" spans="9:25" x14ac:dyDescent="0.25">
      <c r="I409" s="66">
        <v>42563</v>
      </c>
      <c r="J409" s="62">
        <v>1.82</v>
      </c>
      <c r="K409" s="66">
        <v>42562</v>
      </c>
      <c r="L409" s="62">
        <v>384.94</v>
      </c>
      <c r="M409" s="62">
        <v>384.94</v>
      </c>
      <c r="N409" s="67">
        <v>3.8494E-2</v>
      </c>
      <c r="O409" s="67">
        <f t="shared" si="16"/>
        <v>3.8494E-2</v>
      </c>
      <c r="R409" s="67"/>
      <c r="X409" s="66">
        <v>42562</v>
      </c>
      <c r="Y409" s="62">
        <v>3.5</v>
      </c>
    </row>
    <row r="410" spans="9:25" x14ac:dyDescent="0.25">
      <c r="I410" s="66">
        <v>42564</v>
      </c>
      <c r="J410" s="62">
        <v>1.77</v>
      </c>
      <c r="K410" s="66">
        <v>42563</v>
      </c>
      <c r="L410" s="147">
        <v>37.36</v>
      </c>
      <c r="M410" s="147">
        <v>373.6</v>
      </c>
      <c r="N410" s="148">
        <v>3.7360000000000004E-2</v>
      </c>
      <c r="O410" s="148">
        <f t="shared" si="16"/>
        <v>3.7360000000000004E-2</v>
      </c>
      <c r="R410" s="67"/>
      <c r="X410" s="66">
        <v>42563</v>
      </c>
      <c r="Y410" s="62">
        <v>3.5</v>
      </c>
    </row>
    <row r="411" spans="9:25" x14ac:dyDescent="0.25">
      <c r="I411" s="66">
        <v>42565</v>
      </c>
      <c r="J411" s="62">
        <v>1.84</v>
      </c>
      <c r="K411" s="66">
        <v>42564</v>
      </c>
      <c r="L411" s="62">
        <v>373.55</v>
      </c>
      <c r="M411" s="62">
        <v>373.55</v>
      </c>
      <c r="N411" s="67">
        <v>3.7354999999999999E-2</v>
      </c>
      <c r="O411" s="67">
        <f t="shared" si="16"/>
        <v>3.7354999999999999E-2</v>
      </c>
      <c r="R411" s="67"/>
      <c r="X411" s="66">
        <v>42564</v>
      </c>
      <c r="Y411" s="62">
        <v>3.5</v>
      </c>
    </row>
    <row r="412" spans="9:25" x14ac:dyDescent="0.25">
      <c r="I412" s="66">
        <v>42566</v>
      </c>
      <c r="J412" s="62">
        <v>1.9</v>
      </c>
      <c r="K412" s="66">
        <v>42565</v>
      </c>
      <c r="L412" s="62">
        <v>374.23</v>
      </c>
      <c r="M412" s="62">
        <v>374.23</v>
      </c>
      <c r="N412" s="67">
        <v>3.7423000000000005E-2</v>
      </c>
      <c r="O412" s="67">
        <f t="shared" si="16"/>
        <v>3.7423000000000005E-2</v>
      </c>
      <c r="R412" s="67"/>
      <c r="X412" s="66">
        <v>42565</v>
      </c>
      <c r="Y412" s="62">
        <v>3.5</v>
      </c>
    </row>
    <row r="413" spans="9:25" x14ac:dyDescent="0.25">
      <c r="I413" s="66">
        <v>42569</v>
      </c>
      <c r="J413" s="62">
        <v>1.9</v>
      </c>
      <c r="K413" s="66">
        <v>42566</v>
      </c>
      <c r="L413" s="147">
        <v>37.92</v>
      </c>
      <c r="M413" s="147">
        <v>379.2</v>
      </c>
      <c r="N413" s="148">
        <v>3.7920000000000002E-2</v>
      </c>
      <c r="O413" s="148">
        <f t="shared" si="16"/>
        <v>3.7920000000000002E-2</v>
      </c>
      <c r="R413" s="67"/>
      <c r="X413" s="66">
        <v>42566</v>
      </c>
      <c r="Y413" s="62">
        <v>3.5</v>
      </c>
    </row>
    <row r="414" spans="9:25" x14ac:dyDescent="0.25">
      <c r="I414" s="66">
        <v>42570</v>
      </c>
      <c r="J414" s="62">
        <v>1.88</v>
      </c>
      <c r="K414" s="66">
        <v>42569</v>
      </c>
      <c r="L414" s="62">
        <v>371.51</v>
      </c>
      <c r="M414" s="62">
        <v>371.51</v>
      </c>
      <c r="N414" s="67">
        <v>3.7150999999999997E-2</v>
      </c>
      <c r="O414" s="67">
        <f t="shared" si="16"/>
        <v>3.7150999999999997E-2</v>
      </c>
      <c r="R414" s="67"/>
      <c r="X414" s="66">
        <v>42569</v>
      </c>
      <c r="Y414" s="62">
        <v>3.5</v>
      </c>
    </row>
    <row r="415" spans="9:25" x14ac:dyDescent="0.25">
      <c r="I415" s="66">
        <v>42571</v>
      </c>
      <c r="J415" s="62">
        <v>1.91</v>
      </c>
      <c r="K415" s="66">
        <v>42570</v>
      </c>
      <c r="L415" s="62">
        <v>370.19</v>
      </c>
      <c r="M415" s="62">
        <v>370.19</v>
      </c>
      <c r="N415" s="67">
        <v>3.7018999999999996E-2</v>
      </c>
      <c r="O415" s="67">
        <f t="shared" si="16"/>
        <v>3.7018999999999996E-2</v>
      </c>
      <c r="R415" s="67"/>
      <c r="X415" s="66">
        <v>42570</v>
      </c>
      <c r="Y415" s="62">
        <v>3.5</v>
      </c>
    </row>
    <row r="416" spans="9:25" x14ac:dyDescent="0.25">
      <c r="I416" s="66">
        <v>42572</v>
      </c>
      <c r="J416" s="62">
        <v>1.9</v>
      </c>
      <c r="K416" s="66">
        <v>42571</v>
      </c>
      <c r="L416" s="62">
        <v>367.35</v>
      </c>
      <c r="M416" s="62">
        <v>367.35</v>
      </c>
      <c r="N416" s="67">
        <v>3.6735000000000004E-2</v>
      </c>
      <c r="O416" s="67">
        <f t="shared" si="16"/>
        <v>3.6735000000000004E-2</v>
      </c>
      <c r="R416" s="67"/>
      <c r="X416" s="66">
        <v>42571</v>
      </c>
      <c r="Y416" s="62">
        <v>3.5</v>
      </c>
    </row>
    <row r="417" spans="9:25" x14ac:dyDescent="0.25">
      <c r="I417" s="66">
        <v>42573</v>
      </c>
      <c r="J417" s="62">
        <v>1.9</v>
      </c>
      <c r="K417" s="66">
        <v>42572</v>
      </c>
      <c r="L417" s="62">
        <v>371.59</v>
      </c>
      <c r="M417" s="62">
        <v>371.59</v>
      </c>
      <c r="N417" s="67">
        <v>3.7158999999999998E-2</v>
      </c>
      <c r="O417" s="67">
        <f t="shared" si="16"/>
        <v>3.7158999999999998E-2</v>
      </c>
      <c r="R417" s="67"/>
      <c r="X417" s="66">
        <v>42572</v>
      </c>
      <c r="Y417" s="62">
        <v>3.5</v>
      </c>
    </row>
    <row r="418" spans="9:25" x14ac:dyDescent="0.25">
      <c r="I418" s="66">
        <v>42576</v>
      </c>
      <c r="J418" s="62">
        <v>1.9</v>
      </c>
      <c r="K418" s="66">
        <v>42573</v>
      </c>
      <c r="L418" s="62">
        <v>367.19</v>
      </c>
      <c r="M418" s="62">
        <v>367.19</v>
      </c>
      <c r="N418" s="67">
        <v>3.6719000000000002E-2</v>
      </c>
      <c r="O418" s="67">
        <f t="shared" si="16"/>
        <v>3.6719000000000002E-2</v>
      </c>
      <c r="R418" s="67"/>
      <c r="X418" s="66">
        <v>42573</v>
      </c>
      <c r="Y418" s="62">
        <v>3.5</v>
      </c>
    </row>
    <row r="419" spans="9:25" x14ac:dyDescent="0.25">
      <c r="I419" s="66">
        <v>42577</v>
      </c>
      <c r="J419" s="62">
        <v>1.89</v>
      </c>
      <c r="K419" s="66">
        <v>42576</v>
      </c>
      <c r="L419" s="62">
        <v>374.14</v>
      </c>
      <c r="M419" s="62">
        <v>374.14</v>
      </c>
      <c r="N419" s="67">
        <v>3.7413999999999996E-2</v>
      </c>
      <c r="O419" s="67">
        <f t="shared" si="16"/>
        <v>3.7413999999999996E-2</v>
      </c>
      <c r="R419" s="67"/>
      <c r="X419" s="66">
        <v>42576</v>
      </c>
      <c r="Y419" s="62">
        <v>3.5</v>
      </c>
    </row>
    <row r="420" spans="9:25" x14ac:dyDescent="0.25">
      <c r="I420" s="66">
        <v>42578</v>
      </c>
      <c r="J420" s="62">
        <v>1.84</v>
      </c>
      <c r="K420" s="66">
        <v>42577</v>
      </c>
      <c r="L420" s="62">
        <v>376.82</v>
      </c>
      <c r="M420" s="62">
        <v>376.82</v>
      </c>
      <c r="N420" s="67">
        <v>3.7682E-2</v>
      </c>
      <c r="O420" s="67">
        <f t="shared" si="16"/>
        <v>3.7682E-2</v>
      </c>
      <c r="R420" s="67"/>
      <c r="X420" s="66">
        <v>42577</v>
      </c>
      <c r="Y420" s="62">
        <v>3.5</v>
      </c>
    </row>
    <row r="421" spans="9:25" x14ac:dyDescent="0.25">
      <c r="I421" s="66">
        <v>42579</v>
      </c>
      <c r="J421" s="62">
        <v>1.83</v>
      </c>
      <c r="K421" s="66">
        <v>42578</v>
      </c>
      <c r="L421" s="62">
        <v>374.86</v>
      </c>
      <c r="M421" s="62">
        <v>374.86</v>
      </c>
      <c r="N421" s="67">
        <v>3.7485999999999998E-2</v>
      </c>
      <c r="O421" s="67">
        <f t="shared" si="16"/>
        <v>3.7485999999999998E-2</v>
      </c>
      <c r="R421" s="67"/>
      <c r="X421" s="66">
        <v>42578</v>
      </c>
      <c r="Y421" s="62">
        <v>3.5</v>
      </c>
    </row>
    <row r="422" spans="9:25" x14ac:dyDescent="0.25">
      <c r="I422" s="66">
        <v>42580</v>
      </c>
      <c r="J422" s="62">
        <v>1.78</v>
      </c>
      <c r="K422" s="66">
        <v>42579</v>
      </c>
      <c r="L422" s="62">
        <v>378.43</v>
      </c>
      <c r="M422" s="62">
        <v>378.43</v>
      </c>
      <c r="N422" s="67">
        <v>3.7843000000000002E-2</v>
      </c>
      <c r="O422" s="67">
        <f t="shared" si="16"/>
        <v>3.7843000000000002E-2</v>
      </c>
      <c r="R422" s="67"/>
      <c r="X422" s="66">
        <v>42579</v>
      </c>
      <c r="Y422" s="62">
        <v>3.5</v>
      </c>
    </row>
    <row r="423" spans="9:25" x14ac:dyDescent="0.25">
      <c r="I423" s="66">
        <v>42583</v>
      </c>
      <c r="J423" s="62">
        <v>1.84</v>
      </c>
      <c r="K423" s="66">
        <v>42580</v>
      </c>
      <c r="L423" s="62">
        <v>372.31</v>
      </c>
      <c r="M423" s="62">
        <v>372.31</v>
      </c>
      <c r="N423" s="67">
        <v>3.7231E-2</v>
      </c>
      <c r="O423" s="67">
        <f t="shared" si="16"/>
        <v>3.7231E-2</v>
      </c>
      <c r="R423" s="67"/>
      <c r="X423" s="66">
        <v>42580</v>
      </c>
      <c r="Y423" s="62">
        <v>3.5</v>
      </c>
    </row>
    <row r="424" spans="9:25" x14ac:dyDescent="0.25">
      <c r="I424" s="66">
        <v>42584</v>
      </c>
      <c r="J424" s="62">
        <v>1.88</v>
      </c>
      <c r="K424" s="66">
        <v>42583</v>
      </c>
      <c r="L424" s="62">
        <v>376.88</v>
      </c>
      <c r="M424" s="62">
        <v>376.88</v>
      </c>
      <c r="N424" s="67">
        <v>3.7687999999999999E-2</v>
      </c>
      <c r="O424" s="67">
        <f t="shared" si="16"/>
        <v>3.7687999999999999E-2</v>
      </c>
      <c r="R424" s="67"/>
      <c r="X424" s="66">
        <v>42583</v>
      </c>
      <c r="Y424" s="62">
        <v>3.5</v>
      </c>
    </row>
    <row r="425" spans="9:25" x14ac:dyDescent="0.25">
      <c r="I425" s="66">
        <v>42585</v>
      </c>
      <c r="J425" s="62">
        <v>1.88</v>
      </c>
      <c r="K425" s="66">
        <v>42584</v>
      </c>
      <c r="L425" s="62">
        <v>375.49</v>
      </c>
      <c r="M425" s="62">
        <v>375.49</v>
      </c>
      <c r="N425" s="67">
        <v>3.7548999999999999E-2</v>
      </c>
      <c r="O425" s="67">
        <f t="shared" si="16"/>
        <v>3.7548999999999999E-2</v>
      </c>
      <c r="R425" s="67"/>
      <c r="X425" s="66">
        <v>42584</v>
      </c>
      <c r="Y425" s="62">
        <v>3.5</v>
      </c>
    </row>
    <row r="426" spans="9:25" x14ac:dyDescent="0.25">
      <c r="I426" s="66">
        <v>42586</v>
      </c>
      <c r="J426" s="62">
        <v>1.84</v>
      </c>
      <c r="K426" s="66">
        <v>42585</v>
      </c>
      <c r="L426" s="62">
        <v>366.36</v>
      </c>
      <c r="M426" s="62">
        <v>366.36</v>
      </c>
      <c r="N426" s="67">
        <v>3.6636000000000002E-2</v>
      </c>
      <c r="O426" s="67">
        <f t="shared" si="16"/>
        <v>3.6636000000000002E-2</v>
      </c>
      <c r="R426" s="67"/>
      <c r="X426" s="66">
        <v>42585</v>
      </c>
      <c r="Y426" s="62">
        <v>3.5</v>
      </c>
    </row>
    <row r="427" spans="9:25" x14ac:dyDescent="0.25">
      <c r="I427" s="66">
        <v>42587</v>
      </c>
      <c r="J427" s="62">
        <v>1.91</v>
      </c>
      <c r="K427" s="66">
        <v>42586</v>
      </c>
      <c r="L427" s="62">
        <v>359.32</v>
      </c>
      <c r="M427" s="62">
        <v>359.32</v>
      </c>
      <c r="N427" s="67">
        <v>3.5931999999999999E-2</v>
      </c>
      <c r="O427" s="67">
        <f t="shared" si="16"/>
        <v>3.5931999999999999E-2</v>
      </c>
      <c r="R427" s="67"/>
      <c r="X427" s="66">
        <v>42586</v>
      </c>
      <c r="Y427" s="62">
        <v>3.5</v>
      </c>
    </row>
    <row r="428" spans="9:25" x14ac:dyDescent="0.25">
      <c r="I428" s="66">
        <v>42590</v>
      </c>
      <c r="J428" s="62">
        <v>1.91</v>
      </c>
      <c r="K428" s="66">
        <v>42587</v>
      </c>
      <c r="L428" s="62">
        <v>352.53</v>
      </c>
      <c r="M428" s="62">
        <v>352.53</v>
      </c>
      <c r="N428" s="67">
        <v>3.5253E-2</v>
      </c>
      <c r="O428" s="67">
        <f t="shared" si="16"/>
        <v>3.5253E-2</v>
      </c>
      <c r="R428" s="67"/>
      <c r="X428" s="66">
        <v>42587</v>
      </c>
      <c r="Y428" s="62">
        <v>3.5</v>
      </c>
    </row>
    <row r="429" spans="9:25" x14ac:dyDescent="0.25">
      <c r="I429" s="66">
        <v>42591</v>
      </c>
      <c r="J429" s="62">
        <v>1.86</v>
      </c>
      <c r="K429" s="66">
        <v>42590</v>
      </c>
      <c r="L429" s="62">
        <v>353.39</v>
      </c>
      <c r="M429" s="62">
        <v>353.39</v>
      </c>
      <c r="N429" s="67">
        <v>3.5338999999999995E-2</v>
      </c>
      <c r="O429" s="67">
        <f t="shared" si="16"/>
        <v>3.5338999999999995E-2</v>
      </c>
      <c r="R429" s="67"/>
      <c r="X429" s="66">
        <v>42590</v>
      </c>
      <c r="Y429" s="62">
        <v>3.5</v>
      </c>
    </row>
    <row r="430" spans="9:25" x14ac:dyDescent="0.25">
      <c r="I430" s="66">
        <v>42592</v>
      </c>
      <c r="J430" s="62">
        <v>1.83</v>
      </c>
      <c r="K430" s="66">
        <v>42591</v>
      </c>
      <c r="L430" s="62">
        <v>346.28</v>
      </c>
      <c r="M430" s="62">
        <v>346.28</v>
      </c>
      <c r="N430" s="67">
        <v>3.4627999999999999E-2</v>
      </c>
      <c r="O430" s="67">
        <f t="shared" si="16"/>
        <v>3.4627999999999999E-2</v>
      </c>
      <c r="R430" s="67"/>
      <c r="X430" s="66">
        <v>42591</v>
      </c>
      <c r="Y430" s="62">
        <v>3.5</v>
      </c>
    </row>
    <row r="431" spans="9:25" x14ac:dyDescent="0.25">
      <c r="I431" s="66">
        <v>42593</v>
      </c>
      <c r="J431" s="62">
        <v>1.89</v>
      </c>
      <c r="K431" s="66">
        <v>42592</v>
      </c>
      <c r="L431" s="62">
        <v>343.08</v>
      </c>
      <c r="M431" s="62">
        <v>343.08</v>
      </c>
      <c r="N431" s="67">
        <v>3.4307999999999998E-2</v>
      </c>
      <c r="O431" s="67">
        <f t="shared" si="16"/>
        <v>3.4307999999999998E-2</v>
      </c>
      <c r="R431" s="67"/>
      <c r="X431" s="66">
        <v>42592</v>
      </c>
      <c r="Y431" s="62">
        <v>3.5</v>
      </c>
    </row>
    <row r="432" spans="9:25" x14ac:dyDescent="0.25">
      <c r="I432" s="66">
        <v>42594</v>
      </c>
      <c r="J432" s="62">
        <v>1.85</v>
      </c>
      <c r="K432" s="66">
        <v>42593</v>
      </c>
      <c r="L432" s="62">
        <v>339.54</v>
      </c>
      <c r="M432" s="62">
        <v>339.54</v>
      </c>
      <c r="N432" s="67">
        <v>3.3954000000000005E-2</v>
      </c>
      <c r="O432" s="67">
        <f t="shared" si="16"/>
        <v>3.3954000000000005E-2</v>
      </c>
      <c r="R432" s="67"/>
      <c r="X432" s="66">
        <v>42593</v>
      </c>
      <c r="Y432" s="62">
        <v>3.5</v>
      </c>
    </row>
    <row r="433" spans="9:25" x14ac:dyDescent="0.25">
      <c r="I433" s="66">
        <v>42597</v>
      </c>
      <c r="J433" s="62">
        <v>1.9</v>
      </c>
      <c r="K433" s="66">
        <v>42594</v>
      </c>
      <c r="L433" s="62">
        <v>338.27</v>
      </c>
      <c r="M433" s="62">
        <v>338.27</v>
      </c>
      <c r="N433" s="67">
        <v>3.3826999999999996E-2</v>
      </c>
      <c r="O433" s="67">
        <f t="shared" si="16"/>
        <v>3.3826999999999996E-2</v>
      </c>
      <c r="R433" s="67"/>
      <c r="X433" s="66">
        <v>42594</v>
      </c>
      <c r="Y433" s="62">
        <v>3.5</v>
      </c>
    </row>
    <row r="434" spans="9:25" x14ac:dyDescent="0.25">
      <c r="I434" s="66">
        <v>42598</v>
      </c>
      <c r="J434" s="62">
        <v>1.92</v>
      </c>
      <c r="K434" s="66">
        <v>42597</v>
      </c>
      <c r="L434" s="147">
        <v>3.35</v>
      </c>
      <c r="M434" s="147">
        <v>335</v>
      </c>
      <c r="N434" s="148">
        <v>3.3500000000000002E-2</v>
      </c>
      <c r="O434" s="148">
        <f t="shared" si="16"/>
        <v>3.3500000000000002E-2</v>
      </c>
      <c r="R434" s="67"/>
      <c r="X434" s="66">
        <v>42597</v>
      </c>
      <c r="Y434" s="62">
        <v>3.5</v>
      </c>
    </row>
    <row r="435" spans="9:25" x14ac:dyDescent="0.25">
      <c r="I435" s="66">
        <v>42599</v>
      </c>
      <c r="J435" s="62">
        <v>1.9</v>
      </c>
      <c r="K435" s="66">
        <v>42598</v>
      </c>
      <c r="L435" s="62">
        <v>336.93</v>
      </c>
      <c r="M435" s="62">
        <v>336.93</v>
      </c>
      <c r="N435" s="67">
        <v>3.3693000000000001E-2</v>
      </c>
      <c r="O435" s="67">
        <f t="shared" si="16"/>
        <v>3.3693000000000001E-2</v>
      </c>
      <c r="R435" s="67"/>
      <c r="X435" s="66">
        <v>42598</v>
      </c>
      <c r="Y435" s="62">
        <v>3.5</v>
      </c>
    </row>
    <row r="436" spans="9:25" x14ac:dyDescent="0.25">
      <c r="I436" s="66">
        <v>42600</v>
      </c>
      <c r="J436" s="62">
        <v>1.89</v>
      </c>
      <c r="K436" s="66">
        <v>42599</v>
      </c>
      <c r="L436" s="62">
        <v>334.95</v>
      </c>
      <c r="M436" s="62">
        <v>334.95</v>
      </c>
      <c r="N436" s="67">
        <v>3.3494999999999997E-2</v>
      </c>
      <c r="O436" s="67">
        <f t="shared" si="16"/>
        <v>3.3494999999999997E-2</v>
      </c>
      <c r="R436" s="67"/>
      <c r="X436" s="66">
        <v>42599</v>
      </c>
      <c r="Y436" s="62">
        <v>3.5</v>
      </c>
    </row>
    <row r="437" spans="9:25" x14ac:dyDescent="0.25">
      <c r="I437" s="66">
        <v>42601</v>
      </c>
      <c r="J437" s="62">
        <v>1.93</v>
      </c>
      <c r="K437" s="66">
        <v>42600</v>
      </c>
      <c r="L437" s="62">
        <v>333.03</v>
      </c>
      <c r="M437" s="62">
        <v>333.03</v>
      </c>
      <c r="N437" s="67">
        <v>3.3302999999999999E-2</v>
      </c>
      <c r="O437" s="67">
        <f t="shared" si="16"/>
        <v>3.3302999999999999E-2</v>
      </c>
      <c r="R437" s="67"/>
      <c r="X437" s="66">
        <v>42600</v>
      </c>
      <c r="Y437" s="62">
        <v>3.5</v>
      </c>
    </row>
    <row r="438" spans="9:25" x14ac:dyDescent="0.25">
      <c r="I438" s="66">
        <v>42604</v>
      </c>
      <c r="J438" s="62">
        <v>1.88</v>
      </c>
      <c r="K438" s="66">
        <v>42601</v>
      </c>
      <c r="L438" s="147">
        <v>33.56</v>
      </c>
      <c r="M438" s="147">
        <v>335.6</v>
      </c>
      <c r="N438" s="148">
        <v>3.356E-2</v>
      </c>
      <c r="O438" s="148">
        <f t="shared" si="16"/>
        <v>3.356E-2</v>
      </c>
      <c r="R438" s="67"/>
      <c r="X438" s="66">
        <v>42601</v>
      </c>
      <c r="Y438" s="62">
        <v>3.5</v>
      </c>
    </row>
    <row r="439" spans="9:25" x14ac:dyDescent="0.25">
      <c r="I439" s="66">
        <v>42605</v>
      </c>
      <c r="J439" s="62">
        <v>1.88</v>
      </c>
      <c r="K439" s="66">
        <v>42604</v>
      </c>
      <c r="L439" s="62">
        <v>337.75</v>
      </c>
      <c r="M439" s="62">
        <v>337.75</v>
      </c>
      <c r="N439" s="67">
        <v>3.3774999999999999E-2</v>
      </c>
      <c r="O439" s="67">
        <f t="shared" si="16"/>
        <v>3.3774999999999999E-2</v>
      </c>
      <c r="R439" s="67"/>
      <c r="X439" s="66">
        <v>42604</v>
      </c>
      <c r="Y439" s="62">
        <v>3.5</v>
      </c>
    </row>
    <row r="440" spans="9:25" x14ac:dyDescent="0.25">
      <c r="I440" s="66">
        <v>42606</v>
      </c>
      <c r="J440" s="62">
        <v>1.89</v>
      </c>
      <c r="K440" s="66">
        <v>42605</v>
      </c>
      <c r="L440" s="62">
        <v>337.66</v>
      </c>
      <c r="M440" s="62">
        <v>337.66</v>
      </c>
      <c r="N440" s="67">
        <v>3.3766000000000004E-2</v>
      </c>
      <c r="O440" s="67">
        <f t="shared" si="16"/>
        <v>3.3766000000000004E-2</v>
      </c>
      <c r="R440" s="67"/>
      <c r="X440" s="66">
        <v>42605</v>
      </c>
      <c r="Y440" s="62">
        <v>3.5</v>
      </c>
    </row>
    <row r="441" spans="9:25" x14ac:dyDescent="0.25">
      <c r="I441" s="66">
        <v>42607</v>
      </c>
      <c r="J441" s="62">
        <v>1.91</v>
      </c>
      <c r="K441" s="66">
        <v>42606</v>
      </c>
      <c r="L441" s="62">
        <v>342.64</v>
      </c>
      <c r="M441" s="62">
        <v>342.64</v>
      </c>
      <c r="N441" s="67">
        <v>3.4263999999999996E-2</v>
      </c>
      <c r="O441" s="67">
        <f t="shared" si="16"/>
        <v>3.4263999999999996E-2</v>
      </c>
      <c r="R441" s="67"/>
      <c r="X441" s="66">
        <v>42606</v>
      </c>
      <c r="Y441" s="62">
        <v>3.5</v>
      </c>
    </row>
    <row r="442" spans="9:25" x14ac:dyDescent="0.25">
      <c r="I442" s="66">
        <v>42608</v>
      </c>
      <c r="J442" s="62">
        <v>1.96</v>
      </c>
      <c r="K442" s="66">
        <v>42607</v>
      </c>
      <c r="L442" s="62">
        <v>344.42</v>
      </c>
      <c r="M442" s="62">
        <v>344.42</v>
      </c>
      <c r="N442" s="67">
        <v>3.4442E-2</v>
      </c>
      <c r="O442" s="67">
        <f t="shared" si="16"/>
        <v>3.4442E-2</v>
      </c>
      <c r="R442" s="67"/>
      <c r="X442" s="66">
        <v>42607</v>
      </c>
      <c r="Y442" s="62">
        <v>3.5</v>
      </c>
    </row>
    <row r="443" spans="9:25" x14ac:dyDescent="0.25">
      <c r="I443" s="66">
        <v>42611</v>
      </c>
      <c r="J443" s="62">
        <v>1.9</v>
      </c>
      <c r="K443" s="66">
        <v>42608</v>
      </c>
      <c r="L443" s="62">
        <v>342.28</v>
      </c>
      <c r="M443" s="62">
        <v>342.28</v>
      </c>
      <c r="N443" s="67">
        <v>3.4227999999999995E-2</v>
      </c>
      <c r="O443" s="67">
        <f t="shared" si="16"/>
        <v>3.4227999999999995E-2</v>
      </c>
      <c r="R443" s="67"/>
      <c r="X443" s="66">
        <v>42608</v>
      </c>
      <c r="Y443" s="62">
        <v>3.5</v>
      </c>
    </row>
    <row r="444" spans="9:25" x14ac:dyDescent="0.25">
      <c r="I444" s="66">
        <v>42612</v>
      </c>
      <c r="J444" s="62">
        <v>1.91</v>
      </c>
      <c r="K444" s="66">
        <v>42611</v>
      </c>
      <c r="L444" s="62">
        <v>339.78</v>
      </c>
      <c r="M444" s="62">
        <v>339.78</v>
      </c>
      <c r="N444" s="67">
        <v>3.3977999999999994E-2</v>
      </c>
      <c r="O444" s="67">
        <f t="shared" si="16"/>
        <v>3.3977999999999994E-2</v>
      </c>
      <c r="R444" s="67"/>
      <c r="X444" s="66">
        <v>42611</v>
      </c>
      <c r="Y444" s="62">
        <v>3.5</v>
      </c>
    </row>
    <row r="445" spans="9:25" x14ac:dyDescent="0.25">
      <c r="I445" s="66">
        <v>42613</v>
      </c>
      <c r="J445" s="62">
        <v>1.9</v>
      </c>
      <c r="K445" s="66">
        <v>42612</v>
      </c>
      <c r="L445" s="62">
        <v>342.16</v>
      </c>
      <c r="M445" s="62">
        <v>342.16</v>
      </c>
      <c r="N445" s="67">
        <v>3.4216000000000003E-2</v>
      </c>
      <c r="O445" s="67">
        <f t="shared" si="16"/>
        <v>3.4216000000000003E-2</v>
      </c>
      <c r="R445" s="67"/>
      <c r="X445" s="66">
        <v>42612</v>
      </c>
      <c r="Y445" s="62">
        <v>3.5</v>
      </c>
    </row>
    <row r="446" spans="9:25" x14ac:dyDescent="0.25">
      <c r="I446" s="66">
        <v>42614</v>
      </c>
      <c r="J446" s="62">
        <v>1.9</v>
      </c>
      <c r="K446" s="66">
        <v>42613</v>
      </c>
      <c r="L446" s="62">
        <v>344.48</v>
      </c>
      <c r="M446" s="62">
        <v>344.48</v>
      </c>
      <c r="N446" s="67">
        <v>3.4447999999999999E-2</v>
      </c>
      <c r="O446" s="67">
        <f t="shared" si="16"/>
        <v>3.4447999999999999E-2</v>
      </c>
      <c r="R446" s="67"/>
      <c r="X446" s="66">
        <v>42613</v>
      </c>
      <c r="Y446" s="62">
        <v>3.5</v>
      </c>
    </row>
    <row r="447" spans="9:25" x14ac:dyDescent="0.25">
      <c r="I447" s="66">
        <v>42615</v>
      </c>
      <c r="J447" s="62">
        <v>1.95</v>
      </c>
      <c r="K447" s="66">
        <v>42614</v>
      </c>
      <c r="L447" s="62">
        <v>345.55</v>
      </c>
      <c r="M447" s="62">
        <v>345.55</v>
      </c>
      <c r="N447" s="67">
        <v>3.4555000000000002E-2</v>
      </c>
      <c r="O447" s="67">
        <f t="shared" si="16"/>
        <v>3.4555000000000002E-2</v>
      </c>
      <c r="R447" s="67"/>
      <c r="X447" s="66">
        <v>42614</v>
      </c>
      <c r="Y447" s="62">
        <v>3.5</v>
      </c>
    </row>
    <row r="448" spans="9:25" x14ac:dyDescent="0.25">
      <c r="I448" s="66">
        <v>42618</v>
      </c>
      <c r="J448" s="62"/>
      <c r="K448" s="66">
        <v>42615</v>
      </c>
      <c r="L448" s="62">
        <v>343.29</v>
      </c>
      <c r="M448" s="62">
        <v>343.29</v>
      </c>
      <c r="N448" s="67">
        <v>3.4329000000000005E-2</v>
      </c>
      <c r="O448" s="67">
        <f t="shared" si="16"/>
        <v>3.4329000000000005E-2</v>
      </c>
      <c r="R448" s="67"/>
      <c r="X448" s="66">
        <v>42615</v>
      </c>
      <c r="Y448" s="62">
        <v>3.5</v>
      </c>
    </row>
    <row r="449" spans="9:25" x14ac:dyDescent="0.25">
      <c r="I449" s="66">
        <v>42619</v>
      </c>
      <c r="J449" s="62">
        <v>1.9</v>
      </c>
      <c r="K449" s="66">
        <v>42618</v>
      </c>
      <c r="L449" s="147">
        <v>34.29</v>
      </c>
      <c r="M449" s="147">
        <v>342.9</v>
      </c>
      <c r="N449" s="148">
        <v>3.4290000000000001E-2</v>
      </c>
      <c r="O449" s="148">
        <f t="shared" si="16"/>
        <v>3.4290000000000001E-2</v>
      </c>
      <c r="R449" s="67"/>
      <c r="X449" s="66">
        <v>42618</v>
      </c>
      <c r="Y449" s="62"/>
    </row>
    <row r="450" spans="9:25" x14ac:dyDescent="0.25">
      <c r="I450" s="66">
        <v>42620</v>
      </c>
      <c r="J450" s="62">
        <v>1.89</v>
      </c>
      <c r="K450" s="66">
        <v>42619</v>
      </c>
      <c r="L450" s="62">
        <v>338.97</v>
      </c>
      <c r="M450" s="62">
        <v>338.97</v>
      </c>
      <c r="N450" s="67">
        <v>3.3897000000000004E-2</v>
      </c>
      <c r="O450" s="67">
        <f t="shared" si="16"/>
        <v>3.3897000000000004E-2</v>
      </c>
      <c r="R450" s="67"/>
      <c r="X450" s="66">
        <v>42619</v>
      </c>
      <c r="Y450" s="62">
        <v>3.5</v>
      </c>
    </row>
    <row r="451" spans="9:25" x14ac:dyDescent="0.25">
      <c r="I451" s="66">
        <v>42621</v>
      </c>
      <c r="J451" s="62">
        <v>1.98</v>
      </c>
      <c r="K451" s="66">
        <v>42620</v>
      </c>
      <c r="L451" s="62">
        <v>330.11</v>
      </c>
      <c r="M451" s="62">
        <v>330.11</v>
      </c>
      <c r="N451" s="67">
        <v>3.3010999999999999E-2</v>
      </c>
      <c r="O451" s="67">
        <f t="shared" si="16"/>
        <v>3.3010999999999999E-2</v>
      </c>
      <c r="R451" s="67"/>
      <c r="X451" s="66">
        <v>42620</v>
      </c>
      <c r="Y451" s="62">
        <v>3.5</v>
      </c>
    </row>
    <row r="452" spans="9:25" x14ac:dyDescent="0.25">
      <c r="I452" s="66">
        <v>42622</v>
      </c>
      <c r="J452" s="62">
        <v>2.0499999999999998</v>
      </c>
      <c r="K452" s="66">
        <v>42621</v>
      </c>
      <c r="L452" s="62">
        <v>332.51</v>
      </c>
      <c r="M452" s="62">
        <v>332.51</v>
      </c>
      <c r="N452" s="67">
        <v>3.3250999999999996E-2</v>
      </c>
      <c r="O452" s="67">
        <f t="shared" si="16"/>
        <v>3.3250999999999996E-2</v>
      </c>
      <c r="R452" s="67"/>
      <c r="X452" s="66">
        <v>42621</v>
      </c>
      <c r="Y452" s="62">
        <v>3.5</v>
      </c>
    </row>
    <row r="453" spans="9:25" x14ac:dyDescent="0.25">
      <c r="I453" s="66">
        <v>42625</v>
      </c>
      <c r="J453" s="62">
        <v>2.0499999999999998</v>
      </c>
      <c r="K453" s="66">
        <v>42622</v>
      </c>
      <c r="L453" s="62">
        <v>343.96</v>
      </c>
      <c r="M453" s="62">
        <v>343.96</v>
      </c>
      <c r="N453" s="67">
        <v>3.4395999999999996E-2</v>
      </c>
      <c r="O453" s="67">
        <f t="shared" si="16"/>
        <v>3.4395999999999996E-2</v>
      </c>
      <c r="R453" s="67"/>
      <c r="X453" s="66">
        <v>42622</v>
      </c>
      <c r="Y453" s="62">
        <v>3.5</v>
      </c>
    </row>
    <row r="454" spans="9:25" x14ac:dyDescent="0.25">
      <c r="I454" s="66">
        <v>42626</v>
      </c>
      <c r="J454" s="62">
        <v>2.12</v>
      </c>
      <c r="K454" s="66">
        <v>42625</v>
      </c>
      <c r="L454" s="62">
        <v>340.44</v>
      </c>
      <c r="M454" s="62">
        <v>340.44</v>
      </c>
      <c r="N454" s="67">
        <v>3.4043999999999998E-2</v>
      </c>
      <c r="O454" s="67">
        <f t="shared" si="16"/>
        <v>3.4043999999999998E-2</v>
      </c>
      <c r="R454" s="67"/>
      <c r="X454" s="66">
        <v>42625</v>
      </c>
      <c r="Y454" s="62">
        <v>3.5</v>
      </c>
    </row>
    <row r="455" spans="9:25" x14ac:dyDescent="0.25">
      <c r="I455" s="66">
        <v>42627</v>
      </c>
      <c r="J455" s="62">
        <v>2.1</v>
      </c>
      <c r="K455" s="66">
        <v>42626</v>
      </c>
      <c r="L455" s="62">
        <v>357.94</v>
      </c>
      <c r="M455" s="62">
        <v>357.94</v>
      </c>
      <c r="N455" s="67">
        <v>3.5793999999999999E-2</v>
      </c>
      <c r="O455" s="67">
        <f t="shared" si="16"/>
        <v>3.5793999999999999E-2</v>
      </c>
      <c r="R455" s="67"/>
      <c r="X455" s="66">
        <v>42626</v>
      </c>
      <c r="Y455" s="62">
        <v>3.5</v>
      </c>
    </row>
    <row r="456" spans="9:25" x14ac:dyDescent="0.25">
      <c r="I456" s="66">
        <v>42628</v>
      </c>
      <c r="J456" s="62">
        <v>2.13</v>
      </c>
      <c r="K456" s="66">
        <v>42627</v>
      </c>
      <c r="L456" s="62">
        <v>363.18</v>
      </c>
      <c r="M456" s="62">
        <v>363.18</v>
      </c>
      <c r="N456" s="67">
        <v>3.6318000000000003E-2</v>
      </c>
      <c r="O456" s="67">
        <f t="shared" si="16"/>
        <v>3.6318000000000003E-2</v>
      </c>
      <c r="R456" s="67"/>
      <c r="X456" s="66">
        <v>42627</v>
      </c>
      <c r="Y456" s="62">
        <v>3.5</v>
      </c>
    </row>
    <row r="457" spans="9:25" x14ac:dyDescent="0.25">
      <c r="I457" s="66">
        <v>42629</v>
      </c>
      <c r="J457" s="62">
        <v>2.1</v>
      </c>
      <c r="K457" s="66">
        <v>42628</v>
      </c>
      <c r="L457" s="62">
        <v>357.36</v>
      </c>
      <c r="M457" s="62">
        <v>357.36</v>
      </c>
      <c r="N457" s="67">
        <v>3.5736000000000004E-2</v>
      </c>
      <c r="O457" s="67">
        <f t="shared" si="16"/>
        <v>3.5736000000000004E-2</v>
      </c>
      <c r="R457" s="67"/>
      <c r="X457" s="66">
        <v>42628</v>
      </c>
      <c r="Y457" s="62">
        <v>3.5</v>
      </c>
    </row>
    <row r="458" spans="9:25" x14ac:dyDescent="0.25">
      <c r="I458" s="66">
        <v>42632</v>
      </c>
      <c r="J458" s="62">
        <v>2.1</v>
      </c>
      <c r="K458" s="66">
        <v>42629</v>
      </c>
      <c r="L458" s="147">
        <v>36.15</v>
      </c>
      <c r="M458" s="147">
        <v>361.5</v>
      </c>
      <c r="N458" s="148">
        <v>3.6150000000000002E-2</v>
      </c>
      <c r="O458" s="148">
        <f t="shared" si="16"/>
        <v>3.6150000000000002E-2</v>
      </c>
      <c r="R458" s="67"/>
      <c r="X458" s="66">
        <v>42629</v>
      </c>
      <c r="Y458" s="62">
        <v>3.5</v>
      </c>
    </row>
    <row r="459" spans="9:25" x14ac:dyDescent="0.25">
      <c r="I459" s="66">
        <v>42633</v>
      </c>
      <c r="J459" s="62">
        <v>2.09</v>
      </c>
      <c r="K459" s="66">
        <v>42632</v>
      </c>
      <c r="L459" s="62">
        <v>354.05</v>
      </c>
      <c r="M459" s="62">
        <v>354.05</v>
      </c>
      <c r="N459" s="67">
        <v>3.5404999999999999E-2</v>
      </c>
      <c r="O459" s="67">
        <f t="shared" si="16"/>
        <v>3.5404999999999999E-2</v>
      </c>
      <c r="R459" s="67"/>
      <c r="X459" s="66">
        <v>42632</v>
      </c>
      <c r="Y459" s="62">
        <v>3.5</v>
      </c>
    </row>
    <row r="460" spans="9:25" x14ac:dyDescent="0.25">
      <c r="I460" s="66">
        <v>42634</v>
      </c>
      <c r="J460" s="62">
        <v>2.06</v>
      </c>
      <c r="K460" s="66">
        <v>42633</v>
      </c>
      <c r="L460" s="62">
        <v>364.02</v>
      </c>
      <c r="M460" s="62">
        <v>364.02</v>
      </c>
      <c r="N460" s="67">
        <v>3.6401999999999997E-2</v>
      </c>
      <c r="O460" s="67">
        <f t="shared" ref="O460:O523" si="17">IF(OR(N460&gt;($G$25+$G$26*$G$24),N460&lt;($G$25-$G$26*$G$24)),"",N460)</f>
        <v>3.6401999999999997E-2</v>
      </c>
      <c r="R460" s="67"/>
      <c r="X460" s="66">
        <v>42633</v>
      </c>
      <c r="Y460" s="62">
        <v>3.5</v>
      </c>
    </row>
    <row r="461" spans="9:25" x14ac:dyDescent="0.25">
      <c r="I461" s="66">
        <v>42635</v>
      </c>
      <c r="J461" s="62">
        <v>2.02</v>
      </c>
      <c r="K461" s="66">
        <v>42634</v>
      </c>
      <c r="L461" s="62">
        <v>349.81</v>
      </c>
      <c r="M461" s="62">
        <v>349.81</v>
      </c>
      <c r="N461" s="67">
        <v>3.4980999999999998E-2</v>
      </c>
      <c r="O461" s="67">
        <f t="shared" si="17"/>
        <v>3.4980999999999998E-2</v>
      </c>
      <c r="R461" s="67"/>
      <c r="X461" s="66">
        <v>42634</v>
      </c>
      <c r="Y461" s="62">
        <v>3.5</v>
      </c>
    </row>
    <row r="462" spans="9:25" x14ac:dyDescent="0.25">
      <c r="I462" s="66">
        <v>42636</v>
      </c>
      <c r="J462" s="62">
        <v>2.02</v>
      </c>
      <c r="K462" s="66">
        <v>42635</v>
      </c>
      <c r="L462" s="62">
        <v>345.16</v>
      </c>
      <c r="M462" s="62">
        <v>345.16</v>
      </c>
      <c r="N462" s="67">
        <v>3.4516000000000005E-2</v>
      </c>
      <c r="O462" s="67">
        <f t="shared" si="17"/>
        <v>3.4516000000000005E-2</v>
      </c>
      <c r="R462" s="67"/>
      <c r="X462" s="66">
        <v>42635</v>
      </c>
      <c r="Y462" s="62">
        <v>3.5</v>
      </c>
    </row>
    <row r="463" spans="9:25" x14ac:dyDescent="0.25">
      <c r="I463" s="66">
        <v>42639</v>
      </c>
      <c r="J463" s="62">
        <v>2</v>
      </c>
      <c r="K463" s="66">
        <v>42636</v>
      </c>
      <c r="L463" s="62">
        <v>351.64</v>
      </c>
      <c r="M463" s="62">
        <v>351.64</v>
      </c>
      <c r="N463" s="67">
        <v>3.5164000000000001E-2</v>
      </c>
      <c r="O463" s="67">
        <f t="shared" si="17"/>
        <v>3.5164000000000001E-2</v>
      </c>
      <c r="R463" s="67"/>
      <c r="X463" s="66">
        <v>42636</v>
      </c>
      <c r="Y463" s="62">
        <v>3.5</v>
      </c>
    </row>
    <row r="464" spans="9:25" x14ac:dyDescent="0.25">
      <c r="I464" s="66">
        <v>42640</v>
      </c>
      <c r="J464" s="62">
        <v>1.96</v>
      </c>
      <c r="K464" s="66">
        <v>42639</v>
      </c>
      <c r="L464" s="62">
        <v>354.48</v>
      </c>
      <c r="M464" s="62">
        <v>354.48</v>
      </c>
      <c r="N464" s="67">
        <v>3.5448E-2</v>
      </c>
      <c r="O464" s="67">
        <f t="shared" si="17"/>
        <v>3.5448E-2</v>
      </c>
      <c r="R464" s="67"/>
      <c r="X464" s="66">
        <v>42639</v>
      </c>
      <c r="Y464" s="62">
        <v>3.5</v>
      </c>
    </row>
    <row r="465" spans="9:25" x14ac:dyDescent="0.25">
      <c r="I465" s="66">
        <v>42641</v>
      </c>
      <c r="J465" s="62">
        <v>1.96</v>
      </c>
      <c r="K465" s="66">
        <v>42640</v>
      </c>
      <c r="L465" s="62">
        <v>348.64</v>
      </c>
      <c r="M465" s="62">
        <v>348.64</v>
      </c>
      <c r="N465" s="67">
        <v>3.4863999999999999E-2</v>
      </c>
      <c r="O465" s="67">
        <f t="shared" si="17"/>
        <v>3.4863999999999999E-2</v>
      </c>
      <c r="R465" s="67"/>
      <c r="X465" s="66">
        <v>42640</v>
      </c>
      <c r="Y465" s="62">
        <v>3.5</v>
      </c>
    </row>
    <row r="466" spans="9:25" x14ac:dyDescent="0.25">
      <c r="I466" s="66">
        <v>42642</v>
      </c>
      <c r="J466" s="62">
        <v>1.95</v>
      </c>
      <c r="K466" s="66">
        <v>42641</v>
      </c>
      <c r="L466" s="62">
        <v>344.46</v>
      </c>
      <c r="M466" s="62">
        <v>344.46</v>
      </c>
      <c r="N466" s="67">
        <v>3.4445999999999997E-2</v>
      </c>
      <c r="O466" s="67">
        <f t="shared" si="17"/>
        <v>3.4445999999999997E-2</v>
      </c>
      <c r="R466" s="67"/>
      <c r="X466" s="66">
        <v>42641</v>
      </c>
      <c r="Y466" s="62">
        <v>3.5</v>
      </c>
    </row>
    <row r="467" spans="9:25" x14ac:dyDescent="0.25">
      <c r="I467" s="66">
        <v>42643</v>
      </c>
      <c r="J467" s="62">
        <v>1.99</v>
      </c>
      <c r="K467" s="66">
        <v>42642</v>
      </c>
      <c r="L467" s="62">
        <v>353.31</v>
      </c>
      <c r="M467" s="62">
        <v>353.31</v>
      </c>
      <c r="N467" s="67">
        <v>3.5331000000000001E-2</v>
      </c>
      <c r="O467" s="67">
        <f t="shared" si="17"/>
        <v>3.5331000000000001E-2</v>
      </c>
      <c r="R467" s="67"/>
      <c r="X467" s="66">
        <v>42642</v>
      </c>
      <c r="Y467" s="62">
        <v>3.5</v>
      </c>
    </row>
    <row r="468" spans="9:25" x14ac:dyDescent="0.25">
      <c r="I468" s="66">
        <v>42646</v>
      </c>
      <c r="J468" s="62">
        <v>2.0099999999999998</v>
      </c>
      <c r="K468" s="66">
        <v>42643</v>
      </c>
      <c r="L468" s="62">
        <v>348.57</v>
      </c>
      <c r="M468" s="62">
        <v>348.57</v>
      </c>
      <c r="N468" s="67">
        <v>3.4856999999999999E-2</v>
      </c>
      <c r="O468" s="67">
        <f t="shared" si="17"/>
        <v>3.4856999999999999E-2</v>
      </c>
      <c r="R468" s="67"/>
      <c r="X468" s="66">
        <v>42643</v>
      </c>
      <c r="Y468" s="62">
        <v>3.5</v>
      </c>
    </row>
    <row r="469" spans="9:25" x14ac:dyDescent="0.25">
      <c r="I469" s="66">
        <v>42647</v>
      </c>
      <c r="J469" s="62">
        <v>2.08</v>
      </c>
      <c r="K469" s="66">
        <v>42646</v>
      </c>
      <c r="L469" s="62">
        <v>342.73</v>
      </c>
      <c r="M469" s="62">
        <v>342.73</v>
      </c>
      <c r="N469" s="67">
        <v>3.4273000000000005E-2</v>
      </c>
      <c r="O469" s="67">
        <f t="shared" si="17"/>
        <v>3.4273000000000005E-2</v>
      </c>
      <c r="R469" s="67"/>
      <c r="X469" s="66">
        <v>42646</v>
      </c>
      <c r="Y469" s="62">
        <v>3.5</v>
      </c>
    </row>
    <row r="470" spans="9:25" x14ac:dyDescent="0.25">
      <c r="I470" s="66">
        <v>42648</v>
      </c>
      <c r="J470" s="62">
        <v>2.11</v>
      </c>
      <c r="K470" s="66">
        <v>42647</v>
      </c>
      <c r="L470" s="62">
        <v>354.34</v>
      </c>
      <c r="M470" s="62">
        <v>354.34</v>
      </c>
      <c r="N470" s="67">
        <v>3.5434E-2</v>
      </c>
      <c r="O470" s="67">
        <f t="shared" si="17"/>
        <v>3.5434E-2</v>
      </c>
      <c r="R470" s="67"/>
      <c r="X470" s="66">
        <v>42647</v>
      </c>
      <c r="Y470" s="62">
        <v>3.5</v>
      </c>
    </row>
    <row r="471" spans="9:25" x14ac:dyDescent="0.25">
      <c r="I471" s="66">
        <v>42649</v>
      </c>
      <c r="J471" s="62">
        <v>2.14</v>
      </c>
      <c r="K471" s="66">
        <v>42648</v>
      </c>
      <c r="L471" s="62">
        <v>351.34</v>
      </c>
      <c r="M471" s="62">
        <v>351.34</v>
      </c>
      <c r="N471" s="67">
        <v>3.5133999999999999E-2</v>
      </c>
      <c r="O471" s="67">
        <f t="shared" si="17"/>
        <v>3.5133999999999999E-2</v>
      </c>
      <c r="R471" s="67"/>
      <c r="X471" s="66">
        <v>42648</v>
      </c>
      <c r="Y471" s="62">
        <v>3.5</v>
      </c>
    </row>
    <row r="472" spans="9:25" x14ac:dyDescent="0.25">
      <c r="I472" s="66">
        <v>42650</v>
      </c>
      <c r="J472" s="62">
        <v>2.14</v>
      </c>
      <c r="K472" s="66">
        <v>42649</v>
      </c>
      <c r="L472" s="147">
        <v>34.76</v>
      </c>
      <c r="M472" s="147">
        <v>347.6</v>
      </c>
      <c r="N472" s="148">
        <v>3.4759999999999999E-2</v>
      </c>
      <c r="O472" s="148">
        <f t="shared" si="17"/>
        <v>3.4759999999999999E-2</v>
      </c>
      <c r="R472" s="67"/>
      <c r="X472" s="66">
        <v>42649</v>
      </c>
      <c r="Y472" s="62">
        <v>3.5</v>
      </c>
    </row>
    <row r="473" spans="9:25" x14ac:dyDescent="0.25">
      <c r="I473" s="66">
        <v>42653</v>
      </c>
      <c r="J473" s="62"/>
      <c r="K473" s="66">
        <v>42650</v>
      </c>
      <c r="L473" s="62">
        <v>347.36</v>
      </c>
      <c r="M473" s="62">
        <v>347.36</v>
      </c>
      <c r="N473" s="67">
        <v>3.4736000000000003E-2</v>
      </c>
      <c r="O473" s="67">
        <f t="shared" si="17"/>
        <v>3.4736000000000003E-2</v>
      </c>
      <c r="R473" s="67"/>
      <c r="X473" s="66">
        <v>42650</v>
      </c>
      <c r="Y473" s="62">
        <v>3.5</v>
      </c>
    </row>
    <row r="474" spans="9:25" x14ac:dyDescent="0.25">
      <c r="I474" s="66">
        <v>42654</v>
      </c>
      <c r="J474" s="62">
        <v>2.17</v>
      </c>
      <c r="K474" s="66">
        <v>42653</v>
      </c>
      <c r="L474" s="62">
        <v>347.63</v>
      </c>
      <c r="M474" s="62">
        <v>347.63</v>
      </c>
      <c r="N474" s="67">
        <v>3.4763000000000002E-2</v>
      </c>
      <c r="O474" s="67">
        <f t="shared" si="17"/>
        <v>3.4763000000000002E-2</v>
      </c>
      <c r="R474" s="67"/>
      <c r="X474" s="66">
        <v>42653</v>
      </c>
      <c r="Y474" s="62"/>
    </row>
    <row r="475" spans="9:25" x14ac:dyDescent="0.25">
      <c r="I475" s="66">
        <v>42655</v>
      </c>
      <c r="J475" s="62">
        <v>2.19</v>
      </c>
      <c r="K475" s="66">
        <v>42654</v>
      </c>
      <c r="L475" s="62">
        <v>346.89</v>
      </c>
      <c r="M475" s="62">
        <v>346.89</v>
      </c>
      <c r="N475" s="67">
        <v>3.4688999999999998E-2</v>
      </c>
      <c r="O475" s="67">
        <f t="shared" si="17"/>
        <v>3.4688999999999998E-2</v>
      </c>
      <c r="R475" s="67"/>
      <c r="X475" s="66">
        <v>42654</v>
      </c>
      <c r="Y475" s="62">
        <v>3.5</v>
      </c>
    </row>
    <row r="476" spans="9:25" x14ac:dyDescent="0.25">
      <c r="I476" s="66">
        <v>42656</v>
      </c>
      <c r="J476" s="62">
        <v>2.15</v>
      </c>
      <c r="K476" s="66">
        <v>42655</v>
      </c>
      <c r="L476" s="62">
        <v>341.35</v>
      </c>
      <c r="M476" s="62">
        <v>341.35</v>
      </c>
      <c r="N476" s="67">
        <v>3.4135000000000006E-2</v>
      </c>
      <c r="O476" s="67">
        <f t="shared" si="17"/>
        <v>3.4135000000000006E-2</v>
      </c>
      <c r="R476" s="67"/>
      <c r="X476" s="66">
        <v>42655</v>
      </c>
      <c r="Y476" s="62">
        <v>3.5</v>
      </c>
    </row>
    <row r="477" spans="9:25" x14ac:dyDescent="0.25">
      <c r="I477" s="66">
        <v>42657</v>
      </c>
      <c r="J477" s="62">
        <v>2.2200000000000002</v>
      </c>
      <c r="K477" s="66">
        <v>42656</v>
      </c>
      <c r="L477" s="62">
        <v>340.23</v>
      </c>
      <c r="M477" s="62">
        <v>340.23</v>
      </c>
      <c r="N477" s="67">
        <v>3.4023000000000005E-2</v>
      </c>
      <c r="O477" s="67">
        <f t="shared" si="17"/>
        <v>3.4023000000000005E-2</v>
      </c>
      <c r="R477" s="67"/>
      <c r="X477" s="66">
        <v>42656</v>
      </c>
      <c r="Y477" s="62">
        <v>3.5</v>
      </c>
    </row>
    <row r="478" spans="9:25" x14ac:dyDescent="0.25">
      <c r="I478" s="66">
        <v>42660</v>
      </c>
      <c r="J478" s="62">
        <v>2.19</v>
      </c>
      <c r="K478" s="66">
        <v>42657</v>
      </c>
      <c r="L478" s="62">
        <v>345.87</v>
      </c>
      <c r="M478" s="62">
        <v>345.87</v>
      </c>
      <c r="N478" s="67">
        <v>3.4587E-2</v>
      </c>
      <c r="O478" s="67">
        <f t="shared" si="17"/>
        <v>3.4587E-2</v>
      </c>
      <c r="R478" s="67"/>
      <c r="X478" s="66">
        <v>42657</v>
      </c>
      <c r="Y478" s="62">
        <v>3.5</v>
      </c>
    </row>
    <row r="479" spans="9:25" x14ac:dyDescent="0.25">
      <c r="I479" s="66">
        <v>42661</v>
      </c>
      <c r="J479" s="62">
        <v>2.1800000000000002</v>
      </c>
      <c r="K479" s="66">
        <v>42660</v>
      </c>
      <c r="L479" s="62">
        <v>346.39</v>
      </c>
      <c r="M479" s="62">
        <v>346.39</v>
      </c>
      <c r="N479" s="67">
        <v>3.4638999999999996E-2</v>
      </c>
      <c r="O479" s="67">
        <f t="shared" si="17"/>
        <v>3.4638999999999996E-2</v>
      </c>
      <c r="R479" s="67"/>
      <c r="X479" s="66">
        <v>42660</v>
      </c>
      <c r="Y479" s="62">
        <v>3.5</v>
      </c>
    </row>
    <row r="480" spans="9:25" x14ac:dyDescent="0.25">
      <c r="I480" s="66">
        <v>42662</v>
      </c>
      <c r="J480" s="62">
        <v>2.1800000000000002</v>
      </c>
      <c r="K480" s="66">
        <v>42661</v>
      </c>
      <c r="L480" s="62">
        <v>343.12</v>
      </c>
      <c r="M480" s="62">
        <v>343.12</v>
      </c>
      <c r="N480" s="67">
        <v>3.4312000000000002E-2</v>
      </c>
      <c r="O480" s="67">
        <f t="shared" si="17"/>
        <v>3.4312000000000002E-2</v>
      </c>
      <c r="R480" s="67"/>
      <c r="X480" s="66">
        <v>42661</v>
      </c>
      <c r="Y480" s="62">
        <v>3.5</v>
      </c>
    </row>
    <row r="481" spans="9:25" x14ac:dyDescent="0.25">
      <c r="I481" s="66">
        <v>42663</v>
      </c>
      <c r="J481" s="62">
        <v>2.17</v>
      </c>
      <c r="K481" s="66">
        <v>42662</v>
      </c>
      <c r="L481" s="62">
        <v>339.97</v>
      </c>
      <c r="M481" s="62">
        <v>339.97</v>
      </c>
      <c r="N481" s="67">
        <v>3.3996999999999999E-2</v>
      </c>
      <c r="O481" s="67">
        <f t="shared" si="17"/>
        <v>3.3996999999999999E-2</v>
      </c>
      <c r="R481" s="67"/>
      <c r="X481" s="66">
        <v>42662</v>
      </c>
      <c r="Y481" s="62">
        <v>3.5</v>
      </c>
    </row>
    <row r="482" spans="9:25" x14ac:dyDescent="0.25">
      <c r="I482" s="66">
        <v>42664</v>
      </c>
      <c r="J482" s="62">
        <v>2.15</v>
      </c>
      <c r="K482" s="66">
        <v>42663</v>
      </c>
      <c r="L482" s="62">
        <v>339.27</v>
      </c>
      <c r="M482" s="62">
        <v>339.27</v>
      </c>
      <c r="N482" s="67">
        <v>3.3926999999999999E-2</v>
      </c>
      <c r="O482" s="67">
        <f t="shared" si="17"/>
        <v>3.3926999999999999E-2</v>
      </c>
      <c r="R482" s="67"/>
      <c r="X482" s="66">
        <v>42663</v>
      </c>
      <c r="Y482" s="62">
        <v>3.5</v>
      </c>
    </row>
    <row r="483" spans="9:25" x14ac:dyDescent="0.25">
      <c r="I483" s="66">
        <v>42667</v>
      </c>
      <c r="J483" s="62">
        <v>2.1800000000000002</v>
      </c>
      <c r="K483" s="66">
        <v>42664</v>
      </c>
      <c r="L483" s="62">
        <v>338.07</v>
      </c>
      <c r="M483" s="62">
        <v>338.07</v>
      </c>
      <c r="N483" s="67">
        <v>3.3806999999999997E-2</v>
      </c>
      <c r="O483" s="67">
        <f t="shared" si="17"/>
        <v>3.3806999999999997E-2</v>
      </c>
      <c r="R483" s="67"/>
      <c r="X483" s="66">
        <v>42664</v>
      </c>
      <c r="Y483" s="62">
        <v>3.5</v>
      </c>
    </row>
    <row r="484" spans="9:25" x14ac:dyDescent="0.25">
      <c r="I484" s="66">
        <v>42668</v>
      </c>
      <c r="J484" s="62">
        <v>2.17</v>
      </c>
      <c r="K484" s="66">
        <v>42667</v>
      </c>
      <c r="L484" s="62">
        <v>337.39</v>
      </c>
      <c r="M484" s="62">
        <v>337.39</v>
      </c>
      <c r="N484" s="67">
        <v>3.3738999999999998E-2</v>
      </c>
      <c r="O484" s="67">
        <f t="shared" si="17"/>
        <v>3.3738999999999998E-2</v>
      </c>
      <c r="R484" s="67"/>
      <c r="X484" s="66">
        <v>42667</v>
      </c>
      <c r="Y484" s="62">
        <v>3.5</v>
      </c>
    </row>
    <row r="485" spans="9:25" x14ac:dyDescent="0.25">
      <c r="I485" s="66">
        <v>42669</v>
      </c>
      <c r="J485" s="62">
        <v>2.2000000000000002</v>
      </c>
      <c r="K485" s="66">
        <v>42668</v>
      </c>
      <c r="L485" s="62">
        <v>341.42</v>
      </c>
      <c r="M485" s="62">
        <v>341.42</v>
      </c>
      <c r="N485" s="67">
        <v>3.4141999999999999E-2</v>
      </c>
      <c r="O485" s="67">
        <f t="shared" si="17"/>
        <v>3.4141999999999999E-2</v>
      </c>
      <c r="R485" s="67"/>
      <c r="X485" s="66">
        <v>42668</v>
      </c>
      <c r="Y485" s="62">
        <v>3.5</v>
      </c>
    </row>
    <row r="486" spans="9:25" x14ac:dyDescent="0.25">
      <c r="I486" s="66">
        <v>42670</v>
      </c>
      <c r="J486" s="62">
        <v>2.2599999999999998</v>
      </c>
      <c r="K486" s="66">
        <v>42669</v>
      </c>
      <c r="L486" s="62">
        <v>346.87</v>
      </c>
      <c r="M486" s="62">
        <v>346.87</v>
      </c>
      <c r="N486" s="67">
        <v>3.4687000000000003E-2</v>
      </c>
      <c r="O486" s="67">
        <f t="shared" si="17"/>
        <v>3.4687000000000003E-2</v>
      </c>
      <c r="R486" s="67"/>
      <c r="X486" s="66">
        <v>42669</v>
      </c>
      <c r="Y486" s="62">
        <v>3.5</v>
      </c>
    </row>
    <row r="487" spans="9:25" x14ac:dyDescent="0.25">
      <c r="I487" s="66">
        <v>42671</v>
      </c>
      <c r="J487" s="62">
        <v>2.27</v>
      </c>
      <c r="K487" s="66">
        <v>42670</v>
      </c>
      <c r="L487" s="147">
        <v>35.22</v>
      </c>
      <c r="M487" s="147">
        <v>352.2</v>
      </c>
      <c r="N487" s="148">
        <v>3.5220000000000001E-2</v>
      </c>
      <c r="O487" s="148">
        <f t="shared" si="17"/>
        <v>3.5220000000000001E-2</v>
      </c>
      <c r="R487" s="67"/>
      <c r="X487" s="66">
        <v>42670</v>
      </c>
      <c r="Y487" s="62">
        <v>3.5</v>
      </c>
    </row>
    <row r="488" spans="9:25" x14ac:dyDescent="0.25">
      <c r="I488" s="66">
        <v>42674</v>
      </c>
      <c r="J488" s="62">
        <v>2.25</v>
      </c>
      <c r="K488" s="66">
        <v>42671</v>
      </c>
      <c r="L488" s="62">
        <v>352.44</v>
      </c>
      <c r="M488" s="62">
        <v>352.44</v>
      </c>
      <c r="N488" s="67">
        <v>3.5243999999999998E-2</v>
      </c>
      <c r="O488" s="67">
        <f t="shared" si="17"/>
        <v>3.5243999999999998E-2</v>
      </c>
      <c r="R488" s="67"/>
      <c r="X488" s="66">
        <v>42671</v>
      </c>
      <c r="Y488" s="62">
        <v>3.5</v>
      </c>
    </row>
    <row r="489" spans="9:25" x14ac:dyDescent="0.25">
      <c r="I489" s="66">
        <v>42675</v>
      </c>
      <c r="J489" s="62">
        <v>2.2400000000000002</v>
      </c>
      <c r="K489" s="66">
        <v>42674</v>
      </c>
      <c r="L489" s="147">
        <v>34.89</v>
      </c>
      <c r="M489" s="147">
        <v>348.9</v>
      </c>
      <c r="N489" s="148">
        <v>3.4889999999999997E-2</v>
      </c>
      <c r="O489" s="148">
        <f t="shared" si="17"/>
        <v>3.4889999999999997E-2</v>
      </c>
      <c r="R489" s="67"/>
      <c r="X489" s="66">
        <v>42674</v>
      </c>
      <c r="Y489" s="62">
        <v>3.5</v>
      </c>
    </row>
    <row r="490" spans="9:25" x14ac:dyDescent="0.25">
      <c r="I490" s="66">
        <v>42676</v>
      </c>
      <c r="J490" s="62">
        <v>2.2200000000000002</v>
      </c>
      <c r="K490" s="66">
        <v>42675</v>
      </c>
      <c r="L490" s="62">
        <v>357.91</v>
      </c>
      <c r="M490" s="62">
        <v>357.91</v>
      </c>
      <c r="N490" s="67">
        <v>3.5791000000000003E-2</v>
      </c>
      <c r="O490" s="67">
        <f t="shared" si="17"/>
        <v>3.5791000000000003E-2</v>
      </c>
      <c r="R490" s="67"/>
      <c r="X490" s="66">
        <v>42675</v>
      </c>
      <c r="Y490" s="62">
        <v>3.5</v>
      </c>
    </row>
    <row r="491" spans="9:25" x14ac:dyDescent="0.25">
      <c r="I491" s="66">
        <v>42677</v>
      </c>
      <c r="J491" s="62">
        <v>2.25</v>
      </c>
      <c r="K491" s="66">
        <v>42676</v>
      </c>
      <c r="L491" s="62">
        <v>365.72</v>
      </c>
      <c r="M491" s="62">
        <v>365.72</v>
      </c>
      <c r="N491" s="67">
        <v>3.6572E-2</v>
      </c>
      <c r="O491" s="67">
        <f t="shared" si="17"/>
        <v>3.6572E-2</v>
      </c>
      <c r="R491" s="67"/>
      <c r="X491" s="66">
        <v>42676</v>
      </c>
      <c r="Y491" s="62">
        <v>3.5</v>
      </c>
    </row>
    <row r="492" spans="9:25" x14ac:dyDescent="0.25">
      <c r="I492" s="66">
        <v>42678</v>
      </c>
      <c r="J492" s="62">
        <v>2.2200000000000002</v>
      </c>
      <c r="K492" s="66">
        <v>42677</v>
      </c>
      <c r="L492" s="62">
        <v>364.65</v>
      </c>
      <c r="M492" s="62">
        <v>364.65</v>
      </c>
      <c r="N492" s="67">
        <v>3.6464999999999997E-2</v>
      </c>
      <c r="O492" s="67">
        <f t="shared" si="17"/>
        <v>3.6464999999999997E-2</v>
      </c>
      <c r="R492" s="67"/>
      <c r="X492" s="66">
        <v>42677</v>
      </c>
      <c r="Y492" s="62">
        <v>3.5</v>
      </c>
    </row>
    <row r="493" spans="9:25" x14ac:dyDescent="0.25">
      <c r="I493" s="66">
        <v>42681</v>
      </c>
      <c r="J493" s="62">
        <v>2.2599999999999998</v>
      </c>
      <c r="K493" s="66">
        <v>42678</v>
      </c>
      <c r="L493" s="147">
        <v>36.03</v>
      </c>
      <c r="M493" s="147">
        <v>360.3</v>
      </c>
      <c r="N493" s="148">
        <v>3.603E-2</v>
      </c>
      <c r="O493" s="148">
        <f t="shared" si="17"/>
        <v>3.603E-2</v>
      </c>
      <c r="R493" s="67"/>
      <c r="X493" s="66">
        <v>42678</v>
      </c>
      <c r="Y493" s="62">
        <v>3.5</v>
      </c>
    </row>
    <row r="494" spans="9:25" x14ac:dyDescent="0.25">
      <c r="I494" s="66">
        <v>42682</v>
      </c>
      <c r="J494" s="62">
        <v>2.29</v>
      </c>
      <c r="K494" s="66">
        <v>42681</v>
      </c>
      <c r="L494" s="147">
        <v>34.53</v>
      </c>
      <c r="M494" s="147">
        <v>345.3</v>
      </c>
      <c r="N494" s="148">
        <v>3.4529999999999998E-2</v>
      </c>
      <c r="O494" s="148">
        <f t="shared" si="17"/>
        <v>3.4529999999999998E-2</v>
      </c>
      <c r="R494" s="67"/>
      <c r="X494" s="66">
        <v>42681</v>
      </c>
      <c r="Y494" s="62">
        <v>3.5</v>
      </c>
    </row>
    <row r="495" spans="9:25" x14ac:dyDescent="0.25">
      <c r="I495" s="66">
        <v>42683</v>
      </c>
      <c r="J495" s="62">
        <v>2.52</v>
      </c>
      <c r="K495" s="66">
        <v>42682</v>
      </c>
      <c r="L495" s="62">
        <v>339.49</v>
      </c>
      <c r="M495" s="62">
        <v>339.49</v>
      </c>
      <c r="N495" s="67">
        <v>3.3949E-2</v>
      </c>
      <c r="O495" s="67">
        <f t="shared" si="17"/>
        <v>3.3949E-2</v>
      </c>
      <c r="R495" s="67"/>
      <c r="X495" s="66">
        <v>42682</v>
      </c>
      <c r="Y495" s="62">
        <v>3.5</v>
      </c>
    </row>
    <row r="496" spans="9:25" x14ac:dyDescent="0.25">
      <c r="I496" s="66">
        <v>42684</v>
      </c>
      <c r="J496" s="62">
        <v>2.58</v>
      </c>
      <c r="K496" s="66">
        <v>42683</v>
      </c>
      <c r="L496" s="62">
        <v>352.71</v>
      </c>
      <c r="M496" s="62">
        <v>352.71</v>
      </c>
      <c r="N496" s="67">
        <v>3.5270999999999997E-2</v>
      </c>
      <c r="O496" s="67">
        <f t="shared" si="17"/>
        <v>3.5270999999999997E-2</v>
      </c>
      <c r="R496" s="67"/>
      <c r="X496" s="66">
        <v>42683</v>
      </c>
      <c r="Y496" s="62">
        <v>3.5</v>
      </c>
    </row>
    <row r="497" spans="9:25" x14ac:dyDescent="0.25">
      <c r="I497" s="66">
        <v>42685</v>
      </c>
      <c r="J497" s="62"/>
      <c r="K497" s="66">
        <v>42684</v>
      </c>
      <c r="L497" s="62">
        <v>391.97</v>
      </c>
      <c r="M497" s="62">
        <v>391.97</v>
      </c>
      <c r="N497" s="67">
        <v>3.9197000000000003E-2</v>
      </c>
      <c r="O497" s="67">
        <f t="shared" si="17"/>
        <v>3.9197000000000003E-2</v>
      </c>
      <c r="R497" s="67"/>
      <c r="X497" s="66">
        <v>42684</v>
      </c>
      <c r="Y497" s="62">
        <v>3.5</v>
      </c>
    </row>
    <row r="498" spans="9:25" x14ac:dyDescent="0.25">
      <c r="I498" s="66">
        <v>42688</v>
      </c>
      <c r="J498" s="62">
        <v>2.65</v>
      </c>
      <c r="K498" s="66">
        <v>42685</v>
      </c>
      <c r="L498" s="62">
        <v>391.46</v>
      </c>
      <c r="M498" s="62">
        <v>391.46</v>
      </c>
      <c r="N498" s="67">
        <v>3.9146E-2</v>
      </c>
      <c r="O498" s="67">
        <f t="shared" si="17"/>
        <v>3.9146E-2</v>
      </c>
      <c r="R498" s="67"/>
      <c r="X498" s="66">
        <v>42685</v>
      </c>
      <c r="Y498" s="62"/>
    </row>
    <row r="499" spans="9:25" x14ac:dyDescent="0.25">
      <c r="I499" s="66">
        <v>42689</v>
      </c>
      <c r="J499" s="62">
        <v>2.64</v>
      </c>
      <c r="K499" s="66">
        <v>42688</v>
      </c>
      <c r="L499" s="62">
        <v>400.64</v>
      </c>
      <c r="M499" s="62">
        <v>400.64</v>
      </c>
      <c r="N499" s="67">
        <v>4.0063999999999995E-2</v>
      </c>
      <c r="O499" s="67">
        <f t="shared" si="17"/>
        <v>4.0063999999999995E-2</v>
      </c>
      <c r="R499" s="67"/>
      <c r="X499" s="66">
        <v>42688</v>
      </c>
      <c r="Y499" s="62">
        <v>3.5</v>
      </c>
    </row>
    <row r="500" spans="9:25" x14ac:dyDescent="0.25">
      <c r="I500" s="66">
        <v>42690</v>
      </c>
      <c r="J500" s="62">
        <v>2.61</v>
      </c>
      <c r="K500" s="66">
        <v>42689</v>
      </c>
      <c r="L500" s="147">
        <v>3.76</v>
      </c>
      <c r="M500" s="147">
        <v>376</v>
      </c>
      <c r="N500" s="148">
        <v>3.7600000000000001E-2</v>
      </c>
      <c r="O500" s="148">
        <f t="shared" si="17"/>
        <v>3.7600000000000001E-2</v>
      </c>
      <c r="R500" s="67"/>
      <c r="X500" s="66">
        <v>42689</v>
      </c>
      <c r="Y500" s="62">
        <v>3.5</v>
      </c>
    </row>
    <row r="501" spans="9:25" x14ac:dyDescent="0.25">
      <c r="I501" s="66">
        <v>42691</v>
      </c>
      <c r="J501" s="62">
        <v>2.69</v>
      </c>
      <c r="K501" s="66">
        <v>42690</v>
      </c>
      <c r="L501" s="62">
        <v>385.19</v>
      </c>
      <c r="M501" s="62">
        <v>385.19</v>
      </c>
      <c r="N501" s="67">
        <v>3.8518999999999998E-2</v>
      </c>
      <c r="O501" s="67">
        <f t="shared" si="17"/>
        <v>3.8518999999999998E-2</v>
      </c>
      <c r="R501" s="67"/>
      <c r="X501" s="66">
        <v>42690</v>
      </c>
      <c r="Y501" s="62">
        <v>3.5</v>
      </c>
    </row>
    <row r="502" spans="9:25" x14ac:dyDescent="0.25">
      <c r="I502" s="66">
        <v>42692</v>
      </c>
      <c r="J502" s="62">
        <v>2.7</v>
      </c>
      <c r="K502" s="66">
        <v>42691</v>
      </c>
      <c r="L502" s="147">
        <v>39.29</v>
      </c>
      <c r="M502" s="147">
        <v>392.9</v>
      </c>
      <c r="N502" s="148">
        <v>3.9289999999999999E-2</v>
      </c>
      <c r="O502" s="148">
        <f t="shared" si="17"/>
        <v>3.9289999999999999E-2</v>
      </c>
      <c r="R502" s="67"/>
      <c r="X502" s="66">
        <v>42691</v>
      </c>
      <c r="Y502" s="62">
        <v>3.5</v>
      </c>
    </row>
    <row r="503" spans="9:25" x14ac:dyDescent="0.25">
      <c r="I503" s="66">
        <v>42695</v>
      </c>
      <c r="J503" s="62">
        <v>2.69</v>
      </c>
      <c r="K503" s="66">
        <v>42692</v>
      </c>
      <c r="L503" s="62">
        <v>394.73</v>
      </c>
      <c r="M503" s="62">
        <v>394.73</v>
      </c>
      <c r="N503" s="67">
        <v>3.9473000000000001E-2</v>
      </c>
      <c r="O503" s="67">
        <f t="shared" si="17"/>
        <v>3.9473000000000001E-2</v>
      </c>
      <c r="R503" s="67"/>
      <c r="X503" s="66">
        <v>42692</v>
      </c>
      <c r="Y503" s="62">
        <v>3.5</v>
      </c>
    </row>
    <row r="504" spans="9:25" x14ac:dyDescent="0.25">
      <c r="I504" s="66">
        <v>42696</v>
      </c>
      <c r="J504" s="62">
        <v>2.69</v>
      </c>
      <c r="K504" s="66">
        <v>42695</v>
      </c>
      <c r="L504" s="62">
        <v>388.42</v>
      </c>
      <c r="M504" s="62">
        <v>388.42</v>
      </c>
      <c r="N504" s="67">
        <v>3.8842000000000002E-2</v>
      </c>
      <c r="O504" s="67">
        <f t="shared" si="17"/>
        <v>3.8842000000000002E-2</v>
      </c>
      <c r="R504" s="67"/>
      <c r="X504" s="66">
        <v>42695</v>
      </c>
      <c r="Y504" s="62">
        <v>3.5</v>
      </c>
    </row>
    <row r="505" spans="9:25" x14ac:dyDescent="0.25">
      <c r="I505" s="66">
        <v>42697</v>
      </c>
      <c r="J505" s="62">
        <v>2.71</v>
      </c>
      <c r="K505" s="66">
        <v>42696</v>
      </c>
      <c r="L505" s="62">
        <v>381.43</v>
      </c>
      <c r="M505" s="62">
        <v>381.43</v>
      </c>
      <c r="N505" s="67">
        <v>3.8143000000000003E-2</v>
      </c>
      <c r="O505" s="67">
        <f t="shared" si="17"/>
        <v>3.8143000000000003E-2</v>
      </c>
      <c r="R505" s="67"/>
      <c r="X505" s="66">
        <v>42696</v>
      </c>
      <c r="Y505" s="62">
        <v>3.5</v>
      </c>
    </row>
    <row r="506" spans="9:25" x14ac:dyDescent="0.25">
      <c r="I506" s="66">
        <v>42698</v>
      </c>
      <c r="J506" s="62"/>
      <c r="K506" s="66">
        <v>42697</v>
      </c>
      <c r="L506" s="62">
        <v>387.83</v>
      </c>
      <c r="M506" s="62">
        <v>387.83</v>
      </c>
      <c r="N506" s="67">
        <v>3.8782999999999998E-2</v>
      </c>
      <c r="O506" s="67">
        <f t="shared" si="17"/>
        <v>3.8782999999999998E-2</v>
      </c>
      <c r="R506" s="67"/>
      <c r="X506" s="66">
        <v>42697</v>
      </c>
      <c r="Y506" s="62">
        <v>3.5</v>
      </c>
    </row>
    <row r="507" spans="9:25" x14ac:dyDescent="0.25">
      <c r="I507" s="66">
        <v>42699</v>
      </c>
      <c r="J507" s="62">
        <v>2.71</v>
      </c>
      <c r="K507" s="66">
        <v>42698</v>
      </c>
      <c r="L507" s="62">
        <v>387.34</v>
      </c>
      <c r="M507" s="62">
        <v>387.34</v>
      </c>
      <c r="N507" s="67">
        <v>3.8733999999999998E-2</v>
      </c>
      <c r="O507" s="67">
        <f t="shared" si="17"/>
        <v>3.8733999999999998E-2</v>
      </c>
      <c r="R507" s="67"/>
      <c r="X507" s="66">
        <v>42698</v>
      </c>
      <c r="Y507" s="62"/>
    </row>
    <row r="508" spans="9:25" x14ac:dyDescent="0.25">
      <c r="I508" s="66">
        <v>42702</v>
      </c>
      <c r="J508" s="62">
        <v>2.68</v>
      </c>
      <c r="K508" s="66">
        <v>42699</v>
      </c>
      <c r="L508" s="62">
        <v>392.03</v>
      </c>
      <c r="M508" s="62">
        <v>392.03</v>
      </c>
      <c r="N508" s="67">
        <v>3.9202999999999995E-2</v>
      </c>
      <c r="O508" s="67">
        <f t="shared" si="17"/>
        <v>3.9202999999999995E-2</v>
      </c>
      <c r="R508" s="67"/>
      <c r="X508" s="66">
        <v>42699</v>
      </c>
      <c r="Y508" s="62">
        <v>3.5</v>
      </c>
    </row>
    <row r="509" spans="9:25" x14ac:dyDescent="0.25">
      <c r="I509" s="66">
        <v>42703</v>
      </c>
      <c r="J509" s="62">
        <v>2.66</v>
      </c>
      <c r="K509" s="66">
        <v>42702</v>
      </c>
      <c r="L509" s="62">
        <v>383.25</v>
      </c>
      <c r="M509" s="62">
        <v>383.25</v>
      </c>
      <c r="N509" s="67">
        <v>3.8324999999999998E-2</v>
      </c>
      <c r="O509" s="67">
        <f t="shared" si="17"/>
        <v>3.8324999999999998E-2</v>
      </c>
      <c r="R509" s="67"/>
      <c r="X509" s="66">
        <v>42702</v>
      </c>
      <c r="Y509" s="62">
        <v>3.5</v>
      </c>
    </row>
    <row r="510" spans="9:25" x14ac:dyDescent="0.25">
      <c r="I510" s="66">
        <v>42704</v>
      </c>
      <c r="J510" s="62">
        <v>2.73</v>
      </c>
      <c r="K510" s="66">
        <v>42703</v>
      </c>
      <c r="L510" s="62">
        <v>381.26</v>
      </c>
      <c r="M510" s="62">
        <v>381.26</v>
      </c>
      <c r="N510" s="67">
        <v>3.8126E-2</v>
      </c>
      <c r="O510" s="67">
        <f t="shared" si="17"/>
        <v>3.8126E-2</v>
      </c>
      <c r="R510" s="67"/>
      <c r="X510" s="66">
        <v>42703</v>
      </c>
      <c r="Y510" s="62">
        <v>3.5</v>
      </c>
    </row>
    <row r="511" spans="9:25" x14ac:dyDescent="0.25">
      <c r="I511" s="66">
        <v>42705</v>
      </c>
      <c r="J511" s="62">
        <v>2.82</v>
      </c>
      <c r="K511" s="66">
        <v>42704</v>
      </c>
      <c r="L511" s="62">
        <v>379.51</v>
      </c>
      <c r="M511" s="62">
        <v>379.51</v>
      </c>
      <c r="N511" s="67">
        <v>3.7950999999999999E-2</v>
      </c>
      <c r="O511" s="67">
        <f t="shared" si="17"/>
        <v>3.7950999999999999E-2</v>
      </c>
      <c r="R511" s="67"/>
      <c r="X511" s="66">
        <v>42704</v>
      </c>
      <c r="Y511" s="62">
        <v>3.5</v>
      </c>
    </row>
    <row r="512" spans="9:25" x14ac:dyDescent="0.25">
      <c r="I512" s="66">
        <v>42706</v>
      </c>
      <c r="J512" s="62">
        <v>2.78</v>
      </c>
      <c r="K512" s="66">
        <v>42705</v>
      </c>
      <c r="L512" s="62">
        <v>397.62</v>
      </c>
      <c r="M512" s="62">
        <v>397.62</v>
      </c>
      <c r="N512" s="67">
        <v>3.9761999999999999E-2</v>
      </c>
      <c r="O512" s="67">
        <f t="shared" si="17"/>
        <v>3.9761999999999999E-2</v>
      </c>
      <c r="R512" s="67"/>
      <c r="X512" s="66">
        <v>42705</v>
      </c>
      <c r="Y512" s="62">
        <v>3.5</v>
      </c>
    </row>
    <row r="513" spans="9:25" x14ac:dyDescent="0.25">
      <c r="I513" s="66">
        <v>42709</v>
      </c>
      <c r="J513" s="62">
        <v>2.76</v>
      </c>
      <c r="K513" s="66">
        <v>42706</v>
      </c>
      <c r="L513" s="62">
        <v>397.97</v>
      </c>
      <c r="M513" s="62">
        <v>397.97</v>
      </c>
      <c r="N513" s="67">
        <v>3.9797000000000006E-2</v>
      </c>
      <c r="O513" s="67">
        <f t="shared" si="17"/>
        <v>3.9797000000000006E-2</v>
      </c>
      <c r="R513" s="67"/>
      <c r="X513" s="66">
        <v>42706</v>
      </c>
      <c r="Y513" s="62">
        <v>3.5</v>
      </c>
    </row>
    <row r="514" spans="9:25" x14ac:dyDescent="0.25">
      <c r="I514" s="66">
        <v>42710</v>
      </c>
      <c r="J514" s="62">
        <v>2.77</v>
      </c>
      <c r="K514" s="66">
        <v>42709</v>
      </c>
      <c r="L514" s="62">
        <v>387.26</v>
      </c>
      <c r="M514" s="62">
        <v>387.26</v>
      </c>
      <c r="N514" s="67">
        <v>3.8725999999999997E-2</v>
      </c>
      <c r="O514" s="67">
        <f t="shared" si="17"/>
        <v>3.8725999999999997E-2</v>
      </c>
      <c r="R514" s="67"/>
      <c r="X514" s="66">
        <v>42709</v>
      </c>
      <c r="Y514" s="62">
        <v>3.5</v>
      </c>
    </row>
    <row r="515" spans="9:25" x14ac:dyDescent="0.25">
      <c r="I515" s="66">
        <v>42711</v>
      </c>
      <c r="J515" s="62">
        <v>2.73</v>
      </c>
      <c r="K515" s="66">
        <v>42710</v>
      </c>
      <c r="L515" s="62">
        <v>381.37</v>
      </c>
      <c r="M515" s="62">
        <v>381.37</v>
      </c>
      <c r="N515" s="67">
        <v>3.8136999999999997E-2</v>
      </c>
      <c r="O515" s="67">
        <f t="shared" si="17"/>
        <v>3.8136999999999997E-2</v>
      </c>
      <c r="R515" s="67"/>
      <c r="X515" s="66">
        <v>42710</v>
      </c>
      <c r="Y515" s="62">
        <v>3.5</v>
      </c>
    </row>
    <row r="516" spans="9:25" x14ac:dyDescent="0.25">
      <c r="I516" s="66">
        <v>42712</v>
      </c>
      <c r="J516" s="62">
        <v>2.81</v>
      </c>
      <c r="K516" s="66">
        <v>42711</v>
      </c>
      <c r="L516" s="62">
        <v>375.48</v>
      </c>
      <c r="M516" s="62">
        <v>375.48</v>
      </c>
      <c r="N516" s="67">
        <v>3.7548000000000005E-2</v>
      </c>
      <c r="O516" s="67">
        <f t="shared" si="17"/>
        <v>3.7548000000000005E-2</v>
      </c>
      <c r="R516" s="67"/>
      <c r="X516" s="66">
        <v>42711</v>
      </c>
      <c r="Y516" s="62">
        <v>3.5</v>
      </c>
    </row>
    <row r="517" spans="9:25" x14ac:dyDescent="0.25">
      <c r="I517" s="66">
        <v>42713</v>
      </c>
      <c r="J517" s="62">
        <v>2.87</v>
      </c>
      <c r="K517" s="66">
        <v>42712</v>
      </c>
      <c r="L517" s="62">
        <v>373.38</v>
      </c>
      <c r="M517" s="62">
        <v>373.38</v>
      </c>
      <c r="N517" s="67">
        <v>3.7337999999999996E-2</v>
      </c>
      <c r="O517" s="67">
        <f t="shared" si="17"/>
        <v>3.7337999999999996E-2</v>
      </c>
      <c r="R517" s="67"/>
      <c r="X517" s="66">
        <v>42712</v>
      </c>
      <c r="Y517" s="62">
        <v>3.5</v>
      </c>
    </row>
    <row r="518" spans="9:25" x14ac:dyDescent="0.25">
      <c r="I518" s="66">
        <v>42716</v>
      </c>
      <c r="J518" s="62">
        <v>2.86</v>
      </c>
      <c r="K518" s="66">
        <v>42713</v>
      </c>
      <c r="L518" s="62">
        <v>376.16</v>
      </c>
      <c r="M518" s="62">
        <v>376.16</v>
      </c>
      <c r="N518" s="67">
        <v>3.7616000000000004E-2</v>
      </c>
      <c r="O518" s="67">
        <f t="shared" si="17"/>
        <v>3.7616000000000004E-2</v>
      </c>
      <c r="R518" s="67"/>
      <c r="X518" s="66">
        <v>42713</v>
      </c>
      <c r="Y518" s="62">
        <v>3.5</v>
      </c>
    </row>
    <row r="519" spans="9:25" x14ac:dyDescent="0.25">
      <c r="I519" s="66">
        <v>42717</v>
      </c>
      <c r="J519" s="62">
        <v>2.85</v>
      </c>
      <c r="K519" s="66">
        <v>42716</v>
      </c>
      <c r="L519" s="62">
        <v>374.24</v>
      </c>
      <c r="M519" s="62">
        <v>374.24</v>
      </c>
      <c r="N519" s="67">
        <v>3.7423999999999999E-2</v>
      </c>
      <c r="O519" s="67">
        <f t="shared" si="17"/>
        <v>3.7423999999999999E-2</v>
      </c>
      <c r="R519" s="67"/>
      <c r="X519" s="66">
        <v>42716</v>
      </c>
      <c r="Y519" s="62">
        <v>3.5</v>
      </c>
    </row>
    <row r="520" spans="9:25" x14ac:dyDescent="0.25">
      <c r="I520" s="66">
        <v>42718</v>
      </c>
      <c r="J520" s="62">
        <v>2.86</v>
      </c>
      <c r="K520" s="66">
        <v>42717</v>
      </c>
      <c r="L520" s="62">
        <v>374.77</v>
      </c>
      <c r="M520" s="62">
        <v>374.77</v>
      </c>
      <c r="N520" s="67">
        <v>3.7476999999999996E-2</v>
      </c>
      <c r="O520" s="67">
        <f t="shared" si="17"/>
        <v>3.7476999999999996E-2</v>
      </c>
      <c r="R520" s="67"/>
      <c r="X520" s="66">
        <v>42717</v>
      </c>
      <c r="Y520" s="62">
        <v>3.5</v>
      </c>
    </row>
    <row r="521" spans="9:25" x14ac:dyDescent="0.25">
      <c r="I521" s="66">
        <v>42719</v>
      </c>
      <c r="J521" s="62">
        <v>2.89</v>
      </c>
      <c r="K521" s="66">
        <v>42718</v>
      </c>
      <c r="L521" s="147">
        <v>38.020000000000003</v>
      </c>
      <c r="M521" s="147">
        <v>380.2</v>
      </c>
      <c r="N521" s="148">
        <v>3.8019999999999998E-2</v>
      </c>
      <c r="O521" s="148">
        <f t="shared" si="17"/>
        <v>3.8019999999999998E-2</v>
      </c>
      <c r="R521" s="67"/>
      <c r="X521" s="66">
        <v>42718</v>
      </c>
      <c r="Y521" s="62">
        <v>3.5</v>
      </c>
    </row>
    <row r="522" spans="9:25" x14ac:dyDescent="0.25">
      <c r="I522" s="66">
        <v>42720</v>
      </c>
      <c r="J522" s="62">
        <v>2.91</v>
      </c>
      <c r="K522" s="66">
        <v>42719</v>
      </c>
      <c r="L522" s="62">
        <v>377.38</v>
      </c>
      <c r="M522" s="62">
        <v>377.38</v>
      </c>
      <c r="N522" s="67">
        <v>3.7738000000000001E-2</v>
      </c>
      <c r="O522" s="67">
        <f t="shared" si="17"/>
        <v>3.7738000000000001E-2</v>
      </c>
      <c r="R522" s="67"/>
      <c r="X522" s="66">
        <v>42719</v>
      </c>
      <c r="Y522" s="62">
        <v>3.75</v>
      </c>
    </row>
    <row r="523" spans="9:25" x14ac:dyDescent="0.25">
      <c r="I523" s="66">
        <v>42723</v>
      </c>
      <c r="J523" s="62">
        <v>2.85</v>
      </c>
      <c r="K523" s="66">
        <v>42720</v>
      </c>
      <c r="L523" s="62">
        <v>374.54</v>
      </c>
      <c r="M523" s="62">
        <v>374.54</v>
      </c>
      <c r="N523" s="67">
        <v>3.7454000000000001E-2</v>
      </c>
      <c r="O523" s="67">
        <f t="shared" si="17"/>
        <v>3.7454000000000001E-2</v>
      </c>
      <c r="R523" s="67"/>
      <c r="X523" s="66">
        <v>42720</v>
      </c>
      <c r="Y523" s="62">
        <v>3.75</v>
      </c>
    </row>
    <row r="524" spans="9:25" x14ac:dyDescent="0.25">
      <c r="I524" s="66">
        <v>42724</v>
      </c>
      <c r="J524" s="62">
        <v>2.88</v>
      </c>
      <c r="K524" s="66">
        <v>42723</v>
      </c>
      <c r="L524" s="147">
        <v>37.22</v>
      </c>
      <c r="M524" s="147">
        <v>372.2</v>
      </c>
      <c r="N524" s="148">
        <v>3.7219999999999996E-2</v>
      </c>
      <c r="O524" s="148">
        <f t="shared" ref="O524:O587" si="18">IF(OR(N524&gt;($G$25+$G$26*$G$24),N524&lt;($G$25-$G$26*$G$24)),"",N524)</f>
        <v>3.7219999999999996E-2</v>
      </c>
      <c r="R524" s="67"/>
      <c r="X524" s="66">
        <v>42723</v>
      </c>
      <c r="Y524" s="62">
        <v>3.75</v>
      </c>
    </row>
    <row r="525" spans="9:25" x14ac:dyDescent="0.25">
      <c r="I525" s="66">
        <v>42725</v>
      </c>
      <c r="J525" s="62">
        <v>2.86</v>
      </c>
      <c r="K525" s="66">
        <v>42724</v>
      </c>
      <c r="L525" s="147">
        <v>36.56</v>
      </c>
      <c r="M525" s="147">
        <v>365.6</v>
      </c>
      <c r="N525" s="148">
        <v>3.6560000000000002E-2</v>
      </c>
      <c r="O525" s="148">
        <f t="shared" si="18"/>
        <v>3.6560000000000002E-2</v>
      </c>
      <c r="R525" s="67"/>
      <c r="X525" s="66">
        <v>42724</v>
      </c>
      <c r="Y525" s="62">
        <v>3.75</v>
      </c>
    </row>
    <row r="526" spans="9:25" x14ac:dyDescent="0.25">
      <c r="I526" s="66">
        <v>42726</v>
      </c>
      <c r="J526" s="62">
        <v>2.86</v>
      </c>
      <c r="K526" s="66">
        <v>42725</v>
      </c>
      <c r="L526" s="62">
        <v>362.86</v>
      </c>
      <c r="M526" s="62">
        <v>362.86</v>
      </c>
      <c r="N526" s="67">
        <v>3.6285999999999999E-2</v>
      </c>
      <c r="O526" s="67">
        <f t="shared" si="18"/>
        <v>3.6285999999999999E-2</v>
      </c>
      <c r="R526" s="67"/>
      <c r="X526" s="66">
        <v>42725</v>
      </c>
      <c r="Y526" s="62">
        <v>3.75</v>
      </c>
    </row>
    <row r="527" spans="9:25" x14ac:dyDescent="0.25">
      <c r="I527" s="66">
        <v>42727</v>
      </c>
      <c r="J527" s="62">
        <v>2.86</v>
      </c>
      <c r="K527" s="66">
        <v>42726</v>
      </c>
      <c r="L527" s="62">
        <v>365.89</v>
      </c>
      <c r="M527" s="62">
        <v>365.89</v>
      </c>
      <c r="N527" s="67">
        <v>3.6588999999999997E-2</v>
      </c>
      <c r="O527" s="67">
        <f t="shared" si="18"/>
        <v>3.6588999999999997E-2</v>
      </c>
      <c r="R527" s="67"/>
      <c r="X527" s="66">
        <v>42726</v>
      </c>
      <c r="Y527" s="62">
        <v>3.75</v>
      </c>
    </row>
    <row r="528" spans="9:25" x14ac:dyDescent="0.25">
      <c r="I528" s="66">
        <v>42730</v>
      </c>
      <c r="J528" s="62"/>
      <c r="K528" s="66">
        <v>42727</v>
      </c>
      <c r="L528" s="62">
        <v>365.16</v>
      </c>
      <c r="M528" s="62">
        <v>365.16</v>
      </c>
      <c r="N528" s="67">
        <v>3.6516E-2</v>
      </c>
      <c r="O528" s="67">
        <f t="shared" si="18"/>
        <v>3.6516E-2</v>
      </c>
      <c r="R528" s="67"/>
      <c r="X528" s="66">
        <v>42727</v>
      </c>
      <c r="Y528" s="62">
        <v>3.75</v>
      </c>
    </row>
    <row r="529" spans="9:25" x14ac:dyDescent="0.25">
      <c r="I529" s="66">
        <v>42731</v>
      </c>
      <c r="J529" s="62">
        <v>2.88</v>
      </c>
      <c r="K529" s="66">
        <v>42730</v>
      </c>
      <c r="L529" s="62">
        <v>365.32</v>
      </c>
      <c r="M529" s="62">
        <v>365.32</v>
      </c>
      <c r="N529" s="67">
        <v>3.6532000000000002E-2</v>
      </c>
      <c r="O529" s="67">
        <f t="shared" si="18"/>
        <v>3.6532000000000002E-2</v>
      </c>
      <c r="R529" s="67"/>
      <c r="X529" s="66">
        <v>42730</v>
      </c>
      <c r="Y529" s="62"/>
    </row>
    <row r="530" spans="9:25" x14ac:dyDescent="0.25">
      <c r="I530" s="66">
        <v>42732</v>
      </c>
      <c r="J530" s="62">
        <v>2.83</v>
      </c>
      <c r="K530" s="66">
        <v>42731</v>
      </c>
      <c r="L530" s="147">
        <v>36.36</v>
      </c>
      <c r="M530" s="147">
        <v>363.6</v>
      </c>
      <c r="N530" s="148">
        <v>3.6360000000000003E-2</v>
      </c>
      <c r="O530" s="148">
        <f t="shared" si="18"/>
        <v>3.6360000000000003E-2</v>
      </c>
      <c r="R530" s="67"/>
      <c r="X530" s="66">
        <v>42731</v>
      </c>
      <c r="Y530" s="62">
        <v>3.75</v>
      </c>
    </row>
    <row r="531" spans="9:25" x14ac:dyDescent="0.25">
      <c r="I531" s="66">
        <v>42733</v>
      </c>
      <c r="J531" s="62">
        <v>2.82</v>
      </c>
      <c r="K531" s="66">
        <v>42732</v>
      </c>
      <c r="L531" s="147">
        <v>36.32</v>
      </c>
      <c r="M531" s="147">
        <v>363.2</v>
      </c>
      <c r="N531" s="148">
        <v>3.6319999999999998E-2</v>
      </c>
      <c r="O531" s="148">
        <f t="shared" si="18"/>
        <v>3.6319999999999998E-2</v>
      </c>
      <c r="R531" s="67"/>
      <c r="X531" s="66">
        <v>42732</v>
      </c>
      <c r="Y531" s="62">
        <v>3.75</v>
      </c>
    </row>
    <row r="532" spans="9:25" x14ac:dyDescent="0.25">
      <c r="I532" s="66">
        <v>42734</v>
      </c>
      <c r="J532" s="62">
        <v>2.79</v>
      </c>
      <c r="K532" s="66">
        <v>42733</v>
      </c>
      <c r="L532" s="62">
        <v>363.11</v>
      </c>
      <c r="M532" s="62">
        <v>363.11</v>
      </c>
      <c r="N532" s="67">
        <v>3.6311000000000003E-2</v>
      </c>
      <c r="O532" s="67">
        <f t="shared" si="18"/>
        <v>3.6311000000000003E-2</v>
      </c>
      <c r="R532" s="67"/>
      <c r="X532" s="66">
        <v>42733</v>
      </c>
      <c r="Y532" s="62">
        <v>3.75</v>
      </c>
    </row>
    <row r="533" spans="9:25" x14ac:dyDescent="0.25">
      <c r="I533" s="66">
        <v>42737</v>
      </c>
      <c r="J533" s="62"/>
      <c r="K533" s="66">
        <v>42734</v>
      </c>
      <c r="L533" s="62">
        <v>364.31</v>
      </c>
      <c r="M533" s="62">
        <v>364.31</v>
      </c>
      <c r="N533" s="67">
        <v>3.6430999999999998E-2</v>
      </c>
      <c r="O533" s="67">
        <f t="shared" si="18"/>
        <v>3.6430999999999998E-2</v>
      </c>
      <c r="R533" s="67"/>
      <c r="X533" s="66">
        <v>42734</v>
      </c>
      <c r="Y533" s="62">
        <v>3.75</v>
      </c>
    </row>
    <row r="534" spans="9:25" x14ac:dyDescent="0.25">
      <c r="I534" s="66">
        <v>42738</v>
      </c>
      <c r="J534" s="62">
        <v>2.78</v>
      </c>
      <c r="K534" s="66">
        <v>42737</v>
      </c>
      <c r="L534" s="62">
        <v>364.35</v>
      </c>
      <c r="M534" s="62">
        <v>364.35</v>
      </c>
      <c r="N534" s="67">
        <v>3.6435000000000002E-2</v>
      </c>
      <c r="O534" s="67">
        <f t="shared" si="18"/>
        <v>3.6435000000000002E-2</v>
      </c>
      <c r="R534" s="67"/>
      <c r="X534" s="66">
        <v>42737</v>
      </c>
      <c r="Y534" s="62"/>
    </row>
    <row r="535" spans="9:25" x14ac:dyDescent="0.25">
      <c r="I535" s="66">
        <v>42739</v>
      </c>
      <c r="J535" s="62">
        <v>2.78</v>
      </c>
      <c r="K535" s="66">
        <v>42738</v>
      </c>
      <c r="L535" s="62">
        <v>361.81</v>
      </c>
      <c r="M535" s="62">
        <v>361.81</v>
      </c>
      <c r="N535" s="67">
        <v>3.6180999999999998E-2</v>
      </c>
      <c r="O535" s="67">
        <f t="shared" si="18"/>
        <v>3.6180999999999998E-2</v>
      </c>
      <c r="R535" s="67"/>
      <c r="X535" s="66">
        <v>42738</v>
      </c>
      <c r="Y535" s="62">
        <v>3.75</v>
      </c>
    </row>
    <row r="536" spans="9:25" x14ac:dyDescent="0.25">
      <c r="I536" s="66">
        <v>42740</v>
      </c>
      <c r="J536" s="62">
        <v>2.69</v>
      </c>
      <c r="K536" s="66">
        <v>42739</v>
      </c>
      <c r="L536" s="62">
        <v>351.14</v>
      </c>
      <c r="M536" s="62">
        <v>351.14</v>
      </c>
      <c r="N536" s="67">
        <v>3.5113999999999999E-2</v>
      </c>
      <c r="O536" s="67">
        <f t="shared" si="18"/>
        <v>3.5113999999999999E-2</v>
      </c>
      <c r="R536" s="67"/>
      <c r="X536" s="66">
        <v>42739</v>
      </c>
      <c r="Y536" s="62">
        <v>3.75</v>
      </c>
    </row>
    <row r="537" spans="9:25" x14ac:dyDescent="0.25">
      <c r="I537" s="66">
        <v>42741</v>
      </c>
      <c r="J537" s="62">
        <v>2.73</v>
      </c>
      <c r="K537" s="66">
        <v>42740</v>
      </c>
      <c r="L537" s="62">
        <v>343.61</v>
      </c>
      <c r="M537" s="62">
        <v>343.61</v>
      </c>
      <c r="N537" s="67">
        <v>3.4361000000000003E-2</v>
      </c>
      <c r="O537" s="67">
        <f t="shared" si="18"/>
        <v>3.4361000000000003E-2</v>
      </c>
      <c r="R537" s="67"/>
      <c r="X537" s="66">
        <v>42740</v>
      </c>
      <c r="Y537" s="62">
        <v>3.75</v>
      </c>
    </row>
    <row r="538" spans="9:25" x14ac:dyDescent="0.25">
      <c r="I538" s="66">
        <v>42744</v>
      </c>
      <c r="J538" s="62">
        <v>2.69</v>
      </c>
      <c r="K538" s="66">
        <v>42741</v>
      </c>
      <c r="L538" s="62">
        <v>347.74</v>
      </c>
      <c r="M538" s="62">
        <v>347.74</v>
      </c>
      <c r="N538" s="67">
        <v>3.4773999999999999E-2</v>
      </c>
      <c r="O538" s="67">
        <f t="shared" si="18"/>
        <v>3.4773999999999999E-2</v>
      </c>
      <c r="R538" s="67"/>
      <c r="X538" s="66">
        <v>42741</v>
      </c>
      <c r="Y538" s="62">
        <v>3.75</v>
      </c>
    </row>
    <row r="539" spans="9:25" x14ac:dyDescent="0.25">
      <c r="I539" s="66">
        <v>42745</v>
      </c>
      <c r="J539" s="62">
        <v>2.69</v>
      </c>
      <c r="K539" s="66">
        <v>42744</v>
      </c>
      <c r="L539" s="62">
        <v>347.02</v>
      </c>
      <c r="M539" s="62">
        <v>347.02</v>
      </c>
      <c r="N539" s="67">
        <v>3.4701999999999997E-2</v>
      </c>
      <c r="O539" s="67">
        <f t="shared" si="18"/>
        <v>3.4701999999999997E-2</v>
      </c>
      <c r="R539" s="67"/>
      <c r="X539" s="66">
        <v>42744</v>
      </c>
      <c r="Y539" s="62">
        <v>3.75</v>
      </c>
    </row>
    <row r="540" spans="9:25" x14ac:dyDescent="0.25">
      <c r="I540" s="66">
        <v>42746</v>
      </c>
      <c r="J540" s="62">
        <v>2.68</v>
      </c>
      <c r="K540" s="66">
        <v>42745</v>
      </c>
      <c r="L540" s="62">
        <v>353.52</v>
      </c>
      <c r="M540" s="62">
        <v>353.52</v>
      </c>
      <c r="N540" s="67">
        <v>3.5352000000000001E-2</v>
      </c>
      <c r="O540" s="67">
        <f t="shared" si="18"/>
        <v>3.5352000000000001E-2</v>
      </c>
      <c r="R540" s="67"/>
      <c r="X540" s="66">
        <v>42745</v>
      </c>
      <c r="Y540" s="62">
        <v>3.75</v>
      </c>
    </row>
    <row r="541" spans="9:25" x14ac:dyDescent="0.25">
      <c r="I541" s="66">
        <v>42747</v>
      </c>
      <c r="J541" s="62">
        <v>2.68</v>
      </c>
      <c r="K541" s="66">
        <v>42746</v>
      </c>
      <c r="L541" s="62">
        <v>347.28</v>
      </c>
      <c r="M541" s="62">
        <v>347.28</v>
      </c>
      <c r="N541" s="67">
        <v>3.4727999999999995E-2</v>
      </c>
      <c r="O541" s="67">
        <f t="shared" si="18"/>
        <v>3.4727999999999995E-2</v>
      </c>
      <c r="R541" s="67"/>
      <c r="X541" s="66">
        <v>42746</v>
      </c>
      <c r="Y541" s="62">
        <v>3.75</v>
      </c>
    </row>
    <row r="542" spans="9:25" x14ac:dyDescent="0.25">
      <c r="I542" s="66">
        <v>42748</v>
      </c>
      <c r="J542" s="62">
        <v>2.71</v>
      </c>
      <c r="K542" s="66">
        <v>42747</v>
      </c>
      <c r="L542" s="62">
        <v>348.09</v>
      </c>
      <c r="M542" s="62">
        <v>348.09</v>
      </c>
      <c r="N542" s="67">
        <v>3.4809E-2</v>
      </c>
      <c r="O542" s="67">
        <f t="shared" si="18"/>
        <v>3.4809E-2</v>
      </c>
      <c r="R542" s="67"/>
      <c r="X542" s="66">
        <v>42747</v>
      </c>
      <c r="Y542" s="62">
        <v>3.75</v>
      </c>
    </row>
    <row r="543" spans="9:25" x14ac:dyDescent="0.25">
      <c r="I543" s="66">
        <v>42751</v>
      </c>
      <c r="J543" s="62"/>
      <c r="K543" s="66">
        <v>42748</v>
      </c>
      <c r="L543" s="147">
        <v>34.380000000000003</v>
      </c>
      <c r="M543" s="147">
        <v>343.8</v>
      </c>
      <c r="N543" s="148">
        <v>3.4380000000000001E-2</v>
      </c>
      <c r="O543" s="148">
        <f t="shared" si="18"/>
        <v>3.4380000000000001E-2</v>
      </c>
      <c r="R543" s="67"/>
      <c r="X543" s="66">
        <v>42748</v>
      </c>
      <c r="Y543" s="62">
        <v>3.75</v>
      </c>
    </row>
    <row r="544" spans="9:25" x14ac:dyDescent="0.25">
      <c r="I544" s="66">
        <v>42752</v>
      </c>
      <c r="J544" s="62">
        <v>2.66</v>
      </c>
      <c r="K544" s="66">
        <v>42751</v>
      </c>
      <c r="L544" s="147">
        <v>34.340000000000003</v>
      </c>
      <c r="M544" s="147">
        <v>343.4</v>
      </c>
      <c r="N544" s="148">
        <v>3.4339999999999996E-2</v>
      </c>
      <c r="O544" s="148">
        <f t="shared" si="18"/>
        <v>3.4339999999999996E-2</v>
      </c>
      <c r="R544" s="67"/>
      <c r="X544" s="66">
        <v>42751</v>
      </c>
      <c r="Y544" s="62"/>
    </row>
    <row r="545" spans="9:25" x14ac:dyDescent="0.25">
      <c r="I545" s="66">
        <v>42753</v>
      </c>
      <c r="J545" s="62">
        <v>2.74</v>
      </c>
      <c r="K545" s="66">
        <v>42752</v>
      </c>
      <c r="L545" s="147">
        <v>34.229999999999997</v>
      </c>
      <c r="M545" s="147">
        <v>342.3</v>
      </c>
      <c r="N545" s="148">
        <v>3.4230000000000003E-2</v>
      </c>
      <c r="O545" s="148">
        <f t="shared" si="18"/>
        <v>3.4230000000000003E-2</v>
      </c>
      <c r="R545" s="67"/>
      <c r="X545" s="66">
        <v>42752</v>
      </c>
      <c r="Y545" s="62">
        <v>3.75</v>
      </c>
    </row>
    <row r="546" spans="9:25" x14ac:dyDescent="0.25">
      <c r="I546" s="66">
        <v>42754</v>
      </c>
      <c r="J546" s="62">
        <v>2.77</v>
      </c>
      <c r="K546" s="66">
        <v>42753</v>
      </c>
      <c r="L546" s="62">
        <v>348.39</v>
      </c>
      <c r="M546" s="62">
        <v>348.39</v>
      </c>
      <c r="N546" s="67">
        <v>3.4839000000000002E-2</v>
      </c>
      <c r="O546" s="67">
        <f t="shared" si="18"/>
        <v>3.4839000000000002E-2</v>
      </c>
      <c r="R546" s="67"/>
      <c r="X546" s="66">
        <v>42753</v>
      </c>
      <c r="Y546" s="62">
        <v>3.75</v>
      </c>
    </row>
    <row r="547" spans="9:25" x14ac:dyDescent="0.25">
      <c r="I547" s="66">
        <v>42755</v>
      </c>
      <c r="J547" s="62">
        <v>2.79</v>
      </c>
      <c r="K547" s="66">
        <v>42754</v>
      </c>
      <c r="L547" s="62">
        <v>349.87</v>
      </c>
      <c r="M547" s="62">
        <v>349.87</v>
      </c>
      <c r="N547" s="67">
        <v>3.4986999999999997E-2</v>
      </c>
      <c r="O547" s="67">
        <f t="shared" si="18"/>
        <v>3.4986999999999997E-2</v>
      </c>
      <c r="R547" s="67"/>
      <c r="X547" s="66">
        <v>42754</v>
      </c>
      <c r="Y547" s="62">
        <v>3.75</v>
      </c>
    </row>
    <row r="548" spans="9:25" x14ac:dyDescent="0.25">
      <c r="I548" s="66">
        <v>42758</v>
      </c>
      <c r="J548" s="62">
        <v>2.72</v>
      </c>
      <c r="K548" s="66">
        <v>42755</v>
      </c>
      <c r="L548" s="62">
        <v>348.12</v>
      </c>
      <c r="M548" s="62">
        <v>348.12</v>
      </c>
      <c r="N548" s="67">
        <v>3.4812000000000003E-2</v>
      </c>
      <c r="O548" s="67">
        <f t="shared" si="18"/>
        <v>3.4812000000000003E-2</v>
      </c>
      <c r="R548" s="67"/>
      <c r="X548" s="66">
        <v>42755</v>
      </c>
      <c r="Y548" s="62">
        <v>3.75</v>
      </c>
    </row>
    <row r="549" spans="9:25" x14ac:dyDescent="0.25">
      <c r="I549" s="66">
        <v>42759</v>
      </c>
      <c r="J549" s="62">
        <v>2.78</v>
      </c>
      <c r="K549" s="66">
        <v>42758</v>
      </c>
      <c r="L549" s="62">
        <v>345.59</v>
      </c>
      <c r="M549" s="62">
        <v>345.59</v>
      </c>
      <c r="N549" s="67">
        <v>3.4558999999999999E-2</v>
      </c>
      <c r="O549" s="67">
        <f t="shared" si="18"/>
        <v>3.4558999999999999E-2</v>
      </c>
      <c r="R549" s="67"/>
      <c r="X549" s="66">
        <v>42758</v>
      </c>
      <c r="Y549" s="62">
        <v>3.75</v>
      </c>
    </row>
    <row r="550" spans="9:25" x14ac:dyDescent="0.25">
      <c r="I550" s="66">
        <v>42760</v>
      </c>
      <c r="J550" s="62">
        <v>2.84</v>
      </c>
      <c r="K550" s="66">
        <v>42759</v>
      </c>
      <c r="L550" s="62">
        <v>347.79</v>
      </c>
      <c r="M550" s="62">
        <v>347.79</v>
      </c>
      <c r="N550" s="67">
        <v>3.4779000000000004E-2</v>
      </c>
      <c r="O550" s="67">
        <f t="shared" si="18"/>
        <v>3.4779000000000004E-2</v>
      </c>
      <c r="R550" s="67"/>
      <c r="X550" s="66">
        <v>42759</v>
      </c>
      <c r="Y550" s="62">
        <v>3.75</v>
      </c>
    </row>
    <row r="551" spans="9:25" x14ac:dyDescent="0.25">
      <c r="I551" s="66">
        <v>42761</v>
      </c>
      <c r="J551" s="62">
        <v>2.82</v>
      </c>
      <c r="K551" s="66">
        <v>42760</v>
      </c>
      <c r="L551" s="62">
        <v>346.86</v>
      </c>
      <c r="M551" s="62">
        <v>346.86</v>
      </c>
      <c r="N551" s="67">
        <v>3.4686000000000002E-2</v>
      </c>
      <c r="O551" s="67">
        <f t="shared" si="18"/>
        <v>3.4686000000000002E-2</v>
      </c>
      <c r="R551" s="67"/>
      <c r="X551" s="66">
        <v>42760</v>
      </c>
      <c r="Y551" s="62">
        <v>3.75</v>
      </c>
    </row>
    <row r="552" spans="9:25" x14ac:dyDescent="0.25">
      <c r="I552" s="66">
        <v>42762</v>
      </c>
      <c r="J552" s="62">
        <v>2.8</v>
      </c>
      <c r="K552" s="66">
        <v>42761</v>
      </c>
      <c r="L552" s="62">
        <v>347.17</v>
      </c>
      <c r="M552" s="62">
        <v>347.17</v>
      </c>
      <c r="N552" s="67">
        <v>3.4717000000000005E-2</v>
      </c>
      <c r="O552" s="67">
        <f t="shared" si="18"/>
        <v>3.4717000000000005E-2</v>
      </c>
      <c r="R552" s="67"/>
      <c r="X552" s="66">
        <v>42761</v>
      </c>
      <c r="Y552" s="62">
        <v>3.75</v>
      </c>
    </row>
    <row r="553" spans="9:25" x14ac:dyDescent="0.25">
      <c r="I553" s="66">
        <v>42765</v>
      </c>
      <c r="J553" s="62">
        <v>2.82</v>
      </c>
      <c r="K553" s="66">
        <v>42762</v>
      </c>
      <c r="L553" s="62">
        <v>341.48</v>
      </c>
      <c r="M553" s="62">
        <v>341.48</v>
      </c>
      <c r="N553" s="67">
        <v>3.4148000000000005E-2</v>
      </c>
      <c r="O553" s="67">
        <f t="shared" si="18"/>
        <v>3.4148000000000005E-2</v>
      </c>
      <c r="R553" s="67"/>
      <c r="X553" s="66">
        <v>42762</v>
      </c>
      <c r="Y553" s="62">
        <v>3.75</v>
      </c>
    </row>
    <row r="554" spans="9:25" x14ac:dyDescent="0.25">
      <c r="I554" s="66">
        <v>42766</v>
      </c>
      <c r="J554" s="62">
        <v>2.78</v>
      </c>
      <c r="K554" s="66">
        <v>42765</v>
      </c>
      <c r="L554" s="62">
        <v>348.26</v>
      </c>
      <c r="M554" s="62">
        <v>348.26</v>
      </c>
      <c r="N554" s="67">
        <v>3.4825999999999996E-2</v>
      </c>
      <c r="O554" s="67">
        <f t="shared" si="18"/>
        <v>3.4825999999999996E-2</v>
      </c>
      <c r="R554" s="67"/>
      <c r="X554" s="66">
        <v>42765</v>
      </c>
      <c r="Y554" s="62">
        <v>3.75</v>
      </c>
    </row>
    <row r="555" spans="9:25" x14ac:dyDescent="0.25">
      <c r="I555" s="66">
        <v>42767</v>
      </c>
      <c r="J555" s="62">
        <v>2.8</v>
      </c>
      <c r="K555" s="66">
        <v>42766</v>
      </c>
      <c r="L555" s="62">
        <v>350.84</v>
      </c>
      <c r="M555" s="62">
        <v>350.84</v>
      </c>
      <c r="N555" s="67">
        <v>3.5083999999999997E-2</v>
      </c>
      <c r="O555" s="67">
        <f t="shared" si="18"/>
        <v>3.5083999999999997E-2</v>
      </c>
      <c r="R555" s="67"/>
      <c r="X555" s="66">
        <v>42766</v>
      </c>
      <c r="Y555" s="62">
        <v>3.75</v>
      </c>
    </row>
    <row r="556" spans="9:25" x14ac:dyDescent="0.25">
      <c r="I556" s="66">
        <v>42768</v>
      </c>
      <c r="J556" s="62">
        <v>2.8</v>
      </c>
      <c r="K556" s="66">
        <v>42767</v>
      </c>
      <c r="L556" s="62">
        <v>344.79</v>
      </c>
      <c r="M556" s="62">
        <v>344.79</v>
      </c>
      <c r="N556" s="67">
        <v>3.4479000000000003E-2</v>
      </c>
      <c r="O556" s="67">
        <f t="shared" si="18"/>
        <v>3.4479000000000003E-2</v>
      </c>
      <c r="R556" s="67"/>
      <c r="X556" s="66">
        <v>42767</v>
      </c>
      <c r="Y556" s="62">
        <v>3.75</v>
      </c>
    </row>
    <row r="557" spans="9:25" x14ac:dyDescent="0.25">
      <c r="I557" s="66">
        <v>42769</v>
      </c>
      <c r="J557" s="62">
        <v>2.82</v>
      </c>
      <c r="K557" s="66">
        <v>42768</v>
      </c>
      <c r="L557" s="62">
        <v>340.53</v>
      </c>
      <c r="M557" s="62">
        <v>340.53</v>
      </c>
      <c r="N557" s="67">
        <v>3.4053E-2</v>
      </c>
      <c r="O557" s="67">
        <f t="shared" si="18"/>
        <v>3.4053E-2</v>
      </c>
      <c r="R557" s="67"/>
      <c r="X557" s="66">
        <v>42768</v>
      </c>
      <c r="Y557" s="62">
        <v>3.75</v>
      </c>
    </row>
    <row r="558" spans="9:25" x14ac:dyDescent="0.25">
      <c r="I558" s="66">
        <v>42772</v>
      </c>
      <c r="J558" s="62">
        <v>2.76</v>
      </c>
      <c r="K558" s="66">
        <v>42769</v>
      </c>
      <c r="L558" s="62">
        <v>336.75</v>
      </c>
      <c r="M558" s="62">
        <v>336.75</v>
      </c>
      <c r="N558" s="67">
        <v>3.3674999999999997E-2</v>
      </c>
      <c r="O558" s="67">
        <f t="shared" si="18"/>
        <v>3.3674999999999997E-2</v>
      </c>
      <c r="R558" s="67"/>
      <c r="X558" s="66">
        <v>42769</v>
      </c>
      <c r="Y558" s="62">
        <v>3.75</v>
      </c>
    </row>
    <row r="559" spans="9:25" x14ac:dyDescent="0.25">
      <c r="I559" s="66">
        <v>42773</v>
      </c>
      <c r="J559" s="62">
        <v>2.74</v>
      </c>
      <c r="K559" s="66">
        <v>42772</v>
      </c>
      <c r="L559" s="62">
        <v>336.82</v>
      </c>
      <c r="M559" s="62">
        <v>336.82</v>
      </c>
      <c r="N559" s="67">
        <v>3.3681999999999997E-2</v>
      </c>
      <c r="O559" s="67">
        <f t="shared" si="18"/>
        <v>3.3681999999999997E-2</v>
      </c>
      <c r="R559" s="67"/>
      <c r="X559" s="66">
        <v>42772</v>
      </c>
      <c r="Y559" s="62">
        <v>3.75</v>
      </c>
    </row>
    <row r="560" spans="9:25" x14ac:dyDescent="0.25">
      <c r="I560" s="66">
        <v>42774</v>
      </c>
      <c r="J560" s="62">
        <v>2.68</v>
      </c>
      <c r="K560" s="66">
        <v>42773</v>
      </c>
      <c r="L560" s="62">
        <v>341.02</v>
      </c>
      <c r="M560" s="62">
        <v>341.02</v>
      </c>
      <c r="N560" s="67">
        <v>3.4102E-2</v>
      </c>
      <c r="O560" s="67">
        <f t="shared" si="18"/>
        <v>3.4102E-2</v>
      </c>
      <c r="R560" s="67"/>
      <c r="X560" s="66">
        <v>42773</v>
      </c>
      <c r="Y560" s="62">
        <v>3.75</v>
      </c>
    </row>
    <row r="561" spans="9:25" x14ac:dyDescent="0.25">
      <c r="I561" s="66">
        <v>42775</v>
      </c>
      <c r="J561" s="62">
        <v>2.74</v>
      </c>
      <c r="K561" s="66">
        <v>42774</v>
      </c>
      <c r="L561" s="62">
        <v>335.68</v>
      </c>
      <c r="M561" s="62">
        <v>335.68</v>
      </c>
      <c r="N561" s="67">
        <v>3.3568000000000001E-2</v>
      </c>
      <c r="O561" s="67">
        <f t="shared" si="18"/>
        <v>3.3568000000000001E-2</v>
      </c>
      <c r="R561" s="67"/>
      <c r="X561" s="66">
        <v>42774</v>
      </c>
      <c r="Y561" s="62">
        <v>3.75</v>
      </c>
    </row>
    <row r="562" spans="9:25" x14ac:dyDescent="0.25">
      <c r="I562" s="66">
        <v>42776</v>
      </c>
      <c r="J562" s="62">
        <v>2.75</v>
      </c>
      <c r="K562" s="66">
        <v>42775</v>
      </c>
      <c r="L562" s="62">
        <v>332.96</v>
      </c>
      <c r="M562" s="62">
        <v>332.96</v>
      </c>
      <c r="N562" s="67">
        <v>3.3295999999999999E-2</v>
      </c>
      <c r="O562" s="67">
        <f t="shared" si="18"/>
        <v>3.3295999999999999E-2</v>
      </c>
      <c r="R562" s="67"/>
      <c r="X562" s="66">
        <v>42775</v>
      </c>
      <c r="Y562" s="62">
        <v>3.75</v>
      </c>
    </row>
    <row r="563" spans="9:25" x14ac:dyDescent="0.25">
      <c r="I563" s="66">
        <v>42779</v>
      </c>
      <c r="J563" s="62">
        <v>2.77</v>
      </c>
      <c r="K563" s="66">
        <v>42776</v>
      </c>
      <c r="L563" s="62">
        <v>322.06</v>
      </c>
      <c r="M563" s="62">
        <v>322.06</v>
      </c>
      <c r="N563" s="67">
        <v>3.2205999999999999E-2</v>
      </c>
      <c r="O563" s="67">
        <f t="shared" si="18"/>
        <v>3.2205999999999999E-2</v>
      </c>
      <c r="R563" s="67"/>
      <c r="X563" s="66">
        <v>42776</v>
      </c>
      <c r="Y563" s="62">
        <v>3.75</v>
      </c>
    </row>
    <row r="564" spans="9:25" x14ac:dyDescent="0.25">
      <c r="I564" s="66">
        <v>42780</v>
      </c>
      <c r="J564" s="62">
        <v>2.81</v>
      </c>
      <c r="K564" s="66">
        <v>42779</v>
      </c>
      <c r="L564" s="62">
        <v>312.77999999999997</v>
      </c>
      <c r="M564" s="62">
        <v>312.77999999999997</v>
      </c>
      <c r="N564" s="67">
        <v>3.1278E-2</v>
      </c>
      <c r="O564" s="67">
        <f t="shared" si="18"/>
        <v>3.1278E-2</v>
      </c>
      <c r="R564" s="67"/>
      <c r="X564" s="66">
        <v>42779</v>
      </c>
      <c r="Y564" s="62">
        <v>3.75</v>
      </c>
    </row>
    <row r="565" spans="9:25" x14ac:dyDescent="0.25">
      <c r="I565" s="66">
        <v>42781</v>
      </c>
      <c r="J565" s="62">
        <v>2.84</v>
      </c>
      <c r="K565" s="66">
        <v>42780</v>
      </c>
      <c r="L565" s="62">
        <v>315.58</v>
      </c>
      <c r="M565" s="62">
        <v>315.58</v>
      </c>
      <c r="N565" s="67">
        <v>3.1557999999999996E-2</v>
      </c>
      <c r="O565" s="67">
        <f t="shared" si="18"/>
        <v>3.1557999999999996E-2</v>
      </c>
      <c r="R565" s="67"/>
      <c r="X565" s="66">
        <v>42780</v>
      </c>
      <c r="Y565" s="62">
        <v>3.75</v>
      </c>
    </row>
    <row r="566" spans="9:25" x14ac:dyDescent="0.25">
      <c r="I566" s="66">
        <v>42782</v>
      </c>
      <c r="J566" s="62">
        <v>2.8</v>
      </c>
      <c r="K566" s="66">
        <v>42781</v>
      </c>
      <c r="L566" s="62">
        <v>316.33</v>
      </c>
      <c r="M566" s="62">
        <v>316.33</v>
      </c>
      <c r="N566" s="67">
        <v>3.1633000000000001E-2</v>
      </c>
      <c r="O566" s="67">
        <f t="shared" si="18"/>
        <v>3.1633000000000001E-2</v>
      </c>
      <c r="R566" s="67"/>
      <c r="X566" s="66">
        <v>42781</v>
      </c>
      <c r="Y566" s="62">
        <v>3.75</v>
      </c>
    </row>
    <row r="567" spans="9:25" x14ac:dyDescent="0.25">
      <c r="I567" s="66">
        <v>42783</v>
      </c>
      <c r="J567" s="62">
        <v>2.78</v>
      </c>
      <c r="K567" s="66">
        <v>42782</v>
      </c>
      <c r="L567" s="62">
        <v>321.95999999999998</v>
      </c>
      <c r="M567" s="62">
        <v>321.95999999999998</v>
      </c>
      <c r="N567" s="67">
        <v>3.2195999999999995E-2</v>
      </c>
      <c r="O567" s="67">
        <f t="shared" si="18"/>
        <v>3.2195999999999995E-2</v>
      </c>
      <c r="R567" s="67"/>
      <c r="X567" s="66">
        <v>42782</v>
      </c>
      <c r="Y567" s="62">
        <v>3.75</v>
      </c>
    </row>
    <row r="568" spans="9:25" x14ac:dyDescent="0.25">
      <c r="I568" s="66">
        <v>42786</v>
      </c>
      <c r="J568" s="62"/>
      <c r="K568" s="66">
        <v>42783</v>
      </c>
      <c r="L568" s="62">
        <v>324.77999999999997</v>
      </c>
      <c r="M568" s="62">
        <v>324.77999999999997</v>
      </c>
      <c r="N568" s="67">
        <v>3.2478E-2</v>
      </c>
      <c r="O568" s="67">
        <f t="shared" si="18"/>
        <v>3.2478E-2</v>
      </c>
      <c r="R568" s="67"/>
      <c r="X568" s="66">
        <v>42783</v>
      </c>
      <c r="Y568" s="62">
        <v>3.75</v>
      </c>
    </row>
    <row r="569" spans="9:25" x14ac:dyDescent="0.25">
      <c r="I569" s="66">
        <v>42787</v>
      </c>
      <c r="J569" s="62">
        <v>2.78</v>
      </c>
      <c r="K569" s="66">
        <v>42786</v>
      </c>
      <c r="L569" s="62">
        <v>324.97000000000003</v>
      </c>
      <c r="M569" s="62">
        <v>324.97000000000003</v>
      </c>
      <c r="N569" s="67">
        <v>3.2497000000000005E-2</v>
      </c>
      <c r="O569" s="67">
        <f t="shared" si="18"/>
        <v>3.2497000000000005E-2</v>
      </c>
      <c r="R569" s="67"/>
      <c r="X569" s="66">
        <v>42786</v>
      </c>
      <c r="Y569" s="62"/>
    </row>
    <row r="570" spans="9:25" x14ac:dyDescent="0.25">
      <c r="I570" s="66">
        <v>42788</v>
      </c>
      <c r="J570" s="62">
        <v>2.78</v>
      </c>
      <c r="K570" s="66">
        <v>42787</v>
      </c>
      <c r="L570" s="62">
        <v>318.19</v>
      </c>
      <c r="M570" s="62">
        <v>318.19</v>
      </c>
      <c r="N570" s="67">
        <v>3.1819E-2</v>
      </c>
      <c r="O570" s="67">
        <f t="shared" si="18"/>
        <v>3.1819E-2</v>
      </c>
      <c r="R570" s="67"/>
      <c r="X570" s="66">
        <v>42787</v>
      </c>
      <c r="Y570" s="62">
        <v>3.75</v>
      </c>
    </row>
    <row r="571" spans="9:25" x14ac:dyDescent="0.25">
      <c r="I571" s="66">
        <v>42789</v>
      </c>
      <c r="J571" s="62">
        <v>2.75</v>
      </c>
      <c r="K571" s="66">
        <v>42788</v>
      </c>
      <c r="L571" s="62">
        <v>317.33</v>
      </c>
      <c r="M571" s="62">
        <v>317.33</v>
      </c>
      <c r="N571" s="67">
        <v>3.1732999999999997E-2</v>
      </c>
      <c r="O571" s="67">
        <f t="shared" si="18"/>
        <v>3.1732999999999997E-2</v>
      </c>
      <c r="R571" s="67"/>
      <c r="X571" s="66">
        <v>42788</v>
      </c>
      <c r="Y571" s="62">
        <v>3.75</v>
      </c>
    </row>
    <row r="572" spans="9:25" x14ac:dyDescent="0.25">
      <c r="I572" s="66">
        <v>42790</v>
      </c>
      <c r="J572" s="62">
        <v>2.69</v>
      </c>
      <c r="K572" s="66">
        <v>42789</v>
      </c>
      <c r="L572" s="62">
        <v>313.64</v>
      </c>
      <c r="M572" s="62">
        <v>313.64</v>
      </c>
      <c r="N572" s="67">
        <v>3.1363999999999996E-2</v>
      </c>
      <c r="O572" s="67">
        <f t="shared" si="18"/>
        <v>3.1363999999999996E-2</v>
      </c>
      <c r="R572" s="67"/>
      <c r="X572" s="66">
        <v>42789</v>
      </c>
      <c r="Y572" s="62">
        <v>3.75</v>
      </c>
    </row>
    <row r="573" spans="9:25" x14ac:dyDescent="0.25">
      <c r="I573" s="66">
        <v>42793</v>
      </c>
      <c r="J573" s="62">
        <v>2.72</v>
      </c>
      <c r="K573" s="66">
        <v>42790</v>
      </c>
      <c r="L573" s="147">
        <v>31.61</v>
      </c>
      <c r="M573" s="147">
        <v>316.10000000000002</v>
      </c>
      <c r="N573" s="148">
        <v>3.1609999999999999E-2</v>
      </c>
      <c r="O573" s="148">
        <f t="shared" si="18"/>
        <v>3.1609999999999999E-2</v>
      </c>
      <c r="R573" s="67"/>
      <c r="X573" s="66">
        <v>42790</v>
      </c>
      <c r="Y573" s="62">
        <v>3.75</v>
      </c>
    </row>
    <row r="574" spans="9:25" x14ac:dyDescent="0.25">
      <c r="I574" s="66">
        <v>42794</v>
      </c>
      <c r="J574" s="62">
        <v>2.7</v>
      </c>
      <c r="K574" s="66">
        <v>42793</v>
      </c>
      <c r="L574" s="62">
        <v>315.95999999999998</v>
      </c>
      <c r="M574" s="62">
        <v>315.95999999999998</v>
      </c>
      <c r="N574" s="67">
        <v>3.1595999999999999E-2</v>
      </c>
      <c r="O574" s="67">
        <f t="shared" si="18"/>
        <v>3.1595999999999999E-2</v>
      </c>
      <c r="R574" s="67"/>
      <c r="X574" s="66">
        <v>42793</v>
      </c>
      <c r="Y574" s="62">
        <v>3.75</v>
      </c>
    </row>
    <row r="575" spans="9:25" x14ac:dyDescent="0.25">
      <c r="I575" s="66">
        <v>42795</v>
      </c>
      <c r="J575" s="62">
        <v>2.81</v>
      </c>
      <c r="K575" s="66">
        <v>42794</v>
      </c>
      <c r="L575" s="62">
        <v>317.97000000000003</v>
      </c>
      <c r="M575" s="62">
        <v>317.97000000000003</v>
      </c>
      <c r="N575" s="67">
        <v>3.1797000000000006E-2</v>
      </c>
      <c r="O575" s="67">
        <f t="shared" si="18"/>
        <v>3.1797000000000006E-2</v>
      </c>
      <c r="R575" s="67"/>
      <c r="X575" s="66">
        <v>42794</v>
      </c>
      <c r="Y575" s="62">
        <v>3.75</v>
      </c>
    </row>
    <row r="576" spans="9:25" x14ac:dyDescent="0.25">
      <c r="I576" s="66">
        <v>42796</v>
      </c>
      <c r="J576" s="62">
        <v>2.84</v>
      </c>
      <c r="K576" s="66">
        <v>42795</v>
      </c>
      <c r="L576" s="62">
        <v>311.04000000000002</v>
      </c>
      <c r="M576" s="62">
        <v>311.04000000000002</v>
      </c>
      <c r="N576" s="67">
        <v>3.1104000000000003E-2</v>
      </c>
      <c r="O576" s="67">
        <f t="shared" si="18"/>
        <v>3.1104000000000003E-2</v>
      </c>
      <c r="R576" s="67"/>
      <c r="X576" s="66">
        <v>42795</v>
      </c>
      <c r="Y576" s="62">
        <v>3.75</v>
      </c>
    </row>
    <row r="577" spans="9:25" x14ac:dyDescent="0.25">
      <c r="I577" s="66">
        <v>42797</v>
      </c>
      <c r="J577" s="62">
        <v>2.83</v>
      </c>
      <c r="K577" s="66">
        <v>42796</v>
      </c>
      <c r="L577" s="62">
        <v>319.27999999999997</v>
      </c>
      <c r="M577" s="62">
        <v>319.27999999999997</v>
      </c>
      <c r="N577" s="67">
        <v>3.1927999999999998E-2</v>
      </c>
      <c r="O577" s="67">
        <f t="shared" si="18"/>
        <v>3.1927999999999998E-2</v>
      </c>
      <c r="R577" s="67"/>
      <c r="X577" s="66">
        <v>42796</v>
      </c>
      <c r="Y577" s="62">
        <v>3.75</v>
      </c>
    </row>
    <row r="578" spans="9:25" x14ac:dyDescent="0.25">
      <c r="I578" s="66">
        <v>42800</v>
      </c>
      <c r="J578" s="62">
        <v>2.84</v>
      </c>
      <c r="K578" s="66">
        <v>42797</v>
      </c>
      <c r="L578" s="62">
        <v>311.70999999999998</v>
      </c>
      <c r="M578" s="62">
        <v>311.70999999999998</v>
      </c>
      <c r="N578" s="67">
        <v>3.1170999999999997E-2</v>
      </c>
      <c r="O578" s="67">
        <f t="shared" si="18"/>
        <v>3.1170999999999997E-2</v>
      </c>
      <c r="R578" s="67"/>
      <c r="X578" s="66">
        <v>42797</v>
      </c>
      <c r="Y578" s="62">
        <v>3.75</v>
      </c>
    </row>
    <row r="579" spans="9:25" x14ac:dyDescent="0.25">
      <c r="I579" s="66">
        <v>42801</v>
      </c>
      <c r="J579" s="62">
        <v>2.85</v>
      </c>
      <c r="K579" s="66">
        <v>42800</v>
      </c>
      <c r="L579" s="62">
        <v>314.02</v>
      </c>
      <c r="M579" s="62">
        <v>314.02</v>
      </c>
      <c r="N579" s="67">
        <v>3.1401999999999999E-2</v>
      </c>
      <c r="O579" s="67">
        <f t="shared" si="18"/>
        <v>3.1401999999999999E-2</v>
      </c>
      <c r="R579" s="67"/>
      <c r="X579" s="66">
        <v>42800</v>
      </c>
      <c r="Y579" s="62">
        <v>3.75</v>
      </c>
    </row>
    <row r="580" spans="9:25" x14ac:dyDescent="0.25">
      <c r="I580" s="66">
        <v>42802</v>
      </c>
      <c r="J580" s="62">
        <v>2.89</v>
      </c>
      <c r="K580" s="66">
        <v>42801</v>
      </c>
      <c r="L580" s="62">
        <v>318.39</v>
      </c>
      <c r="M580" s="62">
        <v>318.39</v>
      </c>
      <c r="N580" s="67">
        <v>3.1838999999999999E-2</v>
      </c>
      <c r="O580" s="67">
        <f t="shared" si="18"/>
        <v>3.1838999999999999E-2</v>
      </c>
      <c r="R580" s="67"/>
      <c r="X580" s="66">
        <v>42801</v>
      </c>
      <c r="Y580" s="62">
        <v>3.75</v>
      </c>
    </row>
    <row r="581" spans="9:25" x14ac:dyDescent="0.25">
      <c r="I581" s="66">
        <v>42803</v>
      </c>
      <c r="J581" s="62">
        <v>2.94</v>
      </c>
      <c r="K581" s="66">
        <v>42802</v>
      </c>
      <c r="L581" s="62">
        <v>334.94</v>
      </c>
      <c r="M581" s="62">
        <v>334.94</v>
      </c>
      <c r="N581" s="67">
        <v>3.3494000000000003E-2</v>
      </c>
      <c r="O581" s="67">
        <f t="shared" si="18"/>
        <v>3.3494000000000003E-2</v>
      </c>
      <c r="R581" s="67"/>
      <c r="X581" s="66">
        <v>42802</v>
      </c>
      <c r="Y581" s="62">
        <v>3.75</v>
      </c>
    </row>
    <row r="582" spans="9:25" x14ac:dyDescent="0.25">
      <c r="I582" s="66">
        <v>42804</v>
      </c>
      <c r="J582" s="62">
        <v>2.94</v>
      </c>
      <c r="K582" s="66">
        <v>42803</v>
      </c>
      <c r="L582" s="62">
        <v>333.63</v>
      </c>
      <c r="M582" s="62">
        <v>333.63</v>
      </c>
      <c r="N582" s="67">
        <v>3.3362999999999997E-2</v>
      </c>
      <c r="O582" s="67">
        <f t="shared" si="18"/>
        <v>3.3362999999999997E-2</v>
      </c>
      <c r="R582" s="67"/>
      <c r="X582" s="66">
        <v>42803</v>
      </c>
      <c r="Y582" s="62">
        <v>3.75</v>
      </c>
    </row>
    <row r="583" spans="9:25" x14ac:dyDescent="0.25">
      <c r="I583" s="66">
        <v>42807</v>
      </c>
      <c r="J583" s="62">
        <v>2.97</v>
      </c>
      <c r="K583" s="66">
        <v>42804</v>
      </c>
      <c r="L583" s="147">
        <v>32.85</v>
      </c>
      <c r="M583" s="147">
        <v>328.5</v>
      </c>
      <c r="N583" s="148">
        <v>3.2849999999999997E-2</v>
      </c>
      <c r="O583" s="148">
        <f t="shared" si="18"/>
        <v>3.2849999999999997E-2</v>
      </c>
      <c r="R583" s="67"/>
      <c r="X583" s="66">
        <v>42804</v>
      </c>
      <c r="Y583" s="62">
        <v>3.75</v>
      </c>
    </row>
    <row r="584" spans="9:25" x14ac:dyDescent="0.25">
      <c r="I584" s="66">
        <v>42808</v>
      </c>
      <c r="J584" s="62">
        <v>2.94</v>
      </c>
      <c r="K584" s="66">
        <v>42807</v>
      </c>
      <c r="L584" s="147">
        <v>32.840000000000003</v>
      </c>
      <c r="M584" s="147">
        <v>328.4</v>
      </c>
      <c r="N584" s="148">
        <v>3.2840000000000001E-2</v>
      </c>
      <c r="O584" s="148">
        <f t="shared" si="18"/>
        <v>3.2840000000000001E-2</v>
      </c>
      <c r="R584" s="67"/>
      <c r="X584" s="66">
        <v>42807</v>
      </c>
      <c r="Y584" s="62">
        <v>3.75</v>
      </c>
    </row>
    <row r="585" spans="9:25" x14ac:dyDescent="0.25">
      <c r="I585" s="66">
        <v>42809</v>
      </c>
      <c r="J585" s="62">
        <v>2.87</v>
      </c>
      <c r="K585" s="66">
        <v>42808</v>
      </c>
      <c r="L585" s="62">
        <v>330.68</v>
      </c>
      <c r="M585" s="62">
        <v>330.68</v>
      </c>
      <c r="N585" s="67">
        <v>3.3068E-2</v>
      </c>
      <c r="O585" s="67">
        <f t="shared" si="18"/>
        <v>3.3068E-2</v>
      </c>
      <c r="R585" s="67"/>
      <c r="X585" s="66">
        <v>42808</v>
      </c>
      <c r="Y585" s="62">
        <v>3.75</v>
      </c>
    </row>
    <row r="586" spans="9:25" x14ac:dyDescent="0.25">
      <c r="I586" s="66">
        <v>42810</v>
      </c>
      <c r="J586" s="62">
        <v>2.89</v>
      </c>
      <c r="K586" s="66">
        <v>42809</v>
      </c>
      <c r="L586" s="62">
        <v>312.11</v>
      </c>
      <c r="M586" s="62">
        <v>312.11</v>
      </c>
      <c r="N586" s="67">
        <v>3.1211000000000003E-2</v>
      </c>
      <c r="O586" s="67">
        <f t="shared" si="18"/>
        <v>3.1211000000000003E-2</v>
      </c>
      <c r="R586" s="67"/>
      <c r="X586" s="66">
        <v>42809</v>
      </c>
      <c r="Y586" s="62">
        <v>3.75</v>
      </c>
    </row>
    <row r="587" spans="9:25" x14ac:dyDescent="0.25">
      <c r="I587" s="66">
        <v>42811</v>
      </c>
      <c r="J587" s="62">
        <v>2.86</v>
      </c>
      <c r="K587" s="66">
        <v>42810</v>
      </c>
      <c r="L587" s="147">
        <v>32.26</v>
      </c>
      <c r="M587" s="147">
        <v>322.60000000000002</v>
      </c>
      <c r="N587" s="148">
        <v>3.2260000000000004E-2</v>
      </c>
      <c r="O587" s="148">
        <f t="shared" si="18"/>
        <v>3.2260000000000004E-2</v>
      </c>
      <c r="R587" s="67"/>
      <c r="X587" s="66">
        <v>42810</v>
      </c>
      <c r="Y587" s="62">
        <v>4</v>
      </c>
    </row>
    <row r="588" spans="9:25" x14ac:dyDescent="0.25">
      <c r="I588" s="66">
        <v>42814</v>
      </c>
      <c r="J588" s="62">
        <v>2.83</v>
      </c>
      <c r="K588" s="66">
        <v>42811</v>
      </c>
      <c r="L588" s="147">
        <v>31.81</v>
      </c>
      <c r="M588" s="147">
        <v>318.10000000000002</v>
      </c>
      <c r="N588" s="148">
        <v>3.1810000000000005E-2</v>
      </c>
      <c r="O588" s="148">
        <f t="shared" ref="O588:O651" si="19">IF(OR(N588&gt;($G$25+$G$26*$G$24),N588&lt;($G$25-$G$26*$G$24)),"",N588)</f>
        <v>3.1810000000000005E-2</v>
      </c>
      <c r="R588" s="67"/>
      <c r="X588" s="66">
        <v>42811</v>
      </c>
      <c r="Y588" s="62">
        <v>4</v>
      </c>
    </row>
    <row r="589" spans="9:25" x14ac:dyDescent="0.25">
      <c r="I589" s="66">
        <v>42815</v>
      </c>
      <c r="J589" s="62">
        <v>2.79</v>
      </c>
      <c r="K589" s="66">
        <v>42814</v>
      </c>
      <c r="L589" s="62">
        <v>330.37</v>
      </c>
      <c r="M589" s="62">
        <v>330.37</v>
      </c>
      <c r="N589" s="67">
        <v>3.3037000000000004E-2</v>
      </c>
      <c r="O589" s="67">
        <f t="shared" si="19"/>
        <v>3.3037000000000004E-2</v>
      </c>
      <c r="R589" s="67"/>
      <c r="X589" s="66">
        <v>42814</v>
      </c>
      <c r="Y589" s="62">
        <v>4</v>
      </c>
    </row>
    <row r="590" spans="9:25" x14ac:dyDescent="0.25">
      <c r="I590" s="66">
        <v>42816</v>
      </c>
      <c r="J590" s="62">
        <v>2.76</v>
      </c>
      <c r="K590" s="66">
        <v>42815</v>
      </c>
      <c r="L590" s="62">
        <v>333.96</v>
      </c>
      <c r="M590" s="62">
        <v>333.96</v>
      </c>
      <c r="N590" s="67">
        <v>3.3395999999999995E-2</v>
      </c>
      <c r="O590" s="67">
        <f t="shared" si="19"/>
        <v>3.3395999999999995E-2</v>
      </c>
      <c r="R590" s="67"/>
      <c r="X590" s="66">
        <v>42815</v>
      </c>
      <c r="Y590" s="62">
        <v>4</v>
      </c>
    </row>
    <row r="591" spans="9:25" x14ac:dyDescent="0.25">
      <c r="I591" s="66">
        <v>42817</v>
      </c>
      <c r="J591" s="62">
        <v>2.76</v>
      </c>
      <c r="K591" s="66">
        <v>42816</v>
      </c>
      <c r="L591" s="62">
        <v>336.26</v>
      </c>
      <c r="M591" s="62">
        <v>336.26</v>
      </c>
      <c r="N591" s="67">
        <v>3.3625999999999996E-2</v>
      </c>
      <c r="O591" s="67">
        <f t="shared" si="19"/>
        <v>3.3625999999999996E-2</v>
      </c>
      <c r="R591" s="67"/>
      <c r="X591" s="66">
        <v>42816</v>
      </c>
      <c r="Y591" s="62">
        <v>4</v>
      </c>
    </row>
    <row r="592" spans="9:25" x14ac:dyDescent="0.25">
      <c r="I592" s="66">
        <v>42818</v>
      </c>
      <c r="J592" s="62">
        <v>2.74</v>
      </c>
      <c r="K592" s="66">
        <v>42817</v>
      </c>
      <c r="L592" s="62">
        <v>340.19</v>
      </c>
      <c r="M592" s="62">
        <v>340.19</v>
      </c>
      <c r="N592" s="67">
        <v>3.4019000000000001E-2</v>
      </c>
      <c r="O592" s="67">
        <f t="shared" si="19"/>
        <v>3.4019000000000001E-2</v>
      </c>
      <c r="R592" s="67"/>
      <c r="X592" s="66">
        <v>42817</v>
      </c>
      <c r="Y592" s="62">
        <v>4</v>
      </c>
    </row>
    <row r="593" spans="9:25" x14ac:dyDescent="0.25">
      <c r="I593" s="66">
        <v>42821</v>
      </c>
      <c r="J593" s="62">
        <v>2.73</v>
      </c>
      <c r="K593" s="66">
        <v>42818</v>
      </c>
      <c r="L593" s="62">
        <v>335.51</v>
      </c>
      <c r="M593" s="62">
        <v>335.51</v>
      </c>
      <c r="N593" s="67">
        <v>3.3550999999999997E-2</v>
      </c>
      <c r="O593" s="67">
        <f t="shared" si="19"/>
        <v>3.3550999999999997E-2</v>
      </c>
      <c r="R593" s="67"/>
      <c r="X593" s="66">
        <v>42818</v>
      </c>
      <c r="Y593" s="62">
        <v>4</v>
      </c>
    </row>
    <row r="594" spans="9:25" x14ac:dyDescent="0.25">
      <c r="I594" s="66">
        <v>42822</v>
      </c>
      <c r="J594" s="62">
        <v>2.77</v>
      </c>
      <c r="K594" s="66">
        <v>42821</v>
      </c>
      <c r="L594" s="62">
        <v>335.99</v>
      </c>
      <c r="M594" s="62">
        <v>335.99</v>
      </c>
      <c r="N594" s="67">
        <v>3.3599000000000004E-2</v>
      </c>
      <c r="O594" s="67">
        <f t="shared" si="19"/>
        <v>3.3599000000000004E-2</v>
      </c>
      <c r="R594" s="67"/>
      <c r="X594" s="66">
        <v>42821</v>
      </c>
      <c r="Y594" s="62">
        <v>4</v>
      </c>
    </row>
    <row r="595" spans="9:25" x14ac:dyDescent="0.25">
      <c r="I595" s="66">
        <v>42823</v>
      </c>
      <c r="J595" s="62">
        <v>2.74</v>
      </c>
      <c r="K595" s="66">
        <v>42822</v>
      </c>
      <c r="L595" s="62">
        <v>334.19</v>
      </c>
      <c r="M595" s="62">
        <v>334.19</v>
      </c>
      <c r="N595" s="67">
        <v>3.3418999999999997E-2</v>
      </c>
      <c r="O595" s="67">
        <f t="shared" si="19"/>
        <v>3.3418999999999997E-2</v>
      </c>
      <c r="R595" s="67"/>
      <c r="X595" s="66">
        <v>42822</v>
      </c>
      <c r="Y595" s="62">
        <v>4</v>
      </c>
    </row>
    <row r="596" spans="9:25" x14ac:dyDescent="0.25">
      <c r="I596" s="66">
        <v>42824</v>
      </c>
      <c r="J596" s="62">
        <v>2.78</v>
      </c>
      <c r="K596" s="66">
        <v>42823</v>
      </c>
      <c r="L596" s="62">
        <v>329.79</v>
      </c>
      <c r="M596" s="62">
        <v>329.79</v>
      </c>
      <c r="N596" s="67">
        <v>3.2979000000000001E-2</v>
      </c>
      <c r="O596" s="67">
        <f t="shared" si="19"/>
        <v>3.2979000000000001E-2</v>
      </c>
      <c r="R596" s="67"/>
      <c r="X596" s="66">
        <v>42823</v>
      </c>
      <c r="Y596" s="62">
        <v>4</v>
      </c>
    </row>
    <row r="597" spans="9:25" x14ac:dyDescent="0.25">
      <c r="I597" s="66">
        <v>42825</v>
      </c>
      <c r="J597" s="62">
        <v>2.76</v>
      </c>
      <c r="K597" s="66">
        <v>42824</v>
      </c>
      <c r="L597" s="62">
        <v>331.19</v>
      </c>
      <c r="M597" s="62">
        <v>331.19</v>
      </c>
      <c r="N597" s="67">
        <v>3.3119000000000003E-2</v>
      </c>
      <c r="O597" s="67">
        <f t="shared" si="19"/>
        <v>3.3119000000000003E-2</v>
      </c>
      <c r="R597" s="67"/>
      <c r="X597" s="66">
        <v>42824</v>
      </c>
      <c r="Y597" s="62">
        <v>4</v>
      </c>
    </row>
    <row r="598" spans="9:25" x14ac:dyDescent="0.25">
      <c r="I598" s="66">
        <v>42828</v>
      </c>
      <c r="J598" s="62">
        <v>2.71</v>
      </c>
      <c r="K598" s="66">
        <v>42825</v>
      </c>
      <c r="L598" s="62">
        <v>328.26</v>
      </c>
      <c r="M598" s="62">
        <v>328.26</v>
      </c>
      <c r="N598" s="67">
        <v>3.2826000000000001E-2</v>
      </c>
      <c r="O598" s="67">
        <f t="shared" si="19"/>
        <v>3.2826000000000001E-2</v>
      </c>
      <c r="R598" s="67"/>
      <c r="X598" s="66">
        <v>42825</v>
      </c>
      <c r="Y598" s="62">
        <v>4</v>
      </c>
    </row>
    <row r="599" spans="9:25" x14ac:dyDescent="0.25">
      <c r="I599" s="66">
        <v>42829</v>
      </c>
      <c r="J599" s="62">
        <v>2.72</v>
      </c>
      <c r="K599" s="66">
        <v>42828</v>
      </c>
      <c r="L599" s="62">
        <v>326.91000000000003</v>
      </c>
      <c r="M599" s="62">
        <v>326.91000000000003</v>
      </c>
      <c r="N599" s="67">
        <v>3.2691000000000005E-2</v>
      </c>
      <c r="O599" s="67">
        <f t="shared" si="19"/>
        <v>3.2691000000000005E-2</v>
      </c>
      <c r="R599" s="67"/>
      <c r="X599" s="66">
        <v>42828</v>
      </c>
      <c r="Y599" s="62">
        <v>4</v>
      </c>
    </row>
    <row r="600" spans="9:25" x14ac:dyDescent="0.25">
      <c r="I600" s="66">
        <v>42830</v>
      </c>
      <c r="J600" s="62">
        <v>2.71</v>
      </c>
      <c r="K600" s="66">
        <v>42829</v>
      </c>
      <c r="L600" s="62">
        <v>326.18</v>
      </c>
      <c r="M600" s="62">
        <v>326.18</v>
      </c>
      <c r="N600" s="67">
        <v>3.2618000000000001E-2</v>
      </c>
      <c r="O600" s="67">
        <f t="shared" si="19"/>
        <v>3.2618000000000001E-2</v>
      </c>
      <c r="R600" s="67"/>
      <c r="X600" s="66">
        <v>42829</v>
      </c>
      <c r="Y600" s="62">
        <v>4</v>
      </c>
    </row>
    <row r="601" spans="9:25" x14ac:dyDescent="0.25">
      <c r="I601" s="66">
        <v>42831</v>
      </c>
      <c r="J601" s="62">
        <v>2.72</v>
      </c>
      <c r="K601" s="66">
        <v>42830</v>
      </c>
      <c r="L601" s="62">
        <v>328.13</v>
      </c>
      <c r="M601" s="62">
        <v>328.13</v>
      </c>
      <c r="N601" s="67">
        <v>3.2813000000000002E-2</v>
      </c>
      <c r="O601" s="67">
        <f t="shared" si="19"/>
        <v>3.2813000000000002E-2</v>
      </c>
      <c r="R601" s="67"/>
      <c r="X601" s="66">
        <v>42830</v>
      </c>
      <c r="Y601" s="62">
        <v>4</v>
      </c>
    </row>
    <row r="602" spans="9:25" x14ac:dyDescent="0.25">
      <c r="I602" s="66">
        <v>42832</v>
      </c>
      <c r="J602" s="62">
        <v>2.74</v>
      </c>
      <c r="K602" s="66">
        <v>42831</v>
      </c>
      <c r="L602" s="62">
        <v>328.69</v>
      </c>
      <c r="M602" s="62">
        <v>328.69</v>
      </c>
      <c r="N602" s="67">
        <v>3.2869000000000002E-2</v>
      </c>
      <c r="O602" s="67">
        <f t="shared" si="19"/>
        <v>3.2869000000000002E-2</v>
      </c>
      <c r="R602" s="67"/>
      <c r="X602" s="66">
        <v>42831</v>
      </c>
      <c r="Y602" s="62">
        <v>4</v>
      </c>
    </row>
    <row r="603" spans="9:25" x14ac:dyDescent="0.25">
      <c r="I603" s="66">
        <v>42835</v>
      </c>
      <c r="J603" s="62">
        <v>2.72</v>
      </c>
      <c r="K603" s="66">
        <v>42832</v>
      </c>
      <c r="L603" s="147">
        <v>3.39</v>
      </c>
      <c r="M603" s="147">
        <v>339</v>
      </c>
      <c r="N603" s="148">
        <v>3.39E-2</v>
      </c>
      <c r="O603" s="148">
        <f t="shared" si="19"/>
        <v>3.39E-2</v>
      </c>
      <c r="R603" s="67"/>
      <c r="X603" s="66">
        <v>42832</v>
      </c>
      <c r="Y603" s="62">
        <v>4</v>
      </c>
    </row>
    <row r="604" spans="9:25" x14ac:dyDescent="0.25">
      <c r="I604" s="66">
        <v>42836</v>
      </c>
      <c r="J604" s="62">
        <v>2.67</v>
      </c>
      <c r="K604" s="66">
        <v>42835</v>
      </c>
      <c r="L604" s="62">
        <v>334.84</v>
      </c>
      <c r="M604" s="62">
        <v>334.84</v>
      </c>
      <c r="N604" s="67">
        <v>3.3484E-2</v>
      </c>
      <c r="O604" s="67">
        <f t="shared" si="19"/>
        <v>3.3484E-2</v>
      </c>
      <c r="R604" s="67"/>
      <c r="X604" s="66">
        <v>42835</v>
      </c>
      <c r="Y604" s="62">
        <v>4</v>
      </c>
    </row>
    <row r="605" spans="9:25" x14ac:dyDescent="0.25">
      <c r="I605" s="66">
        <v>42837</v>
      </c>
      <c r="J605" s="62">
        <v>2.65</v>
      </c>
      <c r="K605" s="66">
        <v>42836</v>
      </c>
      <c r="L605" s="62">
        <v>338.49</v>
      </c>
      <c r="M605" s="62">
        <v>338.49</v>
      </c>
      <c r="N605" s="67">
        <v>3.3849000000000004E-2</v>
      </c>
      <c r="O605" s="67">
        <f t="shared" si="19"/>
        <v>3.3849000000000004E-2</v>
      </c>
      <c r="R605" s="67"/>
      <c r="X605" s="66">
        <v>42836</v>
      </c>
      <c r="Y605" s="62">
        <v>4</v>
      </c>
    </row>
    <row r="606" spans="9:25" x14ac:dyDescent="0.25">
      <c r="I606" s="66">
        <v>42838</v>
      </c>
      <c r="J606" s="62">
        <v>2.62</v>
      </c>
      <c r="K606" s="66">
        <v>42837</v>
      </c>
      <c r="L606" s="62">
        <v>340.12</v>
      </c>
      <c r="M606" s="62">
        <v>340.12</v>
      </c>
      <c r="N606" s="67">
        <v>3.4012000000000001E-2</v>
      </c>
      <c r="O606" s="67">
        <f t="shared" si="19"/>
        <v>3.4012000000000001E-2</v>
      </c>
      <c r="R606" s="67"/>
      <c r="X606" s="66">
        <v>42837</v>
      </c>
      <c r="Y606" s="62">
        <v>4</v>
      </c>
    </row>
    <row r="607" spans="9:25" x14ac:dyDescent="0.25">
      <c r="I607" s="66">
        <v>42839</v>
      </c>
      <c r="J607" s="62"/>
      <c r="K607" s="66">
        <v>42838</v>
      </c>
      <c r="L607" s="62">
        <v>341.08</v>
      </c>
      <c r="M607" s="62">
        <v>341.08</v>
      </c>
      <c r="N607" s="67">
        <v>3.4107999999999999E-2</v>
      </c>
      <c r="O607" s="67">
        <f t="shared" si="19"/>
        <v>3.4107999999999999E-2</v>
      </c>
      <c r="R607" s="67"/>
      <c r="X607" s="66">
        <v>42838</v>
      </c>
      <c r="Y607" s="62">
        <v>4</v>
      </c>
    </row>
    <row r="608" spans="9:25" x14ac:dyDescent="0.25">
      <c r="I608" s="66">
        <v>42842</v>
      </c>
      <c r="J608" s="62">
        <v>2.65</v>
      </c>
      <c r="K608" s="66">
        <v>42839</v>
      </c>
      <c r="L608" s="62">
        <v>341.11</v>
      </c>
      <c r="M608" s="62">
        <v>341.11</v>
      </c>
      <c r="N608" s="67">
        <v>3.4111000000000002E-2</v>
      </c>
      <c r="O608" s="67">
        <f t="shared" si="19"/>
        <v>3.4111000000000002E-2</v>
      </c>
      <c r="R608" s="67"/>
      <c r="X608" s="66">
        <v>42839</v>
      </c>
      <c r="Y608" s="62">
        <v>4</v>
      </c>
    </row>
    <row r="609" spans="9:25" x14ac:dyDescent="0.25">
      <c r="I609" s="66">
        <v>42843</v>
      </c>
      <c r="J609" s="62">
        <v>2.56</v>
      </c>
      <c r="K609" s="66">
        <v>42842</v>
      </c>
      <c r="L609" s="147">
        <v>34.090000000000003</v>
      </c>
      <c r="M609" s="147">
        <v>340.9</v>
      </c>
      <c r="N609" s="148">
        <v>3.4089999999999995E-2</v>
      </c>
      <c r="O609" s="148">
        <f t="shared" si="19"/>
        <v>3.4089999999999995E-2</v>
      </c>
      <c r="R609" s="67"/>
      <c r="X609" s="66">
        <v>42842</v>
      </c>
      <c r="Y609" s="62">
        <v>4</v>
      </c>
    </row>
    <row r="610" spans="9:25" x14ac:dyDescent="0.25">
      <c r="I610" s="66">
        <v>42844</v>
      </c>
      <c r="J610" s="62">
        <v>2.59</v>
      </c>
      <c r="K610" s="66">
        <v>42843</v>
      </c>
      <c r="L610" s="62">
        <v>342.25</v>
      </c>
      <c r="M610" s="62">
        <v>342.25</v>
      </c>
      <c r="N610" s="67">
        <v>3.4224999999999998E-2</v>
      </c>
      <c r="O610" s="67">
        <f t="shared" si="19"/>
        <v>3.4224999999999998E-2</v>
      </c>
      <c r="R610" s="67"/>
      <c r="X610" s="66">
        <v>42843</v>
      </c>
      <c r="Y610" s="62">
        <v>4</v>
      </c>
    </row>
    <row r="611" spans="9:25" x14ac:dyDescent="0.25">
      <c r="I611" s="66">
        <v>42845</v>
      </c>
      <c r="J611" s="62">
        <v>2.61</v>
      </c>
      <c r="K611" s="66">
        <v>42844</v>
      </c>
      <c r="L611" s="62">
        <v>343.23</v>
      </c>
      <c r="M611" s="62">
        <v>343.23</v>
      </c>
      <c r="N611" s="67">
        <v>3.4322999999999999E-2</v>
      </c>
      <c r="O611" s="67">
        <f t="shared" si="19"/>
        <v>3.4322999999999999E-2</v>
      </c>
      <c r="R611" s="67"/>
      <c r="X611" s="66">
        <v>42844</v>
      </c>
      <c r="Y611" s="62">
        <v>4</v>
      </c>
    </row>
    <row r="612" spans="9:25" x14ac:dyDescent="0.25">
      <c r="I612" s="66">
        <v>42846</v>
      </c>
      <c r="J612" s="62">
        <v>2.61</v>
      </c>
      <c r="K612" s="66">
        <v>42845</v>
      </c>
      <c r="L612" s="62">
        <v>342.59</v>
      </c>
      <c r="M612" s="62">
        <v>342.59</v>
      </c>
      <c r="N612" s="67">
        <v>3.4258999999999998E-2</v>
      </c>
      <c r="O612" s="67">
        <f t="shared" si="19"/>
        <v>3.4258999999999998E-2</v>
      </c>
      <c r="R612" s="67"/>
      <c r="X612" s="66">
        <v>42845</v>
      </c>
      <c r="Y612" s="62">
        <v>4</v>
      </c>
    </row>
    <row r="613" spans="9:25" x14ac:dyDescent="0.25">
      <c r="I613" s="66">
        <v>42849</v>
      </c>
      <c r="J613" s="62">
        <v>2.65</v>
      </c>
      <c r="K613" s="66">
        <v>42846</v>
      </c>
      <c r="L613" s="62">
        <v>340.91</v>
      </c>
      <c r="M613" s="62">
        <v>340.91</v>
      </c>
      <c r="N613" s="67">
        <v>3.4091000000000003E-2</v>
      </c>
      <c r="O613" s="67">
        <f t="shared" si="19"/>
        <v>3.4091000000000003E-2</v>
      </c>
      <c r="R613" s="67"/>
      <c r="X613" s="66">
        <v>42846</v>
      </c>
      <c r="Y613" s="62">
        <v>4</v>
      </c>
    </row>
    <row r="614" spans="9:25" x14ac:dyDescent="0.25">
      <c r="I614" s="66">
        <v>42850</v>
      </c>
      <c r="J614" s="62">
        <v>2.71</v>
      </c>
      <c r="K614" s="66">
        <v>42849</v>
      </c>
      <c r="L614" s="62">
        <v>334.89</v>
      </c>
      <c r="M614" s="62">
        <v>334.89</v>
      </c>
      <c r="N614" s="67">
        <v>3.3488999999999998E-2</v>
      </c>
      <c r="O614" s="67">
        <f t="shared" si="19"/>
        <v>3.3488999999999998E-2</v>
      </c>
      <c r="R614" s="67"/>
      <c r="X614" s="66">
        <v>42849</v>
      </c>
      <c r="Y614" s="62">
        <v>4</v>
      </c>
    </row>
    <row r="615" spans="9:25" x14ac:dyDescent="0.25">
      <c r="I615" s="66">
        <v>42851</v>
      </c>
      <c r="J615" s="62">
        <v>2.69</v>
      </c>
      <c r="K615" s="66">
        <v>42850</v>
      </c>
      <c r="L615" s="62">
        <v>335.29</v>
      </c>
      <c r="M615" s="62">
        <v>335.29</v>
      </c>
      <c r="N615" s="67">
        <v>3.3529000000000003E-2</v>
      </c>
      <c r="O615" s="67">
        <f t="shared" si="19"/>
        <v>3.3529000000000003E-2</v>
      </c>
      <c r="R615" s="67"/>
      <c r="X615" s="66">
        <v>42850</v>
      </c>
      <c r="Y615" s="62">
        <v>4</v>
      </c>
    </row>
    <row r="616" spans="9:25" x14ac:dyDescent="0.25">
      <c r="I616" s="66">
        <v>42852</v>
      </c>
      <c r="J616" s="62">
        <v>2.68</v>
      </c>
      <c r="K616" s="66">
        <v>42851</v>
      </c>
      <c r="L616" s="62">
        <v>342.51</v>
      </c>
      <c r="M616" s="62">
        <v>342.51</v>
      </c>
      <c r="N616" s="67">
        <v>3.4250999999999997E-2</v>
      </c>
      <c r="O616" s="67">
        <f t="shared" si="19"/>
        <v>3.4250999999999997E-2</v>
      </c>
      <c r="R616" s="67"/>
      <c r="X616" s="66">
        <v>42851</v>
      </c>
      <c r="Y616" s="62">
        <v>4</v>
      </c>
    </row>
    <row r="617" spans="9:25" x14ac:dyDescent="0.25">
      <c r="I617" s="66">
        <v>42853</v>
      </c>
      <c r="J617" s="62">
        <v>2.67</v>
      </c>
      <c r="K617" s="66">
        <v>42852</v>
      </c>
      <c r="L617" s="62">
        <v>339.04</v>
      </c>
      <c r="M617" s="62">
        <v>339.04</v>
      </c>
      <c r="N617" s="67">
        <v>3.3904000000000004E-2</v>
      </c>
      <c r="O617" s="67">
        <f t="shared" si="19"/>
        <v>3.3904000000000004E-2</v>
      </c>
      <c r="R617" s="67"/>
      <c r="X617" s="66">
        <v>42852</v>
      </c>
      <c r="Y617" s="62">
        <v>4</v>
      </c>
    </row>
    <row r="618" spans="9:25" x14ac:dyDescent="0.25">
      <c r="I618" s="66">
        <v>42856</v>
      </c>
      <c r="J618" s="62">
        <v>2.71</v>
      </c>
      <c r="K618" s="66">
        <v>42853</v>
      </c>
      <c r="L618" s="62">
        <v>335.89</v>
      </c>
      <c r="M618" s="62">
        <v>335.89</v>
      </c>
      <c r="N618" s="67">
        <v>3.3589000000000001E-2</v>
      </c>
      <c r="O618" s="67">
        <f t="shared" si="19"/>
        <v>3.3589000000000001E-2</v>
      </c>
      <c r="R618" s="67"/>
      <c r="X618" s="66">
        <v>42853</v>
      </c>
      <c r="Y618" s="62">
        <v>4</v>
      </c>
    </row>
    <row r="619" spans="9:25" x14ac:dyDescent="0.25">
      <c r="I619" s="66">
        <v>42857</v>
      </c>
      <c r="J619" s="62">
        <v>2.68</v>
      </c>
      <c r="K619" s="66">
        <v>42856</v>
      </c>
      <c r="L619" s="62">
        <v>336.56</v>
      </c>
      <c r="M619" s="62">
        <v>336.56</v>
      </c>
      <c r="N619" s="67">
        <v>3.3655999999999998E-2</v>
      </c>
      <c r="O619" s="67">
        <f t="shared" si="19"/>
        <v>3.3655999999999998E-2</v>
      </c>
      <c r="R619" s="67"/>
      <c r="X619" s="66">
        <v>42856</v>
      </c>
      <c r="Y619" s="62">
        <v>4</v>
      </c>
    </row>
    <row r="620" spans="9:25" x14ac:dyDescent="0.25">
      <c r="I620" s="66">
        <v>42858</v>
      </c>
      <c r="J620" s="62">
        <v>2.7</v>
      </c>
      <c r="K620" s="66">
        <v>42857</v>
      </c>
      <c r="L620" s="62">
        <v>329.96</v>
      </c>
      <c r="M620" s="62">
        <v>329.96</v>
      </c>
      <c r="N620" s="67">
        <v>3.2995999999999998E-2</v>
      </c>
      <c r="O620" s="67">
        <f t="shared" si="19"/>
        <v>3.2995999999999998E-2</v>
      </c>
      <c r="R620" s="67"/>
      <c r="X620" s="66">
        <v>42857</v>
      </c>
      <c r="Y620" s="62">
        <v>4</v>
      </c>
    </row>
    <row r="621" spans="9:25" x14ac:dyDescent="0.25">
      <c r="I621" s="66">
        <v>42859</v>
      </c>
      <c r="J621" s="62">
        <v>2.73</v>
      </c>
      <c r="K621" s="66">
        <v>42858</v>
      </c>
      <c r="L621" s="62">
        <v>330.34</v>
      </c>
      <c r="M621" s="62">
        <v>330.34</v>
      </c>
      <c r="N621" s="67">
        <v>3.3034000000000001E-2</v>
      </c>
      <c r="O621" s="67">
        <f t="shared" si="19"/>
        <v>3.3034000000000001E-2</v>
      </c>
      <c r="R621" s="67"/>
      <c r="X621" s="66">
        <v>42858</v>
      </c>
      <c r="Y621" s="62">
        <v>4</v>
      </c>
    </row>
    <row r="622" spans="9:25" x14ac:dyDescent="0.25">
      <c r="I622" s="66">
        <v>42860</v>
      </c>
      <c r="J622" s="62">
        <v>2.73</v>
      </c>
      <c r="K622" s="66">
        <v>42859</v>
      </c>
      <c r="L622" s="62">
        <v>336.65</v>
      </c>
      <c r="M622" s="62">
        <v>336.65</v>
      </c>
      <c r="N622" s="67">
        <v>3.3665E-2</v>
      </c>
      <c r="O622" s="67">
        <f t="shared" si="19"/>
        <v>3.3665E-2</v>
      </c>
      <c r="R622" s="67"/>
      <c r="X622" s="66">
        <v>42859</v>
      </c>
      <c r="Y622" s="62">
        <v>4</v>
      </c>
    </row>
    <row r="623" spans="9:25" x14ac:dyDescent="0.25">
      <c r="I623" s="66">
        <v>42863</v>
      </c>
      <c r="J623" s="62">
        <v>2.76</v>
      </c>
      <c r="K623" s="66">
        <v>42860</v>
      </c>
      <c r="L623" s="62">
        <v>332.23</v>
      </c>
      <c r="M623" s="62">
        <v>332.23</v>
      </c>
      <c r="N623" s="67">
        <v>3.3223000000000003E-2</v>
      </c>
      <c r="O623" s="67">
        <f t="shared" si="19"/>
        <v>3.3223000000000003E-2</v>
      </c>
      <c r="R623" s="67"/>
      <c r="X623" s="66">
        <v>42860</v>
      </c>
      <c r="Y623" s="62">
        <v>4</v>
      </c>
    </row>
    <row r="624" spans="9:25" x14ac:dyDescent="0.25">
      <c r="I624" s="66">
        <v>42864</v>
      </c>
      <c r="J624" s="62">
        <v>2.79</v>
      </c>
      <c r="K624" s="66">
        <v>42863</v>
      </c>
      <c r="L624" s="62">
        <v>335.29</v>
      </c>
      <c r="M624" s="62">
        <v>335.29</v>
      </c>
      <c r="N624" s="67">
        <v>3.3529000000000003E-2</v>
      </c>
      <c r="O624" s="67">
        <f t="shared" si="19"/>
        <v>3.3529000000000003E-2</v>
      </c>
      <c r="R624" s="67"/>
      <c r="X624" s="66">
        <v>42863</v>
      </c>
      <c r="Y624" s="62">
        <v>4</v>
      </c>
    </row>
    <row r="625" spans="9:25" x14ac:dyDescent="0.25">
      <c r="I625" s="66">
        <v>42865</v>
      </c>
      <c r="J625" s="62">
        <v>2.79</v>
      </c>
      <c r="K625" s="66">
        <v>42864</v>
      </c>
      <c r="L625" s="62">
        <v>334.48</v>
      </c>
      <c r="M625" s="62">
        <v>334.48</v>
      </c>
      <c r="N625" s="67">
        <v>3.3447999999999999E-2</v>
      </c>
      <c r="O625" s="67">
        <f t="shared" si="19"/>
        <v>3.3447999999999999E-2</v>
      </c>
      <c r="R625" s="67"/>
      <c r="X625" s="66">
        <v>42864</v>
      </c>
      <c r="Y625" s="62">
        <v>4</v>
      </c>
    </row>
    <row r="626" spans="9:25" x14ac:dyDescent="0.25">
      <c r="I626" s="66">
        <v>42866</v>
      </c>
      <c r="J626" s="62">
        <v>2.78</v>
      </c>
      <c r="K626" s="66">
        <v>42865</v>
      </c>
      <c r="L626" s="62">
        <v>329.92</v>
      </c>
      <c r="M626" s="62">
        <v>329.92</v>
      </c>
      <c r="N626" s="67">
        <v>3.2992E-2</v>
      </c>
      <c r="O626" s="67">
        <f t="shared" si="19"/>
        <v>3.2992E-2</v>
      </c>
      <c r="R626" s="67"/>
      <c r="X626" s="66">
        <v>42865</v>
      </c>
      <c r="Y626" s="62">
        <v>4</v>
      </c>
    </row>
    <row r="627" spans="9:25" x14ac:dyDescent="0.25">
      <c r="I627" s="66">
        <v>42867</v>
      </c>
      <c r="J627" s="62">
        <v>2.74</v>
      </c>
      <c r="K627" s="66">
        <v>42866</v>
      </c>
      <c r="L627" s="62">
        <v>326.43</v>
      </c>
      <c r="M627" s="62">
        <v>326.43</v>
      </c>
      <c r="N627" s="67">
        <v>3.2642999999999998E-2</v>
      </c>
      <c r="O627" s="67">
        <f t="shared" si="19"/>
        <v>3.2642999999999998E-2</v>
      </c>
      <c r="R627" s="67"/>
      <c r="X627" s="66">
        <v>42866</v>
      </c>
      <c r="Y627" s="62">
        <v>4</v>
      </c>
    </row>
    <row r="628" spans="9:25" x14ac:dyDescent="0.25">
      <c r="I628" s="66">
        <v>42870</v>
      </c>
      <c r="J628" s="62">
        <v>2.76</v>
      </c>
      <c r="K628" s="66">
        <v>42867</v>
      </c>
      <c r="L628" s="147">
        <v>33.14</v>
      </c>
      <c r="M628" s="147">
        <v>331.4</v>
      </c>
      <c r="N628" s="148">
        <v>3.3139999999999996E-2</v>
      </c>
      <c r="O628" s="148">
        <f t="shared" si="19"/>
        <v>3.3139999999999996E-2</v>
      </c>
      <c r="R628" s="67"/>
      <c r="X628" s="66">
        <v>42867</v>
      </c>
      <c r="Y628" s="62">
        <v>4</v>
      </c>
    </row>
    <row r="629" spans="9:25" x14ac:dyDescent="0.25">
      <c r="I629" s="66">
        <v>42871</v>
      </c>
      <c r="J629" s="62">
        <v>2.74</v>
      </c>
      <c r="K629" s="66">
        <v>42870</v>
      </c>
      <c r="L629" s="62">
        <v>329.87</v>
      </c>
      <c r="M629" s="62">
        <v>329.87</v>
      </c>
      <c r="N629" s="67">
        <v>3.2987000000000002E-2</v>
      </c>
      <c r="O629" s="67">
        <f t="shared" si="19"/>
        <v>3.2987000000000002E-2</v>
      </c>
      <c r="R629" s="67"/>
      <c r="X629" s="66">
        <v>42870</v>
      </c>
      <c r="Y629" s="62">
        <v>4</v>
      </c>
    </row>
    <row r="630" spans="9:25" x14ac:dyDescent="0.25">
      <c r="I630" s="66">
        <v>42872</v>
      </c>
      <c r="J630" s="62">
        <v>2.65</v>
      </c>
      <c r="K630" s="66">
        <v>42871</v>
      </c>
      <c r="L630" s="62">
        <v>326.91000000000003</v>
      </c>
      <c r="M630" s="62">
        <v>326.91000000000003</v>
      </c>
      <c r="N630" s="67">
        <v>3.2691000000000005E-2</v>
      </c>
      <c r="O630" s="67">
        <f t="shared" si="19"/>
        <v>3.2691000000000005E-2</v>
      </c>
      <c r="R630" s="67"/>
      <c r="X630" s="66">
        <v>42871</v>
      </c>
      <c r="Y630" s="62">
        <v>4</v>
      </c>
    </row>
    <row r="631" spans="9:25" x14ac:dyDescent="0.25">
      <c r="I631" s="66">
        <v>42873</v>
      </c>
      <c r="J631" s="62">
        <v>2.64</v>
      </c>
      <c r="K631" s="66">
        <v>42872</v>
      </c>
      <c r="L631" s="62">
        <v>335.58</v>
      </c>
      <c r="M631" s="62">
        <v>335.58</v>
      </c>
      <c r="N631" s="67">
        <v>3.3557999999999998E-2</v>
      </c>
      <c r="O631" s="67">
        <f t="shared" si="19"/>
        <v>3.3557999999999998E-2</v>
      </c>
      <c r="R631" s="67"/>
      <c r="X631" s="66">
        <v>42872</v>
      </c>
      <c r="Y631" s="62">
        <v>4</v>
      </c>
    </row>
    <row r="632" spans="9:25" x14ac:dyDescent="0.25">
      <c r="I632" s="66">
        <v>42874</v>
      </c>
      <c r="J632" s="62">
        <v>2.63</v>
      </c>
      <c r="K632" s="66">
        <v>42873</v>
      </c>
      <c r="L632" s="62">
        <v>387.65</v>
      </c>
      <c r="M632" s="62">
        <v>387.65</v>
      </c>
      <c r="N632" s="67">
        <v>3.8765000000000001E-2</v>
      </c>
      <c r="O632" s="67">
        <f t="shared" si="19"/>
        <v>3.8765000000000001E-2</v>
      </c>
      <c r="R632" s="67"/>
      <c r="X632" s="66">
        <v>42873</v>
      </c>
      <c r="Y632" s="62">
        <v>4</v>
      </c>
    </row>
    <row r="633" spans="9:25" x14ac:dyDescent="0.25">
      <c r="I633" s="66">
        <v>42877</v>
      </c>
      <c r="J633" s="62">
        <v>2.64</v>
      </c>
      <c r="K633" s="66">
        <v>42874</v>
      </c>
      <c r="L633" s="62">
        <v>369.49</v>
      </c>
      <c r="M633" s="62">
        <v>369.49</v>
      </c>
      <c r="N633" s="67">
        <v>3.6949000000000003E-2</v>
      </c>
      <c r="O633" s="67">
        <f t="shared" si="19"/>
        <v>3.6949000000000003E-2</v>
      </c>
      <c r="R633" s="67"/>
      <c r="X633" s="66">
        <v>42874</v>
      </c>
      <c r="Y633" s="62">
        <v>4</v>
      </c>
    </row>
    <row r="634" spans="9:25" x14ac:dyDescent="0.25">
      <c r="I634" s="66">
        <v>42878</v>
      </c>
      <c r="J634" s="62">
        <v>2.68</v>
      </c>
      <c r="K634" s="66">
        <v>42877</v>
      </c>
      <c r="L634" s="62">
        <v>374.32</v>
      </c>
      <c r="M634" s="62">
        <v>374.32</v>
      </c>
      <c r="N634" s="67">
        <v>3.7432E-2</v>
      </c>
      <c r="O634" s="67">
        <f t="shared" si="19"/>
        <v>3.7432E-2</v>
      </c>
      <c r="R634" s="67"/>
      <c r="X634" s="66">
        <v>42877</v>
      </c>
      <c r="Y634" s="62">
        <v>4</v>
      </c>
    </row>
    <row r="635" spans="9:25" x14ac:dyDescent="0.25">
      <c r="I635" s="66">
        <v>42879</v>
      </c>
      <c r="J635" s="62">
        <v>2.65</v>
      </c>
      <c r="K635" s="66">
        <v>42878</v>
      </c>
      <c r="L635" s="62">
        <v>368.44</v>
      </c>
      <c r="M635" s="62">
        <v>368.44</v>
      </c>
      <c r="N635" s="67">
        <v>3.6844000000000002E-2</v>
      </c>
      <c r="O635" s="67">
        <f t="shared" si="19"/>
        <v>3.6844000000000002E-2</v>
      </c>
      <c r="R635" s="67"/>
      <c r="X635" s="66">
        <v>42878</v>
      </c>
      <c r="Y635" s="62">
        <v>4</v>
      </c>
    </row>
    <row r="636" spans="9:25" x14ac:dyDescent="0.25">
      <c r="I636" s="66">
        <v>42880</v>
      </c>
      <c r="J636" s="62">
        <v>2.65</v>
      </c>
      <c r="K636" s="66">
        <v>42879</v>
      </c>
      <c r="L636" s="62">
        <v>364.64</v>
      </c>
      <c r="M636" s="62">
        <v>364.64</v>
      </c>
      <c r="N636" s="67">
        <v>3.6463999999999996E-2</v>
      </c>
      <c r="O636" s="67">
        <f t="shared" si="19"/>
        <v>3.6463999999999996E-2</v>
      </c>
      <c r="R636" s="67"/>
      <c r="X636" s="66">
        <v>42879</v>
      </c>
      <c r="Y636" s="62">
        <v>4</v>
      </c>
    </row>
    <row r="637" spans="9:25" x14ac:dyDescent="0.25">
      <c r="I637" s="66">
        <v>42881</v>
      </c>
      <c r="J637" s="62">
        <v>2.65</v>
      </c>
      <c r="K637" s="66">
        <v>42880</v>
      </c>
      <c r="L637" s="62">
        <v>368.88</v>
      </c>
      <c r="M637" s="62">
        <v>368.88</v>
      </c>
      <c r="N637" s="67">
        <v>3.6887999999999997E-2</v>
      </c>
      <c r="O637" s="67">
        <f t="shared" si="19"/>
        <v>3.6887999999999997E-2</v>
      </c>
      <c r="R637" s="67"/>
      <c r="X637" s="66">
        <v>42880</v>
      </c>
      <c r="Y637" s="62">
        <v>4</v>
      </c>
    </row>
    <row r="638" spans="9:25" x14ac:dyDescent="0.25">
      <c r="I638" s="66">
        <v>42884</v>
      </c>
      <c r="J638" s="62"/>
      <c r="K638" s="66">
        <v>42881</v>
      </c>
      <c r="L638" s="62">
        <v>364.95</v>
      </c>
      <c r="M638" s="62">
        <v>364.95</v>
      </c>
      <c r="N638" s="67">
        <v>3.6495E-2</v>
      </c>
      <c r="O638" s="67">
        <f t="shared" si="19"/>
        <v>3.6495E-2</v>
      </c>
      <c r="R638" s="67"/>
      <c r="X638" s="66">
        <v>42881</v>
      </c>
      <c r="Y638" s="62">
        <v>4</v>
      </c>
    </row>
    <row r="639" spans="9:25" x14ac:dyDescent="0.25">
      <c r="I639" s="66">
        <v>42885</v>
      </c>
      <c r="J639" s="62">
        <v>2.61</v>
      </c>
      <c r="K639" s="66">
        <v>42884</v>
      </c>
      <c r="L639" s="62">
        <v>364.97</v>
      </c>
      <c r="M639" s="62">
        <v>364.97</v>
      </c>
      <c r="N639" s="67">
        <v>3.6497000000000002E-2</v>
      </c>
      <c r="O639" s="67">
        <f t="shared" si="19"/>
        <v>3.6497000000000002E-2</v>
      </c>
      <c r="R639" s="67"/>
      <c r="X639" s="66">
        <v>42884</v>
      </c>
      <c r="Y639" s="62">
        <v>4</v>
      </c>
    </row>
    <row r="640" spans="9:25" x14ac:dyDescent="0.25">
      <c r="I640" s="66">
        <v>42886</v>
      </c>
      <c r="J640" s="62">
        <v>2.6</v>
      </c>
      <c r="K640" s="66">
        <v>42885</v>
      </c>
      <c r="L640" s="147">
        <v>36.57</v>
      </c>
      <c r="M640" s="147">
        <v>365.7</v>
      </c>
      <c r="N640" s="148">
        <v>3.6569999999999998E-2</v>
      </c>
      <c r="O640" s="148">
        <f t="shared" si="19"/>
        <v>3.6569999999999998E-2</v>
      </c>
      <c r="R640" s="67"/>
      <c r="X640" s="66">
        <v>42885</v>
      </c>
      <c r="Y640" s="62">
        <v>4</v>
      </c>
    </row>
    <row r="641" spans="9:25" x14ac:dyDescent="0.25">
      <c r="I641" s="66">
        <v>42887</v>
      </c>
      <c r="J641" s="62">
        <v>2.6</v>
      </c>
      <c r="K641" s="66">
        <v>42886</v>
      </c>
      <c r="L641" s="62">
        <v>364.13</v>
      </c>
      <c r="M641" s="62">
        <v>364.13</v>
      </c>
      <c r="N641" s="67">
        <v>3.6413000000000001E-2</v>
      </c>
      <c r="O641" s="67">
        <f t="shared" si="19"/>
        <v>3.6413000000000001E-2</v>
      </c>
      <c r="R641" s="67"/>
      <c r="X641" s="66">
        <v>42886</v>
      </c>
      <c r="Y641" s="62">
        <v>4</v>
      </c>
    </row>
    <row r="642" spans="9:25" x14ac:dyDescent="0.25">
      <c r="I642" s="66">
        <v>42888</v>
      </c>
      <c r="J642" s="62">
        <v>2.5299999999999998</v>
      </c>
      <c r="K642" s="66">
        <v>42887</v>
      </c>
      <c r="L642" s="62">
        <v>365.11</v>
      </c>
      <c r="M642" s="62">
        <v>365.11</v>
      </c>
      <c r="N642" s="67">
        <v>3.6511000000000002E-2</v>
      </c>
      <c r="O642" s="67">
        <f t="shared" si="19"/>
        <v>3.6511000000000002E-2</v>
      </c>
      <c r="R642" s="67"/>
      <c r="X642" s="66">
        <v>42887</v>
      </c>
      <c r="Y642" s="62">
        <v>4</v>
      </c>
    </row>
    <row r="643" spans="9:25" x14ac:dyDescent="0.25">
      <c r="I643" s="66">
        <v>42891</v>
      </c>
      <c r="J643" s="62">
        <v>2.56</v>
      </c>
      <c r="K643" s="66">
        <v>42888</v>
      </c>
      <c r="L643" s="62">
        <v>364.21</v>
      </c>
      <c r="M643" s="62">
        <v>364.21</v>
      </c>
      <c r="N643" s="67">
        <v>3.6420999999999995E-2</v>
      </c>
      <c r="O643" s="67">
        <f t="shared" si="19"/>
        <v>3.6420999999999995E-2</v>
      </c>
      <c r="R643" s="67"/>
      <c r="X643" s="66">
        <v>42888</v>
      </c>
      <c r="Y643" s="62">
        <v>4</v>
      </c>
    </row>
    <row r="644" spans="9:25" x14ac:dyDescent="0.25">
      <c r="I644" s="66">
        <v>42892</v>
      </c>
      <c r="J644" s="62">
        <v>2.5299999999999998</v>
      </c>
      <c r="K644" s="66">
        <v>42891</v>
      </c>
      <c r="L644" s="62">
        <v>366.14</v>
      </c>
      <c r="M644" s="62">
        <v>366.14</v>
      </c>
      <c r="N644" s="67">
        <v>3.6614000000000001E-2</v>
      </c>
      <c r="O644" s="67">
        <f t="shared" si="19"/>
        <v>3.6614000000000001E-2</v>
      </c>
      <c r="R644" s="67"/>
      <c r="X644" s="66">
        <v>42891</v>
      </c>
      <c r="Y644" s="62">
        <v>4</v>
      </c>
    </row>
    <row r="645" spans="9:25" x14ac:dyDescent="0.25">
      <c r="I645" s="66">
        <v>42893</v>
      </c>
      <c r="J645" s="62">
        <v>2.56</v>
      </c>
      <c r="K645" s="66">
        <v>42892</v>
      </c>
      <c r="L645" s="62">
        <v>361.15</v>
      </c>
      <c r="M645" s="62">
        <v>361.15</v>
      </c>
      <c r="N645" s="67">
        <v>3.6114999999999994E-2</v>
      </c>
      <c r="O645" s="67">
        <f t="shared" si="19"/>
        <v>3.6114999999999994E-2</v>
      </c>
      <c r="R645" s="67"/>
      <c r="X645" s="66">
        <v>42892</v>
      </c>
      <c r="Y645" s="62">
        <v>4</v>
      </c>
    </row>
    <row r="646" spans="9:25" x14ac:dyDescent="0.25">
      <c r="I646" s="66">
        <v>42894</v>
      </c>
      <c r="J646" s="62">
        <v>2.57</v>
      </c>
      <c r="K646" s="66">
        <v>42893</v>
      </c>
      <c r="L646" s="62">
        <v>363.59</v>
      </c>
      <c r="M646" s="62">
        <v>363.59</v>
      </c>
      <c r="N646" s="67">
        <v>3.6358999999999995E-2</v>
      </c>
      <c r="O646" s="67">
        <f t="shared" si="19"/>
        <v>3.6358999999999995E-2</v>
      </c>
      <c r="R646" s="67"/>
      <c r="X646" s="66">
        <v>42893</v>
      </c>
      <c r="Y646" s="62">
        <v>4</v>
      </c>
    </row>
    <row r="647" spans="9:25" x14ac:dyDescent="0.25">
      <c r="I647" s="66">
        <v>42895</v>
      </c>
      <c r="J647" s="62">
        <v>2.59</v>
      </c>
      <c r="K647" s="66">
        <v>42894</v>
      </c>
      <c r="L647" s="62">
        <v>360.15</v>
      </c>
      <c r="M647" s="62">
        <v>360.15</v>
      </c>
      <c r="N647" s="67">
        <v>3.6014999999999998E-2</v>
      </c>
      <c r="O647" s="67">
        <f t="shared" si="19"/>
        <v>3.6014999999999998E-2</v>
      </c>
      <c r="R647" s="67"/>
      <c r="X647" s="66">
        <v>42894</v>
      </c>
      <c r="Y647" s="62">
        <v>4</v>
      </c>
    </row>
    <row r="648" spans="9:25" x14ac:dyDescent="0.25">
      <c r="I648" s="66">
        <v>42898</v>
      </c>
      <c r="J648" s="62">
        <v>2.59</v>
      </c>
      <c r="K648" s="66">
        <v>42895</v>
      </c>
      <c r="L648" s="62">
        <v>357.74</v>
      </c>
      <c r="M648" s="62">
        <v>357.74</v>
      </c>
      <c r="N648" s="67">
        <v>3.5774E-2</v>
      </c>
      <c r="O648" s="67">
        <f t="shared" si="19"/>
        <v>3.5774E-2</v>
      </c>
      <c r="R648" s="67"/>
      <c r="X648" s="66">
        <v>42895</v>
      </c>
      <c r="Y648" s="62">
        <v>4</v>
      </c>
    </row>
    <row r="649" spans="9:25" x14ac:dyDescent="0.25">
      <c r="I649" s="66">
        <v>42899</v>
      </c>
      <c r="J649" s="62">
        <v>2.6</v>
      </c>
      <c r="K649" s="66">
        <v>42898</v>
      </c>
      <c r="L649" s="62">
        <v>358.64</v>
      </c>
      <c r="M649" s="62">
        <v>358.64</v>
      </c>
      <c r="N649" s="67">
        <v>3.5864E-2</v>
      </c>
      <c r="O649" s="67">
        <f t="shared" si="19"/>
        <v>3.5864E-2</v>
      </c>
      <c r="R649" s="67"/>
      <c r="X649" s="66">
        <v>42898</v>
      </c>
      <c r="Y649" s="62">
        <v>4</v>
      </c>
    </row>
    <row r="650" spans="9:25" x14ac:dyDescent="0.25">
      <c r="I650" s="66">
        <v>42900</v>
      </c>
      <c r="J650" s="62">
        <v>2.5299999999999998</v>
      </c>
      <c r="K650" s="66">
        <v>42899</v>
      </c>
      <c r="L650" s="62">
        <v>356.13</v>
      </c>
      <c r="M650" s="62">
        <v>356.13</v>
      </c>
      <c r="N650" s="67">
        <v>3.5612999999999999E-2</v>
      </c>
      <c r="O650" s="67">
        <f t="shared" si="19"/>
        <v>3.5612999999999999E-2</v>
      </c>
      <c r="R650" s="67"/>
      <c r="X650" s="66">
        <v>42899</v>
      </c>
      <c r="Y650" s="62">
        <v>4</v>
      </c>
    </row>
    <row r="651" spans="9:25" x14ac:dyDescent="0.25">
      <c r="I651" s="66">
        <v>42901</v>
      </c>
      <c r="J651" s="62">
        <v>2.52</v>
      </c>
      <c r="K651" s="66">
        <v>42900</v>
      </c>
      <c r="L651" s="147">
        <v>35.04</v>
      </c>
      <c r="M651" s="147">
        <v>350.4</v>
      </c>
      <c r="N651" s="148">
        <v>3.5039999999999995E-2</v>
      </c>
      <c r="O651" s="148">
        <f t="shared" si="19"/>
        <v>3.5039999999999995E-2</v>
      </c>
      <c r="R651" s="67"/>
      <c r="X651" s="66">
        <v>42900</v>
      </c>
      <c r="Y651" s="62">
        <v>4</v>
      </c>
    </row>
    <row r="652" spans="9:25" x14ac:dyDescent="0.25">
      <c r="I652" s="66">
        <v>42902</v>
      </c>
      <c r="J652" s="62">
        <v>2.52</v>
      </c>
      <c r="K652" s="66">
        <v>42901</v>
      </c>
      <c r="L652" s="62">
        <v>357.32</v>
      </c>
      <c r="M652" s="62">
        <v>357.32</v>
      </c>
      <c r="N652" s="67">
        <v>3.5732E-2</v>
      </c>
      <c r="O652" s="67">
        <f t="shared" ref="O652:O715" si="20">IF(OR(N652&gt;($G$25+$G$26*$G$24),N652&lt;($G$25-$G$26*$G$24)),"",N652)</f>
        <v>3.5732E-2</v>
      </c>
      <c r="R652" s="67"/>
      <c r="X652" s="66">
        <v>42901</v>
      </c>
      <c r="Y652" s="62">
        <v>4.25</v>
      </c>
    </row>
    <row r="653" spans="9:25" x14ac:dyDescent="0.25">
      <c r="I653" s="66">
        <v>42905</v>
      </c>
      <c r="J653" s="62">
        <v>2.5299999999999998</v>
      </c>
      <c r="K653" s="66">
        <v>42902</v>
      </c>
      <c r="L653" s="147">
        <v>36.25</v>
      </c>
      <c r="M653" s="147">
        <v>362.5</v>
      </c>
      <c r="N653" s="148">
        <v>3.6249999999999998E-2</v>
      </c>
      <c r="O653" s="148">
        <f t="shared" si="20"/>
        <v>3.6249999999999998E-2</v>
      </c>
      <c r="R653" s="67"/>
      <c r="X653" s="66">
        <v>42902</v>
      </c>
      <c r="Y653" s="62">
        <v>4.25</v>
      </c>
    </row>
    <row r="654" spans="9:25" x14ac:dyDescent="0.25">
      <c r="I654" s="66">
        <v>42906</v>
      </c>
      <c r="J654" s="62">
        <v>2.4900000000000002</v>
      </c>
      <c r="K654" s="66">
        <v>42905</v>
      </c>
      <c r="L654" s="62">
        <v>359.67</v>
      </c>
      <c r="M654" s="62">
        <v>359.67</v>
      </c>
      <c r="N654" s="67">
        <v>3.5966999999999999E-2</v>
      </c>
      <c r="O654" s="67">
        <f t="shared" si="20"/>
        <v>3.5966999999999999E-2</v>
      </c>
      <c r="R654" s="67"/>
      <c r="X654" s="66">
        <v>42905</v>
      </c>
      <c r="Y654" s="62">
        <v>4.25</v>
      </c>
    </row>
    <row r="655" spans="9:25" x14ac:dyDescent="0.25">
      <c r="I655" s="66">
        <v>42907</v>
      </c>
      <c r="J655" s="62">
        <v>2.48</v>
      </c>
      <c r="K655" s="66">
        <v>42906</v>
      </c>
      <c r="L655" s="62">
        <v>363.79</v>
      </c>
      <c r="M655" s="62">
        <v>363.79</v>
      </c>
      <c r="N655" s="67">
        <v>3.6379000000000002E-2</v>
      </c>
      <c r="O655" s="67">
        <f t="shared" si="20"/>
        <v>3.6379000000000002E-2</v>
      </c>
      <c r="R655" s="67"/>
      <c r="X655" s="66">
        <v>42906</v>
      </c>
      <c r="Y655" s="62">
        <v>4.25</v>
      </c>
    </row>
    <row r="656" spans="9:25" x14ac:dyDescent="0.25">
      <c r="I656" s="66">
        <v>42908</v>
      </c>
      <c r="J656" s="62">
        <v>2.4700000000000002</v>
      </c>
      <c r="K656" s="66">
        <v>42907</v>
      </c>
      <c r="L656" s="62">
        <v>370.93</v>
      </c>
      <c r="M656" s="62">
        <v>370.93</v>
      </c>
      <c r="N656" s="67">
        <v>3.7093000000000001E-2</v>
      </c>
      <c r="O656" s="67">
        <f t="shared" si="20"/>
        <v>3.7093000000000001E-2</v>
      </c>
      <c r="R656" s="67"/>
      <c r="X656" s="66">
        <v>42907</v>
      </c>
      <c r="Y656" s="62">
        <v>4.25</v>
      </c>
    </row>
    <row r="657" spans="9:25" x14ac:dyDescent="0.25">
      <c r="I657" s="66">
        <v>42909</v>
      </c>
      <c r="J657" s="62">
        <v>2.48</v>
      </c>
      <c r="K657" s="66">
        <v>42908</v>
      </c>
      <c r="L657" s="62">
        <v>369.77</v>
      </c>
      <c r="M657" s="62">
        <v>369.77</v>
      </c>
      <c r="N657" s="67">
        <v>3.6976999999999996E-2</v>
      </c>
      <c r="O657" s="67">
        <f t="shared" si="20"/>
        <v>3.6976999999999996E-2</v>
      </c>
      <c r="R657" s="67"/>
      <c r="X657" s="66">
        <v>42908</v>
      </c>
      <c r="Y657" s="62">
        <v>4.25</v>
      </c>
    </row>
    <row r="658" spans="9:25" x14ac:dyDescent="0.25">
      <c r="I658" s="66">
        <v>42912</v>
      </c>
      <c r="J658" s="62">
        <v>2.46</v>
      </c>
      <c r="K658" s="66">
        <v>42909</v>
      </c>
      <c r="L658" s="147">
        <v>36.75</v>
      </c>
      <c r="M658" s="147">
        <v>367.5</v>
      </c>
      <c r="N658" s="148">
        <v>3.6749999999999998E-2</v>
      </c>
      <c r="O658" s="148">
        <f t="shared" si="20"/>
        <v>3.6749999999999998E-2</v>
      </c>
      <c r="R658" s="67"/>
      <c r="X658" s="66">
        <v>42909</v>
      </c>
      <c r="Y658" s="62">
        <v>4.25</v>
      </c>
    </row>
    <row r="659" spans="9:25" x14ac:dyDescent="0.25">
      <c r="I659" s="66">
        <v>42913</v>
      </c>
      <c r="J659" s="62">
        <v>2.52</v>
      </c>
      <c r="K659" s="66">
        <v>42912</v>
      </c>
      <c r="L659" s="62">
        <v>364.85</v>
      </c>
      <c r="M659" s="62">
        <v>364.85</v>
      </c>
      <c r="N659" s="67">
        <v>3.6485000000000004E-2</v>
      </c>
      <c r="O659" s="67">
        <f t="shared" si="20"/>
        <v>3.6485000000000004E-2</v>
      </c>
      <c r="R659" s="67"/>
      <c r="X659" s="66">
        <v>42912</v>
      </c>
      <c r="Y659" s="62">
        <v>4.25</v>
      </c>
    </row>
    <row r="660" spans="9:25" x14ac:dyDescent="0.25">
      <c r="I660" s="66">
        <v>42914</v>
      </c>
      <c r="J660" s="62">
        <v>2.5499999999999998</v>
      </c>
      <c r="K660" s="66">
        <v>42913</v>
      </c>
      <c r="L660" s="62">
        <v>371.29</v>
      </c>
      <c r="M660" s="62">
        <v>371.29</v>
      </c>
      <c r="N660" s="67">
        <v>3.7129000000000002E-2</v>
      </c>
      <c r="O660" s="67">
        <f t="shared" si="20"/>
        <v>3.7129000000000002E-2</v>
      </c>
      <c r="R660" s="67"/>
      <c r="X660" s="66">
        <v>42913</v>
      </c>
      <c r="Y660" s="62">
        <v>4.25</v>
      </c>
    </row>
    <row r="661" spans="9:25" x14ac:dyDescent="0.25">
      <c r="I661" s="66">
        <v>42915</v>
      </c>
      <c r="J661" s="62">
        <v>2.59</v>
      </c>
      <c r="K661" s="66">
        <v>42914</v>
      </c>
      <c r="L661" s="62">
        <v>366.25</v>
      </c>
      <c r="M661" s="62">
        <v>366.25</v>
      </c>
      <c r="N661" s="67">
        <v>3.6624999999999998E-2</v>
      </c>
      <c r="O661" s="67">
        <f t="shared" si="20"/>
        <v>3.6624999999999998E-2</v>
      </c>
      <c r="R661" s="67"/>
      <c r="X661" s="66">
        <v>42914</v>
      </c>
      <c r="Y661" s="62">
        <v>4.25</v>
      </c>
    </row>
    <row r="662" spans="9:25" x14ac:dyDescent="0.25">
      <c r="I662" s="66">
        <v>42916</v>
      </c>
      <c r="J662" s="62">
        <v>2.61</v>
      </c>
      <c r="K662" s="66">
        <v>42915</v>
      </c>
      <c r="L662" s="62">
        <v>372.02</v>
      </c>
      <c r="M662" s="62">
        <v>372.02</v>
      </c>
      <c r="N662" s="67">
        <v>3.7201999999999999E-2</v>
      </c>
      <c r="O662" s="67">
        <f t="shared" si="20"/>
        <v>3.7201999999999999E-2</v>
      </c>
      <c r="R662" s="67"/>
      <c r="X662" s="66">
        <v>42915</v>
      </c>
      <c r="Y662" s="62">
        <v>4.25</v>
      </c>
    </row>
    <row r="663" spans="9:25" x14ac:dyDescent="0.25">
      <c r="I663" s="66">
        <v>42919</v>
      </c>
      <c r="J663" s="62">
        <v>2.65</v>
      </c>
      <c r="K663" s="66">
        <v>42916</v>
      </c>
      <c r="L663" s="62">
        <v>370.12</v>
      </c>
      <c r="M663" s="62">
        <v>370.12</v>
      </c>
      <c r="N663" s="67">
        <v>3.7012000000000003E-2</v>
      </c>
      <c r="O663" s="67">
        <f t="shared" si="20"/>
        <v>3.7012000000000003E-2</v>
      </c>
      <c r="R663" s="67"/>
      <c r="X663" s="66">
        <v>42916</v>
      </c>
      <c r="Y663" s="62">
        <v>4.25</v>
      </c>
    </row>
    <row r="664" spans="9:25" x14ac:dyDescent="0.25">
      <c r="I664" s="66">
        <v>42920</v>
      </c>
      <c r="J664" s="62"/>
      <c r="K664" s="66">
        <v>42919</v>
      </c>
      <c r="L664" s="147">
        <v>36.94</v>
      </c>
      <c r="M664" s="147">
        <v>369.4</v>
      </c>
      <c r="N664" s="148">
        <v>3.6940000000000001E-2</v>
      </c>
      <c r="O664" s="148">
        <f t="shared" si="20"/>
        <v>3.6940000000000001E-2</v>
      </c>
      <c r="R664" s="67"/>
      <c r="X664" s="66">
        <v>42919</v>
      </c>
      <c r="Y664" s="62">
        <v>4.25</v>
      </c>
    </row>
    <row r="665" spans="9:25" x14ac:dyDescent="0.25">
      <c r="I665" s="66">
        <v>42921</v>
      </c>
      <c r="J665" s="62">
        <v>2.63</v>
      </c>
      <c r="K665" s="66">
        <v>42920</v>
      </c>
      <c r="L665" s="62">
        <v>369.61</v>
      </c>
      <c r="M665" s="62">
        <v>369.61</v>
      </c>
      <c r="N665" s="67">
        <v>3.6961000000000001E-2</v>
      </c>
      <c r="O665" s="67">
        <f t="shared" si="20"/>
        <v>3.6961000000000001E-2</v>
      </c>
      <c r="R665" s="67"/>
      <c r="X665" s="66">
        <v>42920</v>
      </c>
      <c r="Y665" s="62"/>
    </row>
    <row r="666" spans="9:25" x14ac:dyDescent="0.25">
      <c r="I666" s="66">
        <v>42922</v>
      </c>
      <c r="J666" s="62">
        <v>2.68</v>
      </c>
      <c r="K666" s="66">
        <v>42921</v>
      </c>
      <c r="L666" s="62">
        <v>370.14</v>
      </c>
      <c r="M666" s="62">
        <v>370.14</v>
      </c>
      <c r="N666" s="67">
        <v>3.7013999999999998E-2</v>
      </c>
      <c r="O666" s="67">
        <f t="shared" si="20"/>
        <v>3.7013999999999998E-2</v>
      </c>
      <c r="R666" s="67"/>
      <c r="X666" s="66">
        <v>42921</v>
      </c>
      <c r="Y666" s="62">
        <v>4.25</v>
      </c>
    </row>
    <row r="667" spans="9:25" x14ac:dyDescent="0.25">
      <c r="I667" s="66">
        <v>42923</v>
      </c>
      <c r="J667" s="62">
        <v>2.71</v>
      </c>
      <c r="K667" s="66">
        <v>42922</v>
      </c>
      <c r="L667" s="62">
        <v>374.96</v>
      </c>
      <c r="M667" s="62">
        <v>374.96</v>
      </c>
      <c r="N667" s="67">
        <v>3.7495999999999995E-2</v>
      </c>
      <c r="O667" s="67">
        <f t="shared" si="20"/>
        <v>3.7495999999999995E-2</v>
      </c>
      <c r="R667" s="67"/>
      <c r="X667" s="66">
        <v>42922</v>
      </c>
      <c r="Y667" s="62">
        <v>4.25</v>
      </c>
    </row>
    <row r="668" spans="9:25" x14ac:dyDescent="0.25">
      <c r="I668" s="66">
        <v>42926</v>
      </c>
      <c r="J668" s="62">
        <v>2.7</v>
      </c>
      <c r="K668" s="66">
        <v>42923</v>
      </c>
      <c r="L668" s="62">
        <v>372.74</v>
      </c>
      <c r="M668" s="62">
        <v>372.74</v>
      </c>
      <c r="N668" s="67">
        <v>3.7274000000000002E-2</v>
      </c>
      <c r="O668" s="67">
        <f t="shared" si="20"/>
        <v>3.7274000000000002E-2</v>
      </c>
      <c r="R668" s="67"/>
      <c r="X668" s="66">
        <v>42923</v>
      </c>
      <c r="Y668" s="62">
        <v>4.25</v>
      </c>
    </row>
    <row r="669" spans="9:25" x14ac:dyDescent="0.25">
      <c r="I669" s="66">
        <v>42927</v>
      </c>
      <c r="J669" s="62">
        <v>2.69</v>
      </c>
      <c r="K669" s="66">
        <v>42926</v>
      </c>
      <c r="L669" s="62">
        <v>369.46</v>
      </c>
      <c r="M669" s="62">
        <v>369.46</v>
      </c>
      <c r="N669" s="67">
        <v>3.6946E-2</v>
      </c>
      <c r="O669" s="67">
        <f t="shared" si="20"/>
        <v>3.6946E-2</v>
      </c>
      <c r="R669" s="67"/>
      <c r="X669" s="66">
        <v>42926</v>
      </c>
      <c r="Y669" s="62">
        <v>4.25</v>
      </c>
    </row>
    <row r="670" spans="9:25" x14ac:dyDescent="0.25">
      <c r="I670" s="66">
        <v>42928</v>
      </c>
      <c r="J670" s="62">
        <v>2.65</v>
      </c>
      <c r="K670" s="66">
        <v>42927</v>
      </c>
      <c r="L670" s="62">
        <v>366.41</v>
      </c>
      <c r="M670" s="62">
        <v>366.41</v>
      </c>
      <c r="N670" s="67">
        <v>3.6641E-2</v>
      </c>
      <c r="O670" s="67">
        <f t="shared" si="20"/>
        <v>3.6641E-2</v>
      </c>
      <c r="R670" s="67"/>
      <c r="X670" s="66">
        <v>42927</v>
      </c>
      <c r="Y670" s="62">
        <v>4.25</v>
      </c>
    </row>
    <row r="671" spans="9:25" x14ac:dyDescent="0.25">
      <c r="I671" s="66">
        <v>42929</v>
      </c>
      <c r="J671" s="62">
        <v>2.69</v>
      </c>
      <c r="K671" s="66">
        <v>42928</v>
      </c>
      <c r="L671" s="62">
        <v>361.09</v>
      </c>
      <c r="M671" s="62">
        <v>361.09</v>
      </c>
      <c r="N671" s="67">
        <v>3.6108999999999995E-2</v>
      </c>
      <c r="O671" s="67">
        <f t="shared" si="20"/>
        <v>3.6108999999999995E-2</v>
      </c>
      <c r="R671" s="67"/>
      <c r="X671" s="66">
        <v>42928</v>
      </c>
      <c r="Y671" s="62">
        <v>4.25</v>
      </c>
    </row>
    <row r="672" spans="9:25" x14ac:dyDescent="0.25">
      <c r="I672" s="66">
        <v>42930</v>
      </c>
      <c r="J672" s="62">
        <v>2.67</v>
      </c>
      <c r="K672" s="66">
        <v>42929</v>
      </c>
      <c r="L672" s="62">
        <v>362.39</v>
      </c>
      <c r="M672" s="62">
        <v>362.39</v>
      </c>
      <c r="N672" s="67">
        <v>3.6239E-2</v>
      </c>
      <c r="O672" s="67">
        <f t="shared" si="20"/>
        <v>3.6239E-2</v>
      </c>
      <c r="R672" s="67"/>
      <c r="X672" s="66">
        <v>42929</v>
      </c>
      <c r="Y672" s="62">
        <v>4.25</v>
      </c>
    </row>
    <row r="673" spans="9:25" x14ac:dyDescent="0.25">
      <c r="I673" s="66">
        <v>42933</v>
      </c>
      <c r="J673" s="62">
        <v>2.65</v>
      </c>
      <c r="K673" s="66">
        <v>42930</v>
      </c>
      <c r="L673" s="62">
        <v>357.34</v>
      </c>
      <c r="M673" s="62">
        <v>357.34</v>
      </c>
      <c r="N673" s="67">
        <v>3.5733999999999995E-2</v>
      </c>
      <c r="O673" s="67">
        <f t="shared" si="20"/>
        <v>3.5733999999999995E-2</v>
      </c>
      <c r="R673" s="67"/>
      <c r="X673" s="66">
        <v>42930</v>
      </c>
      <c r="Y673" s="62">
        <v>4.25</v>
      </c>
    </row>
    <row r="674" spans="9:25" x14ac:dyDescent="0.25">
      <c r="I674" s="66">
        <v>42934</v>
      </c>
      <c r="J674" s="62">
        <v>2.61</v>
      </c>
      <c r="K674" s="66">
        <v>42933</v>
      </c>
      <c r="L674" s="62">
        <v>357.35</v>
      </c>
      <c r="M674" s="62">
        <v>357.35</v>
      </c>
      <c r="N674" s="67">
        <v>3.5735000000000003E-2</v>
      </c>
      <c r="O674" s="67">
        <f t="shared" si="20"/>
        <v>3.5735000000000003E-2</v>
      </c>
      <c r="R674" s="67"/>
      <c r="X674" s="66">
        <v>42933</v>
      </c>
      <c r="Y674" s="62">
        <v>4.25</v>
      </c>
    </row>
    <row r="675" spans="9:25" x14ac:dyDescent="0.25">
      <c r="I675" s="66">
        <v>42935</v>
      </c>
      <c r="J675" s="62">
        <v>2.61</v>
      </c>
      <c r="K675" s="66">
        <v>42934</v>
      </c>
      <c r="L675" s="62">
        <v>340.02</v>
      </c>
      <c r="M675" s="62">
        <v>340.02</v>
      </c>
      <c r="N675" s="67">
        <v>3.4001999999999998E-2</v>
      </c>
      <c r="O675" s="67">
        <f t="shared" si="20"/>
        <v>3.4001999999999998E-2</v>
      </c>
      <c r="R675" s="67"/>
      <c r="X675" s="66">
        <v>42934</v>
      </c>
      <c r="Y675" s="62">
        <v>4.25</v>
      </c>
    </row>
    <row r="676" spans="9:25" x14ac:dyDescent="0.25">
      <c r="I676" s="66">
        <v>42936</v>
      </c>
      <c r="J676" s="62">
        <v>2.6</v>
      </c>
      <c r="K676" s="66">
        <v>42935</v>
      </c>
      <c r="L676" s="62">
        <v>335.74</v>
      </c>
      <c r="M676" s="62">
        <v>335.74</v>
      </c>
      <c r="N676" s="67">
        <v>3.3574E-2</v>
      </c>
      <c r="O676" s="67">
        <f t="shared" si="20"/>
        <v>3.3574E-2</v>
      </c>
      <c r="R676" s="67"/>
      <c r="X676" s="66">
        <v>42935</v>
      </c>
      <c r="Y676" s="62">
        <v>4.25</v>
      </c>
    </row>
    <row r="677" spans="9:25" x14ac:dyDescent="0.25">
      <c r="I677" s="66">
        <v>42937</v>
      </c>
      <c r="J677" s="62">
        <v>2.57</v>
      </c>
      <c r="K677" s="66">
        <v>42936</v>
      </c>
      <c r="L677" s="62">
        <v>331.37</v>
      </c>
      <c r="M677" s="62">
        <v>331.37</v>
      </c>
      <c r="N677" s="67">
        <v>3.3137E-2</v>
      </c>
      <c r="O677" s="67">
        <f t="shared" si="20"/>
        <v>3.3137E-2</v>
      </c>
      <c r="R677" s="67"/>
      <c r="X677" s="66">
        <v>42936</v>
      </c>
      <c r="Y677" s="62">
        <v>4.25</v>
      </c>
    </row>
    <row r="678" spans="9:25" x14ac:dyDescent="0.25">
      <c r="I678" s="66">
        <v>42940</v>
      </c>
      <c r="J678" s="62">
        <v>2.59</v>
      </c>
      <c r="K678" s="66">
        <v>42937</v>
      </c>
      <c r="L678" s="62">
        <v>331.19</v>
      </c>
      <c r="M678" s="62">
        <v>331.19</v>
      </c>
      <c r="N678" s="67">
        <v>3.3119000000000003E-2</v>
      </c>
      <c r="O678" s="67">
        <f t="shared" si="20"/>
        <v>3.3119000000000003E-2</v>
      </c>
      <c r="R678" s="67"/>
      <c r="X678" s="66">
        <v>42937</v>
      </c>
      <c r="Y678" s="62">
        <v>4.25</v>
      </c>
    </row>
    <row r="679" spans="9:25" x14ac:dyDescent="0.25">
      <c r="I679" s="66">
        <v>42941</v>
      </c>
      <c r="J679" s="62">
        <v>2.67</v>
      </c>
      <c r="K679" s="66">
        <v>42940</v>
      </c>
      <c r="L679" s="62">
        <v>334.31</v>
      </c>
      <c r="M679" s="62">
        <v>334.31</v>
      </c>
      <c r="N679" s="67">
        <v>3.3431000000000002E-2</v>
      </c>
      <c r="O679" s="67">
        <f t="shared" si="20"/>
        <v>3.3431000000000002E-2</v>
      </c>
      <c r="R679" s="67"/>
      <c r="X679" s="66">
        <v>42940</v>
      </c>
      <c r="Y679" s="62">
        <v>4.25</v>
      </c>
    </row>
    <row r="680" spans="9:25" x14ac:dyDescent="0.25">
      <c r="I680" s="66">
        <v>42942</v>
      </c>
      <c r="J680" s="62">
        <v>2.65</v>
      </c>
      <c r="K680" s="66">
        <v>42941</v>
      </c>
      <c r="L680" s="62">
        <v>339.02</v>
      </c>
      <c r="M680" s="62">
        <v>339.02</v>
      </c>
      <c r="N680" s="67">
        <v>3.3902000000000002E-2</v>
      </c>
      <c r="O680" s="67">
        <f t="shared" si="20"/>
        <v>3.3902000000000002E-2</v>
      </c>
      <c r="R680" s="67"/>
      <c r="X680" s="66">
        <v>42941</v>
      </c>
      <c r="Y680" s="62">
        <v>4.25</v>
      </c>
    </row>
    <row r="681" spans="9:25" x14ac:dyDescent="0.25">
      <c r="I681" s="66">
        <v>42943</v>
      </c>
      <c r="J681" s="62">
        <v>2.68</v>
      </c>
      <c r="K681" s="66">
        <v>42942</v>
      </c>
      <c r="L681" s="62">
        <v>334.51</v>
      </c>
      <c r="M681" s="62">
        <v>334.51</v>
      </c>
      <c r="N681" s="67">
        <v>3.3451000000000002E-2</v>
      </c>
      <c r="O681" s="67">
        <f t="shared" si="20"/>
        <v>3.3451000000000002E-2</v>
      </c>
      <c r="R681" s="67"/>
      <c r="X681" s="66">
        <v>42942</v>
      </c>
      <c r="Y681" s="62">
        <v>4.25</v>
      </c>
    </row>
    <row r="682" spans="9:25" x14ac:dyDescent="0.25">
      <c r="I682" s="66">
        <v>42944</v>
      </c>
      <c r="J682" s="62">
        <v>2.65</v>
      </c>
      <c r="K682" s="66">
        <v>42943</v>
      </c>
      <c r="L682" s="62">
        <v>337.64</v>
      </c>
      <c r="M682" s="62">
        <v>337.64</v>
      </c>
      <c r="N682" s="67">
        <v>3.3763999999999995E-2</v>
      </c>
      <c r="O682" s="67">
        <f t="shared" si="20"/>
        <v>3.3763999999999995E-2</v>
      </c>
      <c r="R682" s="67"/>
      <c r="X682" s="66">
        <v>42943</v>
      </c>
      <c r="Y682" s="62">
        <v>4.25</v>
      </c>
    </row>
    <row r="683" spans="9:25" x14ac:dyDescent="0.25">
      <c r="I683" s="66">
        <v>42947</v>
      </c>
      <c r="J683" s="62">
        <v>2.66</v>
      </c>
      <c r="K683" s="66">
        <v>42944</v>
      </c>
      <c r="L683" s="62">
        <v>337.63</v>
      </c>
      <c r="M683" s="62">
        <v>337.63</v>
      </c>
      <c r="N683" s="67">
        <v>3.3763000000000001E-2</v>
      </c>
      <c r="O683" s="67">
        <f t="shared" si="20"/>
        <v>3.3763000000000001E-2</v>
      </c>
      <c r="R683" s="67"/>
      <c r="X683" s="66">
        <v>42944</v>
      </c>
      <c r="Y683" s="62">
        <v>4.25</v>
      </c>
    </row>
    <row r="684" spans="9:25" x14ac:dyDescent="0.25">
      <c r="I684" s="66">
        <v>42948</v>
      </c>
      <c r="J684" s="62">
        <v>2.61</v>
      </c>
      <c r="K684" s="66">
        <v>42947</v>
      </c>
      <c r="L684" s="62">
        <v>332.33</v>
      </c>
      <c r="M684" s="62">
        <v>332.33</v>
      </c>
      <c r="N684" s="67">
        <v>3.3232999999999999E-2</v>
      </c>
      <c r="O684" s="67">
        <f t="shared" si="20"/>
        <v>3.3232999999999999E-2</v>
      </c>
      <c r="R684" s="67"/>
      <c r="X684" s="66">
        <v>42947</v>
      </c>
      <c r="Y684" s="62">
        <v>4.25</v>
      </c>
    </row>
    <row r="685" spans="9:25" x14ac:dyDescent="0.25">
      <c r="I685" s="66">
        <v>42949</v>
      </c>
      <c r="J685" s="62">
        <v>2.6</v>
      </c>
      <c r="K685" s="66">
        <v>42948</v>
      </c>
      <c r="L685" s="62">
        <v>330.39</v>
      </c>
      <c r="M685" s="62">
        <v>330.39</v>
      </c>
      <c r="N685" s="67">
        <v>3.3038999999999999E-2</v>
      </c>
      <c r="O685" s="67">
        <f t="shared" si="20"/>
        <v>3.3038999999999999E-2</v>
      </c>
      <c r="R685" s="67"/>
      <c r="X685" s="66">
        <v>42948</v>
      </c>
      <c r="Y685" s="62">
        <v>4.25</v>
      </c>
    </row>
    <row r="686" spans="9:25" x14ac:dyDescent="0.25">
      <c r="I686" s="66">
        <v>42950</v>
      </c>
      <c r="J686" s="62">
        <v>2.56</v>
      </c>
      <c r="K686" s="66">
        <v>42949</v>
      </c>
      <c r="L686" s="62">
        <v>327.23</v>
      </c>
      <c r="M686" s="62">
        <v>327.23</v>
      </c>
      <c r="N686" s="67">
        <v>3.2723000000000002E-2</v>
      </c>
      <c r="O686" s="67">
        <f t="shared" si="20"/>
        <v>3.2723000000000002E-2</v>
      </c>
      <c r="R686" s="67"/>
      <c r="X686" s="66">
        <v>42949</v>
      </c>
      <c r="Y686" s="62">
        <v>4.25</v>
      </c>
    </row>
    <row r="687" spans="9:25" x14ac:dyDescent="0.25">
      <c r="I687" s="66">
        <v>42951</v>
      </c>
      <c r="J687" s="62">
        <v>2.61</v>
      </c>
      <c r="K687" s="66">
        <v>42950</v>
      </c>
      <c r="L687" s="62">
        <v>325.49</v>
      </c>
      <c r="M687" s="62">
        <v>325.49</v>
      </c>
      <c r="N687" s="67">
        <v>3.2549000000000002E-2</v>
      </c>
      <c r="O687" s="67">
        <f t="shared" si="20"/>
        <v>3.2549000000000002E-2</v>
      </c>
      <c r="R687" s="67"/>
      <c r="X687" s="66">
        <v>42950</v>
      </c>
      <c r="Y687" s="62">
        <v>4.25</v>
      </c>
    </row>
    <row r="688" spans="9:25" x14ac:dyDescent="0.25">
      <c r="I688" s="66">
        <v>42954</v>
      </c>
      <c r="J688" s="62">
        <v>2.6</v>
      </c>
      <c r="K688" s="66">
        <v>42951</v>
      </c>
      <c r="L688" s="62">
        <v>322.58</v>
      </c>
      <c r="M688" s="62">
        <v>322.58</v>
      </c>
      <c r="N688" s="67">
        <v>3.2257999999999995E-2</v>
      </c>
      <c r="O688" s="67">
        <f t="shared" si="20"/>
        <v>3.2257999999999995E-2</v>
      </c>
      <c r="R688" s="67"/>
      <c r="X688" s="66">
        <v>42951</v>
      </c>
      <c r="Y688" s="62">
        <v>4.25</v>
      </c>
    </row>
    <row r="689" spans="9:25" x14ac:dyDescent="0.25">
      <c r="I689" s="66">
        <v>42955</v>
      </c>
      <c r="J689" s="62">
        <v>2.63</v>
      </c>
      <c r="K689" s="66">
        <v>42954</v>
      </c>
      <c r="L689" s="62">
        <v>319.42</v>
      </c>
      <c r="M689" s="62">
        <v>319.42</v>
      </c>
      <c r="N689" s="67">
        <v>3.1941999999999998E-2</v>
      </c>
      <c r="O689" s="67">
        <f t="shared" si="20"/>
        <v>3.1941999999999998E-2</v>
      </c>
      <c r="R689" s="67"/>
      <c r="X689" s="66">
        <v>42954</v>
      </c>
      <c r="Y689" s="62">
        <v>4.25</v>
      </c>
    </row>
    <row r="690" spans="9:25" x14ac:dyDescent="0.25">
      <c r="I690" s="66">
        <v>42956</v>
      </c>
      <c r="J690" s="62">
        <v>2.59</v>
      </c>
      <c r="K690" s="66">
        <v>42955</v>
      </c>
      <c r="L690" s="62">
        <v>323.02</v>
      </c>
      <c r="M690" s="62">
        <v>323.02</v>
      </c>
      <c r="N690" s="67">
        <v>3.2301999999999997E-2</v>
      </c>
      <c r="O690" s="67">
        <f t="shared" si="20"/>
        <v>3.2301999999999997E-2</v>
      </c>
      <c r="R690" s="67"/>
      <c r="X690" s="66">
        <v>42955</v>
      </c>
      <c r="Y690" s="62">
        <v>4.25</v>
      </c>
    </row>
    <row r="691" spans="9:25" x14ac:dyDescent="0.25">
      <c r="I691" s="66">
        <v>42957</v>
      </c>
      <c r="J691" s="62">
        <v>2.5499999999999998</v>
      </c>
      <c r="K691" s="66">
        <v>42956</v>
      </c>
      <c r="L691" s="62">
        <v>326.04000000000002</v>
      </c>
      <c r="M691" s="62">
        <v>326.04000000000002</v>
      </c>
      <c r="N691" s="67">
        <v>3.2604000000000001E-2</v>
      </c>
      <c r="O691" s="67">
        <f t="shared" si="20"/>
        <v>3.2604000000000001E-2</v>
      </c>
      <c r="R691" s="67"/>
      <c r="X691" s="66">
        <v>42956</v>
      </c>
      <c r="Y691" s="62">
        <v>4.25</v>
      </c>
    </row>
    <row r="692" spans="9:25" x14ac:dyDescent="0.25">
      <c r="I692" s="66">
        <v>42958</v>
      </c>
      <c r="J692" s="62">
        <v>2.5499999999999998</v>
      </c>
      <c r="K692" s="66">
        <v>42957</v>
      </c>
      <c r="L692" s="62">
        <v>335.01</v>
      </c>
      <c r="M692" s="62">
        <v>335.01</v>
      </c>
      <c r="N692" s="67">
        <v>3.3500999999999996E-2</v>
      </c>
      <c r="O692" s="67">
        <f t="shared" si="20"/>
        <v>3.3500999999999996E-2</v>
      </c>
      <c r="R692" s="67"/>
      <c r="X692" s="66">
        <v>42957</v>
      </c>
      <c r="Y692" s="62">
        <v>4.25</v>
      </c>
    </row>
    <row r="693" spans="9:25" x14ac:dyDescent="0.25">
      <c r="I693" s="66">
        <v>42961</v>
      </c>
      <c r="J693" s="62">
        <v>2.57</v>
      </c>
      <c r="K693" s="66">
        <v>42958</v>
      </c>
      <c r="L693" s="62">
        <v>332.97</v>
      </c>
      <c r="M693" s="62">
        <v>332.97</v>
      </c>
      <c r="N693" s="67">
        <v>3.3297E-2</v>
      </c>
      <c r="O693" s="67">
        <f t="shared" si="20"/>
        <v>3.3297E-2</v>
      </c>
      <c r="R693" s="67"/>
      <c r="X693" s="66">
        <v>42958</v>
      </c>
      <c r="Y693" s="62">
        <v>4.25</v>
      </c>
    </row>
    <row r="694" spans="9:25" x14ac:dyDescent="0.25">
      <c r="I694" s="66">
        <v>42962</v>
      </c>
      <c r="J694" s="62">
        <v>2.6</v>
      </c>
      <c r="K694" s="66">
        <v>42961</v>
      </c>
      <c r="L694" s="62">
        <v>328.25</v>
      </c>
      <c r="M694" s="62">
        <v>328.25</v>
      </c>
      <c r="N694" s="67">
        <v>3.2825E-2</v>
      </c>
      <c r="O694" s="67">
        <f t="shared" si="20"/>
        <v>3.2825E-2</v>
      </c>
      <c r="R694" s="67"/>
      <c r="X694" s="66">
        <v>42961</v>
      </c>
      <c r="Y694" s="62">
        <v>4.25</v>
      </c>
    </row>
    <row r="695" spans="9:25" x14ac:dyDescent="0.25">
      <c r="I695" s="66">
        <v>42963</v>
      </c>
      <c r="J695" s="62">
        <v>2.58</v>
      </c>
      <c r="K695" s="66">
        <v>42962</v>
      </c>
      <c r="L695" s="62">
        <v>324.95</v>
      </c>
      <c r="M695" s="62">
        <v>324.95</v>
      </c>
      <c r="N695" s="67">
        <v>3.2494999999999996E-2</v>
      </c>
      <c r="O695" s="67">
        <f t="shared" si="20"/>
        <v>3.2494999999999996E-2</v>
      </c>
      <c r="R695" s="67"/>
      <c r="X695" s="66">
        <v>42962</v>
      </c>
      <c r="Y695" s="62">
        <v>4.25</v>
      </c>
    </row>
    <row r="696" spans="9:25" x14ac:dyDescent="0.25">
      <c r="I696" s="66">
        <v>42964</v>
      </c>
      <c r="J696" s="62">
        <v>2.54</v>
      </c>
      <c r="K696" s="66">
        <v>42963</v>
      </c>
      <c r="L696" s="62">
        <v>323.58</v>
      </c>
      <c r="M696" s="62">
        <v>323.58</v>
      </c>
      <c r="N696" s="67">
        <v>3.2357999999999998E-2</v>
      </c>
      <c r="O696" s="67">
        <f t="shared" si="20"/>
        <v>3.2357999999999998E-2</v>
      </c>
      <c r="R696" s="67"/>
      <c r="X696" s="66">
        <v>42963</v>
      </c>
      <c r="Y696" s="62">
        <v>4.25</v>
      </c>
    </row>
    <row r="697" spans="9:25" x14ac:dyDescent="0.25">
      <c r="I697" s="66">
        <v>42965</v>
      </c>
      <c r="J697" s="62">
        <v>2.54</v>
      </c>
      <c r="K697" s="66">
        <v>42964</v>
      </c>
      <c r="L697" s="62">
        <v>327.08</v>
      </c>
      <c r="M697" s="62">
        <v>327.08</v>
      </c>
      <c r="N697" s="67">
        <v>3.2708000000000001E-2</v>
      </c>
      <c r="O697" s="67">
        <f t="shared" si="20"/>
        <v>3.2708000000000001E-2</v>
      </c>
      <c r="R697" s="67"/>
      <c r="X697" s="66">
        <v>42964</v>
      </c>
      <c r="Y697" s="62">
        <v>4.25</v>
      </c>
    </row>
    <row r="698" spans="9:25" x14ac:dyDescent="0.25">
      <c r="I698" s="66">
        <v>42968</v>
      </c>
      <c r="J698" s="62">
        <v>2.52</v>
      </c>
      <c r="K698" s="66">
        <v>42965</v>
      </c>
      <c r="L698" s="62">
        <v>325.83999999999997</v>
      </c>
      <c r="M698" s="62">
        <v>325.83999999999997</v>
      </c>
      <c r="N698" s="67">
        <v>3.2583999999999995E-2</v>
      </c>
      <c r="O698" s="67">
        <f t="shared" si="20"/>
        <v>3.2583999999999995E-2</v>
      </c>
      <c r="R698" s="67"/>
      <c r="X698" s="66">
        <v>42965</v>
      </c>
      <c r="Y698" s="62">
        <v>4.25</v>
      </c>
    </row>
    <row r="699" spans="9:25" x14ac:dyDescent="0.25">
      <c r="I699" s="66">
        <v>42969</v>
      </c>
      <c r="J699" s="62">
        <v>2.5499999999999998</v>
      </c>
      <c r="K699" s="66">
        <v>42968</v>
      </c>
      <c r="L699" s="62">
        <v>327.81</v>
      </c>
      <c r="M699" s="62">
        <v>327.81</v>
      </c>
      <c r="N699" s="67">
        <v>3.2780999999999998E-2</v>
      </c>
      <c r="O699" s="67">
        <f t="shared" si="20"/>
        <v>3.2780999999999998E-2</v>
      </c>
      <c r="R699" s="67"/>
      <c r="X699" s="66">
        <v>42968</v>
      </c>
      <c r="Y699" s="62">
        <v>4.25</v>
      </c>
    </row>
    <row r="700" spans="9:25" x14ac:dyDescent="0.25">
      <c r="I700" s="66">
        <v>42970</v>
      </c>
      <c r="J700" s="62">
        <v>2.5099999999999998</v>
      </c>
      <c r="K700" s="66">
        <v>42969</v>
      </c>
      <c r="L700" s="62">
        <v>327.31</v>
      </c>
      <c r="M700" s="62">
        <v>327.31</v>
      </c>
      <c r="N700" s="67">
        <v>3.2731000000000003E-2</v>
      </c>
      <c r="O700" s="67">
        <f t="shared" si="20"/>
        <v>3.2731000000000003E-2</v>
      </c>
      <c r="R700" s="67"/>
      <c r="X700" s="66">
        <v>42969</v>
      </c>
      <c r="Y700" s="62">
        <v>4.25</v>
      </c>
    </row>
    <row r="701" spans="9:25" x14ac:dyDescent="0.25">
      <c r="I701" s="66">
        <v>42971</v>
      </c>
      <c r="J701" s="62">
        <v>2.5299999999999998</v>
      </c>
      <c r="K701" s="66">
        <v>42970</v>
      </c>
      <c r="L701" s="62">
        <v>322.89</v>
      </c>
      <c r="M701" s="62">
        <v>322.89</v>
      </c>
      <c r="N701" s="67">
        <v>3.2288999999999998E-2</v>
      </c>
      <c r="O701" s="67">
        <f t="shared" si="20"/>
        <v>3.2288999999999998E-2</v>
      </c>
      <c r="R701" s="67"/>
      <c r="X701" s="66">
        <v>42970</v>
      </c>
      <c r="Y701" s="62">
        <v>4.25</v>
      </c>
    </row>
    <row r="702" spans="9:25" x14ac:dyDescent="0.25">
      <c r="I702" s="66">
        <v>42972</v>
      </c>
      <c r="J702" s="62">
        <v>2.5099999999999998</v>
      </c>
      <c r="K702" s="66">
        <v>42971</v>
      </c>
      <c r="L702" s="62">
        <v>322.39</v>
      </c>
      <c r="M702" s="62">
        <v>322.39</v>
      </c>
      <c r="N702" s="67">
        <v>3.2238999999999997E-2</v>
      </c>
      <c r="O702" s="67">
        <f t="shared" si="20"/>
        <v>3.2238999999999997E-2</v>
      </c>
      <c r="R702" s="67"/>
      <c r="X702" s="66">
        <v>42971</v>
      </c>
      <c r="Y702" s="62">
        <v>4.25</v>
      </c>
    </row>
    <row r="703" spans="9:25" x14ac:dyDescent="0.25">
      <c r="I703" s="66">
        <v>42975</v>
      </c>
      <c r="J703" s="62">
        <v>2.5099999999999998</v>
      </c>
      <c r="K703" s="66">
        <v>42972</v>
      </c>
      <c r="L703" s="62">
        <v>322.01</v>
      </c>
      <c r="M703" s="62">
        <v>322.01</v>
      </c>
      <c r="N703" s="67">
        <v>3.2201E-2</v>
      </c>
      <c r="O703" s="67">
        <f t="shared" si="20"/>
        <v>3.2201E-2</v>
      </c>
      <c r="R703" s="67"/>
      <c r="X703" s="66">
        <v>42972</v>
      </c>
      <c r="Y703" s="62">
        <v>4.25</v>
      </c>
    </row>
    <row r="704" spans="9:25" x14ac:dyDescent="0.25">
      <c r="I704" s="66">
        <v>42976</v>
      </c>
      <c r="J704" s="62">
        <v>2.48</v>
      </c>
      <c r="K704" s="66">
        <v>42975</v>
      </c>
      <c r="L704" s="147">
        <v>32.520000000000003</v>
      </c>
      <c r="M704" s="147">
        <v>325.2</v>
      </c>
      <c r="N704" s="148">
        <v>3.252E-2</v>
      </c>
      <c r="O704" s="148">
        <f t="shared" si="20"/>
        <v>3.252E-2</v>
      </c>
      <c r="R704" s="67"/>
      <c r="X704" s="66">
        <v>42975</v>
      </c>
      <c r="Y704" s="62">
        <v>4.25</v>
      </c>
    </row>
    <row r="705" spans="9:25" x14ac:dyDescent="0.25">
      <c r="I705" s="66">
        <v>42977</v>
      </c>
      <c r="J705" s="62">
        <v>2.4900000000000002</v>
      </c>
      <c r="K705" s="66">
        <v>42976</v>
      </c>
      <c r="L705" s="62">
        <v>324.87</v>
      </c>
      <c r="M705" s="62">
        <v>324.87</v>
      </c>
      <c r="N705" s="67">
        <v>3.2487000000000002E-2</v>
      </c>
      <c r="O705" s="67">
        <f t="shared" si="20"/>
        <v>3.2487000000000002E-2</v>
      </c>
      <c r="R705" s="67"/>
      <c r="X705" s="66">
        <v>42976</v>
      </c>
      <c r="Y705" s="62">
        <v>4.25</v>
      </c>
    </row>
    <row r="706" spans="9:25" x14ac:dyDescent="0.25">
      <c r="I706" s="66">
        <v>42978</v>
      </c>
      <c r="J706" s="62">
        <v>2.4700000000000002</v>
      </c>
      <c r="K706" s="66">
        <v>42977</v>
      </c>
      <c r="L706" s="62">
        <v>323.01</v>
      </c>
      <c r="M706" s="62">
        <v>323.01</v>
      </c>
      <c r="N706" s="67">
        <v>3.2300999999999996E-2</v>
      </c>
      <c r="O706" s="67">
        <f t="shared" si="20"/>
        <v>3.2300999999999996E-2</v>
      </c>
      <c r="R706" s="67"/>
      <c r="X706" s="66">
        <v>42977</v>
      </c>
      <c r="Y706" s="62">
        <v>4.25</v>
      </c>
    </row>
    <row r="707" spans="9:25" x14ac:dyDescent="0.25">
      <c r="I707" s="66">
        <v>42979</v>
      </c>
      <c r="J707" s="62">
        <v>2.5099999999999998</v>
      </c>
      <c r="K707" s="66">
        <v>42978</v>
      </c>
      <c r="L707" s="62">
        <v>320.85000000000002</v>
      </c>
      <c r="M707" s="62">
        <v>320.85000000000002</v>
      </c>
      <c r="N707" s="67">
        <v>3.2085000000000002E-2</v>
      </c>
      <c r="O707" s="67">
        <f t="shared" si="20"/>
        <v>3.2085000000000002E-2</v>
      </c>
      <c r="R707" s="67"/>
      <c r="X707" s="66">
        <v>42978</v>
      </c>
      <c r="Y707" s="62">
        <v>4.25</v>
      </c>
    </row>
    <row r="708" spans="9:25" x14ac:dyDescent="0.25">
      <c r="I708" s="66">
        <v>42982</v>
      </c>
      <c r="J708" s="62"/>
      <c r="K708" s="66">
        <v>42979</v>
      </c>
      <c r="L708" s="62">
        <v>316.92</v>
      </c>
      <c r="M708" s="62">
        <v>316.92</v>
      </c>
      <c r="N708" s="67">
        <v>3.1692000000000005E-2</v>
      </c>
      <c r="O708" s="67">
        <f t="shared" si="20"/>
        <v>3.1692000000000005E-2</v>
      </c>
      <c r="R708" s="67"/>
      <c r="X708" s="66">
        <v>42979</v>
      </c>
      <c r="Y708" s="62">
        <v>4.25</v>
      </c>
    </row>
    <row r="709" spans="9:25" x14ac:dyDescent="0.25">
      <c r="I709" s="66">
        <v>42983</v>
      </c>
      <c r="J709" s="62">
        <v>2.4300000000000002</v>
      </c>
      <c r="K709" s="66">
        <v>42982</v>
      </c>
      <c r="L709" s="62">
        <v>317.05</v>
      </c>
      <c r="M709" s="62">
        <v>317.05</v>
      </c>
      <c r="N709" s="67">
        <v>3.1705000000000004E-2</v>
      </c>
      <c r="O709" s="67">
        <f t="shared" si="20"/>
        <v>3.1705000000000004E-2</v>
      </c>
      <c r="R709" s="67"/>
      <c r="X709" s="66">
        <v>42982</v>
      </c>
      <c r="Y709" s="62"/>
    </row>
    <row r="710" spans="9:25" x14ac:dyDescent="0.25">
      <c r="I710" s="66">
        <v>42984</v>
      </c>
      <c r="J710" s="62">
        <v>2.46</v>
      </c>
      <c r="K710" s="66">
        <v>42983</v>
      </c>
      <c r="L710" s="62">
        <v>314.35000000000002</v>
      </c>
      <c r="M710" s="62">
        <v>314.35000000000002</v>
      </c>
      <c r="N710" s="67">
        <v>3.1435000000000005E-2</v>
      </c>
      <c r="O710" s="67">
        <f t="shared" si="20"/>
        <v>3.1435000000000005E-2</v>
      </c>
      <c r="R710" s="67"/>
      <c r="X710" s="66">
        <v>42983</v>
      </c>
      <c r="Y710" s="62">
        <v>4.25</v>
      </c>
    </row>
    <row r="711" spans="9:25" x14ac:dyDescent="0.25">
      <c r="I711" s="66">
        <v>42985</v>
      </c>
      <c r="J711" s="62">
        <v>2.4</v>
      </c>
      <c r="K711" s="66">
        <v>42984</v>
      </c>
      <c r="L711" s="62">
        <v>313.23</v>
      </c>
      <c r="M711" s="62">
        <v>313.23</v>
      </c>
      <c r="N711" s="67">
        <v>3.1323000000000004E-2</v>
      </c>
      <c r="O711" s="67">
        <f t="shared" si="20"/>
        <v>3.1323000000000004E-2</v>
      </c>
      <c r="R711" s="67"/>
      <c r="X711" s="66">
        <v>42984</v>
      </c>
      <c r="Y711" s="62">
        <v>4.25</v>
      </c>
    </row>
    <row r="712" spans="9:25" x14ac:dyDescent="0.25">
      <c r="I712" s="66">
        <v>42986</v>
      </c>
      <c r="J712" s="62">
        <v>2.41</v>
      </c>
      <c r="K712" s="66">
        <v>42985</v>
      </c>
      <c r="L712" s="62">
        <v>309.45</v>
      </c>
      <c r="M712" s="62">
        <v>309.45</v>
      </c>
      <c r="N712" s="67">
        <v>3.0945E-2</v>
      </c>
      <c r="O712" s="67">
        <f t="shared" si="20"/>
        <v>3.0945E-2</v>
      </c>
      <c r="R712" s="67"/>
      <c r="X712" s="66">
        <v>42985</v>
      </c>
      <c r="Y712" s="62">
        <v>4.25</v>
      </c>
    </row>
    <row r="713" spans="9:25" x14ac:dyDescent="0.25">
      <c r="I713" s="66">
        <v>42989</v>
      </c>
      <c r="J713" s="62">
        <v>2.4900000000000002</v>
      </c>
      <c r="K713" s="66">
        <v>42986</v>
      </c>
      <c r="L713" s="62">
        <v>308.85000000000002</v>
      </c>
      <c r="M713" s="62">
        <v>308.85000000000002</v>
      </c>
      <c r="N713" s="67">
        <v>3.0885000000000003E-2</v>
      </c>
      <c r="O713" s="67">
        <f t="shared" si="20"/>
        <v>3.0885000000000003E-2</v>
      </c>
      <c r="R713" s="67"/>
      <c r="X713" s="66">
        <v>42986</v>
      </c>
      <c r="Y713" s="62">
        <v>4.25</v>
      </c>
    </row>
    <row r="714" spans="9:25" x14ac:dyDescent="0.25">
      <c r="I714" s="66">
        <v>42990</v>
      </c>
      <c r="J714" s="62">
        <v>2.52</v>
      </c>
      <c r="K714" s="66">
        <v>42989</v>
      </c>
      <c r="L714" s="147">
        <v>30.87</v>
      </c>
      <c r="M714" s="147">
        <v>308.7</v>
      </c>
      <c r="N714" s="148">
        <v>3.0869999999999998E-2</v>
      </c>
      <c r="O714" s="148">
        <f t="shared" si="20"/>
        <v>3.0869999999999998E-2</v>
      </c>
      <c r="R714" s="67"/>
      <c r="X714" s="66">
        <v>42989</v>
      </c>
      <c r="Y714" s="62">
        <v>4.25</v>
      </c>
    </row>
    <row r="715" spans="9:25" x14ac:dyDescent="0.25">
      <c r="I715" s="66">
        <v>42991</v>
      </c>
      <c r="J715" s="62">
        <v>2.5299999999999998</v>
      </c>
      <c r="K715" s="66">
        <v>42990</v>
      </c>
      <c r="L715" s="62">
        <v>313.52999999999997</v>
      </c>
      <c r="M715" s="62">
        <v>313.52999999999997</v>
      </c>
      <c r="N715" s="67">
        <v>3.1352999999999999E-2</v>
      </c>
      <c r="O715" s="67">
        <f t="shared" si="20"/>
        <v>3.1352999999999999E-2</v>
      </c>
      <c r="R715" s="67"/>
      <c r="X715" s="66">
        <v>42990</v>
      </c>
      <c r="Y715" s="62">
        <v>4.25</v>
      </c>
    </row>
    <row r="716" spans="9:25" x14ac:dyDescent="0.25">
      <c r="I716" s="66">
        <v>42992</v>
      </c>
      <c r="J716" s="62">
        <v>2.52</v>
      </c>
      <c r="K716" s="66">
        <v>42991</v>
      </c>
      <c r="L716" s="62">
        <v>310.97000000000003</v>
      </c>
      <c r="M716" s="62">
        <v>310.97000000000003</v>
      </c>
      <c r="N716" s="67">
        <v>3.1097000000000003E-2</v>
      </c>
      <c r="O716" s="67">
        <f t="shared" ref="O716:O779" si="21">IF(OR(N716&gt;($G$25+$G$26*$G$24),N716&lt;($G$25-$G$26*$G$24)),"",N716)</f>
        <v>3.1097000000000003E-2</v>
      </c>
      <c r="R716" s="67"/>
      <c r="X716" s="66">
        <v>42991</v>
      </c>
      <c r="Y716" s="62">
        <v>4.25</v>
      </c>
    </row>
    <row r="717" spans="9:25" x14ac:dyDescent="0.25">
      <c r="I717" s="66">
        <v>42993</v>
      </c>
      <c r="J717" s="62">
        <v>2.52</v>
      </c>
      <c r="K717" s="66">
        <v>42992</v>
      </c>
      <c r="L717" s="62">
        <v>311.85000000000002</v>
      </c>
      <c r="M717" s="62">
        <v>311.85000000000002</v>
      </c>
      <c r="N717" s="67">
        <v>3.1185000000000001E-2</v>
      </c>
      <c r="O717" s="67">
        <f t="shared" si="21"/>
        <v>3.1185000000000001E-2</v>
      </c>
      <c r="R717" s="67"/>
      <c r="X717" s="66">
        <v>42992</v>
      </c>
      <c r="Y717" s="62">
        <v>4.25</v>
      </c>
    </row>
    <row r="718" spans="9:25" x14ac:dyDescent="0.25">
      <c r="I718" s="66">
        <v>42996</v>
      </c>
      <c r="J718" s="62">
        <v>2.56</v>
      </c>
      <c r="K718" s="66">
        <v>42993</v>
      </c>
      <c r="L718" s="62">
        <v>309.55</v>
      </c>
      <c r="M718" s="62">
        <v>309.55</v>
      </c>
      <c r="N718" s="67">
        <v>3.0955E-2</v>
      </c>
      <c r="O718" s="67">
        <f t="shared" si="21"/>
        <v>3.0955E-2</v>
      </c>
      <c r="R718" s="67"/>
      <c r="X718" s="66">
        <v>42993</v>
      </c>
      <c r="Y718" s="62">
        <v>4.25</v>
      </c>
    </row>
    <row r="719" spans="9:25" x14ac:dyDescent="0.25">
      <c r="I719" s="66">
        <v>42997</v>
      </c>
      <c r="J719" s="62">
        <v>2.57</v>
      </c>
      <c r="K719" s="66">
        <v>42996</v>
      </c>
      <c r="L719" s="62">
        <v>307.95999999999998</v>
      </c>
      <c r="M719" s="62">
        <v>307.95999999999998</v>
      </c>
      <c r="N719" s="67">
        <v>3.0795999999999997E-2</v>
      </c>
      <c r="O719" s="67">
        <f t="shared" si="21"/>
        <v>3.0795999999999997E-2</v>
      </c>
      <c r="R719" s="67"/>
      <c r="X719" s="66">
        <v>42996</v>
      </c>
      <c r="Y719" s="62">
        <v>4.25</v>
      </c>
    </row>
    <row r="720" spans="9:25" x14ac:dyDescent="0.25">
      <c r="I720" s="66">
        <v>42998</v>
      </c>
      <c r="J720" s="62">
        <v>2.59</v>
      </c>
      <c r="K720" s="66">
        <v>42997</v>
      </c>
      <c r="L720" s="62">
        <v>308.19</v>
      </c>
      <c r="M720" s="62">
        <v>308.19</v>
      </c>
      <c r="N720" s="67">
        <v>3.0818999999999999E-2</v>
      </c>
      <c r="O720" s="67">
        <f t="shared" si="21"/>
        <v>3.0818999999999999E-2</v>
      </c>
      <c r="R720" s="67"/>
      <c r="X720" s="66">
        <v>42997</v>
      </c>
      <c r="Y720" s="62">
        <v>4.25</v>
      </c>
    </row>
    <row r="721" spans="9:25" x14ac:dyDescent="0.25">
      <c r="I721" s="66">
        <v>42999</v>
      </c>
      <c r="J721" s="62">
        <v>2.57</v>
      </c>
      <c r="K721" s="66">
        <v>42998</v>
      </c>
      <c r="L721" s="62">
        <v>317.62</v>
      </c>
      <c r="M721" s="62">
        <v>317.62</v>
      </c>
      <c r="N721" s="67">
        <v>3.1761999999999999E-2</v>
      </c>
      <c r="O721" s="67">
        <f t="shared" si="21"/>
        <v>3.1761999999999999E-2</v>
      </c>
      <c r="R721" s="67"/>
      <c r="X721" s="66">
        <v>42998</v>
      </c>
      <c r="Y721" s="62">
        <v>4.25</v>
      </c>
    </row>
    <row r="722" spans="9:25" x14ac:dyDescent="0.25">
      <c r="I722" s="66">
        <v>43000</v>
      </c>
      <c r="J722" s="62">
        <v>2.57</v>
      </c>
      <c r="K722" s="66">
        <v>42999</v>
      </c>
      <c r="L722" s="62">
        <v>331.18</v>
      </c>
      <c r="M722" s="62">
        <v>331.18</v>
      </c>
      <c r="N722" s="67">
        <v>3.3118000000000002E-2</v>
      </c>
      <c r="O722" s="67">
        <f t="shared" si="21"/>
        <v>3.3118000000000002E-2</v>
      </c>
      <c r="R722" s="67"/>
      <c r="X722" s="66">
        <v>42999</v>
      </c>
      <c r="Y722" s="62">
        <v>4.25</v>
      </c>
    </row>
    <row r="723" spans="9:25" x14ac:dyDescent="0.25">
      <c r="I723" s="66">
        <v>43003</v>
      </c>
      <c r="J723" s="62">
        <v>2.5299999999999998</v>
      </c>
      <c r="K723" s="66">
        <v>43000</v>
      </c>
      <c r="L723" s="62">
        <v>328.42</v>
      </c>
      <c r="M723" s="62">
        <v>328.42</v>
      </c>
      <c r="N723" s="67">
        <v>3.2842000000000003E-2</v>
      </c>
      <c r="O723" s="67">
        <f t="shared" si="21"/>
        <v>3.2842000000000003E-2</v>
      </c>
      <c r="R723" s="67"/>
      <c r="X723" s="66">
        <v>43000</v>
      </c>
      <c r="Y723" s="62">
        <v>4.25</v>
      </c>
    </row>
    <row r="724" spans="9:25" x14ac:dyDescent="0.25">
      <c r="I724" s="66">
        <v>43004</v>
      </c>
      <c r="J724" s="62">
        <v>2.54</v>
      </c>
      <c r="K724" s="66">
        <v>43003</v>
      </c>
      <c r="L724" s="147">
        <v>3.32</v>
      </c>
      <c r="M724" s="147">
        <v>332</v>
      </c>
      <c r="N724" s="148">
        <v>3.32E-2</v>
      </c>
      <c r="O724" s="148">
        <f t="shared" si="21"/>
        <v>3.32E-2</v>
      </c>
      <c r="R724" s="67"/>
      <c r="X724" s="66">
        <v>43003</v>
      </c>
      <c r="Y724" s="62">
        <v>4.25</v>
      </c>
    </row>
    <row r="725" spans="9:25" x14ac:dyDescent="0.25">
      <c r="I725" s="66">
        <v>43005</v>
      </c>
      <c r="J725" s="62">
        <v>2.62</v>
      </c>
      <c r="K725" s="66">
        <v>43004</v>
      </c>
      <c r="L725" s="62">
        <v>330.51</v>
      </c>
      <c r="M725" s="62">
        <v>330.51</v>
      </c>
      <c r="N725" s="67">
        <v>3.3050999999999997E-2</v>
      </c>
      <c r="O725" s="67">
        <f t="shared" si="21"/>
        <v>3.3050999999999997E-2</v>
      </c>
      <c r="R725" s="67"/>
      <c r="X725" s="66">
        <v>43004</v>
      </c>
      <c r="Y725" s="62">
        <v>4.25</v>
      </c>
    </row>
    <row r="726" spans="9:25" x14ac:dyDescent="0.25">
      <c r="I726" s="66">
        <v>43006</v>
      </c>
      <c r="J726" s="62">
        <v>2.63</v>
      </c>
      <c r="K726" s="66">
        <v>43005</v>
      </c>
      <c r="L726" s="62">
        <v>331.31</v>
      </c>
      <c r="M726" s="62">
        <v>331.31</v>
      </c>
      <c r="N726" s="67">
        <v>3.3131000000000001E-2</v>
      </c>
      <c r="O726" s="67">
        <f t="shared" si="21"/>
        <v>3.3131000000000001E-2</v>
      </c>
      <c r="R726" s="67"/>
      <c r="X726" s="66">
        <v>43005</v>
      </c>
      <c r="Y726" s="62">
        <v>4.25</v>
      </c>
    </row>
    <row r="727" spans="9:25" x14ac:dyDescent="0.25">
      <c r="I727" s="66">
        <v>43007</v>
      </c>
      <c r="J727" s="62">
        <v>2.63</v>
      </c>
      <c r="K727" s="66">
        <v>43006</v>
      </c>
      <c r="L727" s="62">
        <v>327.13</v>
      </c>
      <c r="M727" s="62">
        <v>327.13</v>
      </c>
      <c r="N727" s="67">
        <v>3.2712999999999999E-2</v>
      </c>
      <c r="O727" s="67">
        <f t="shared" si="21"/>
        <v>3.2712999999999999E-2</v>
      </c>
      <c r="R727" s="67"/>
      <c r="X727" s="66">
        <v>43006</v>
      </c>
      <c r="Y727" s="62">
        <v>4.25</v>
      </c>
    </row>
    <row r="728" spans="9:25" x14ac:dyDescent="0.25">
      <c r="I728" s="66">
        <v>43010</v>
      </c>
      <c r="J728" s="62">
        <v>2.64</v>
      </c>
      <c r="K728" s="66">
        <v>43007</v>
      </c>
      <c r="L728" s="62">
        <v>320.04000000000002</v>
      </c>
      <c r="M728" s="62">
        <v>320.04000000000002</v>
      </c>
      <c r="N728" s="67">
        <v>3.2004000000000005E-2</v>
      </c>
      <c r="O728" s="67">
        <f t="shared" si="21"/>
        <v>3.2004000000000005E-2</v>
      </c>
      <c r="R728" s="67"/>
      <c r="X728" s="66">
        <v>43007</v>
      </c>
      <c r="Y728" s="62">
        <v>4.25</v>
      </c>
    </row>
    <row r="729" spans="9:25" x14ac:dyDescent="0.25">
      <c r="I729" s="66">
        <v>43011</v>
      </c>
      <c r="J729" s="62">
        <v>2.63</v>
      </c>
      <c r="K729" s="66">
        <v>43010</v>
      </c>
      <c r="L729" s="62">
        <v>318.74</v>
      </c>
      <c r="M729" s="62">
        <v>318.74</v>
      </c>
      <c r="N729" s="67">
        <v>3.1874E-2</v>
      </c>
      <c r="O729" s="67">
        <f t="shared" si="21"/>
        <v>3.1874E-2</v>
      </c>
      <c r="R729" s="67"/>
      <c r="X729" s="66">
        <v>43010</v>
      </c>
      <c r="Y729" s="62">
        <v>4.25</v>
      </c>
    </row>
    <row r="730" spans="9:25" x14ac:dyDescent="0.25">
      <c r="I730" s="66">
        <v>43012</v>
      </c>
      <c r="J730" s="62">
        <v>2.64</v>
      </c>
      <c r="K730" s="66">
        <v>43011</v>
      </c>
      <c r="L730" s="62">
        <v>313.93</v>
      </c>
      <c r="M730" s="62">
        <v>313.93</v>
      </c>
      <c r="N730" s="67">
        <v>3.1392999999999997E-2</v>
      </c>
      <c r="O730" s="67">
        <f t="shared" si="21"/>
        <v>3.1392999999999997E-2</v>
      </c>
      <c r="R730" s="67"/>
      <c r="X730" s="66">
        <v>43011</v>
      </c>
      <c r="Y730" s="62">
        <v>4.25</v>
      </c>
    </row>
    <row r="731" spans="9:25" x14ac:dyDescent="0.25">
      <c r="I731" s="66">
        <v>43013</v>
      </c>
      <c r="J731" s="62">
        <v>2.65</v>
      </c>
      <c r="K731" s="66">
        <v>43012</v>
      </c>
      <c r="L731" s="62">
        <v>311.93</v>
      </c>
      <c r="M731" s="62">
        <v>311.93</v>
      </c>
      <c r="N731" s="67">
        <v>3.1193000000000002E-2</v>
      </c>
      <c r="O731" s="67">
        <f t="shared" si="21"/>
        <v>3.1193000000000002E-2</v>
      </c>
      <c r="R731" s="67"/>
      <c r="X731" s="66">
        <v>43012</v>
      </c>
      <c r="Y731" s="62">
        <v>4.25</v>
      </c>
    </row>
    <row r="732" spans="9:25" x14ac:dyDescent="0.25">
      <c r="I732" s="66">
        <v>43014</v>
      </c>
      <c r="J732" s="62">
        <v>2.68</v>
      </c>
      <c r="K732" s="66">
        <v>43013</v>
      </c>
      <c r="L732" s="62">
        <v>309.77999999999997</v>
      </c>
      <c r="M732" s="62">
        <v>309.77999999999997</v>
      </c>
      <c r="N732" s="67">
        <v>3.0977999999999999E-2</v>
      </c>
      <c r="O732" s="67">
        <f t="shared" si="21"/>
        <v>3.0977999999999999E-2</v>
      </c>
      <c r="R732" s="67"/>
      <c r="X732" s="66">
        <v>43013</v>
      </c>
      <c r="Y732" s="62">
        <v>4.25</v>
      </c>
    </row>
    <row r="733" spans="9:25" x14ac:dyDescent="0.25">
      <c r="I733" s="66">
        <v>43017</v>
      </c>
      <c r="J733" s="62"/>
      <c r="K733" s="66">
        <v>43014</v>
      </c>
      <c r="L733" s="62">
        <v>314.87</v>
      </c>
      <c r="M733" s="62">
        <v>314.87</v>
      </c>
      <c r="N733" s="67">
        <v>3.1487000000000001E-2</v>
      </c>
      <c r="O733" s="67">
        <f t="shared" si="21"/>
        <v>3.1487000000000001E-2</v>
      </c>
      <c r="R733" s="67"/>
      <c r="X733" s="66">
        <v>43014</v>
      </c>
      <c r="Y733" s="62">
        <v>4.25</v>
      </c>
    </row>
    <row r="734" spans="9:25" x14ac:dyDescent="0.25">
      <c r="I734" s="66">
        <v>43018</v>
      </c>
      <c r="J734" s="62">
        <v>2.65</v>
      </c>
      <c r="K734" s="66">
        <v>43017</v>
      </c>
      <c r="L734" s="62">
        <v>314.93</v>
      </c>
      <c r="M734" s="62">
        <v>314.93</v>
      </c>
      <c r="N734" s="67">
        <v>3.1493E-2</v>
      </c>
      <c r="O734" s="67">
        <f t="shared" si="21"/>
        <v>3.1493E-2</v>
      </c>
      <c r="R734" s="67"/>
      <c r="X734" s="66">
        <v>43017</v>
      </c>
      <c r="Y734" s="62"/>
    </row>
    <row r="735" spans="9:25" x14ac:dyDescent="0.25">
      <c r="I735" s="66">
        <v>43019</v>
      </c>
      <c r="J735" s="62">
        <v>2.64</v>
      </c>
      <c r="K735" s="66">
        <v>43018</v>
      </c>
      <c r="L735" s="62">
        <v>316.02999999999997</v>
      </c>
      <c r="M735" s="62">
        <v>316.02999999999997</v>
      </c>
      <c r="N735" s="67">
        <v>3.1602999999999999E-2</v>
      </c>
      <c r="O735" s="67">
        <f t="shared" si="21"/>
        <v>3.1602999999999999E-2</v>
      </c>
      <c r="R735" s="67"/>
      <c r="X735" s="66">
        <v>43018</v>
      </c>
      <c r="Y735" s="62">
        <v>4.25</v>
      </c>
    </row>
    <row r="736" spans="9:25" x14ac:dyDescent="0.25">
      <c r="I736" s="66">
        <v>43020</v>
      </c>
      <c r="J736" s="62">
        <v>2.62</v>
      </c>
      <c r="K736" s="66">
        <v>43019</v>
      </c>
      <c r="L736" s="62">
        <v>312.24</v>
      </c>
      <c r="M736" s="62">
        <v>312.24</v>
      </c>
      <c r="N736" s="67">
        <v>3.1224000000000002E-2</v>
      </c>
      <c r="O736" s="67">
        <f t="shared" si="21"/>
        <v>3.1224000000000002E-2</v>
      </c>
      <c r="R736" s="67"/>
      <c r="X736" s="66">
        <v>43019</v>
      </c>
      <c r="Y736" s="62">
        <v>4.25</v>
      </c>
    </row>
    <row r="737" spans="9:25" x14ac:dyDescent="0.25">
      <c r="I737" s="66">
        <v>43021</v>
      </c>
      <c r="J737" s="62">
        <v>2.58</v>
      </c>
      <c r="K737" s="66">
        <v>43020</v>
      </c>
      <c r="L737" s="62">
        <v>312.44</v>
      </c>
      <c r="M737" s="62">
        <v>312.44</v>
      </c>
      <c r="N737" s="67">
        <v>3.1244000000000001E-2</v>
      </c>
      <c r="O737" s="67">
        <f t="shared" si="21"/>
        <v>3.1244000000000001E-2</v>
      </c>
      <c r="R737" s="67"/>
      <c r="X737" s="66">
        <v>43020</v>
      </c>
      <c r="Y737" s="62">
        <v>4.25</v>
      </c>
    </row>
    <row r="738" spans="9:25" x14ac:dyDescent="0.25">
      <c r="I738" s="66">
        <v>43024</v>
      </c>
      <c r="J738" s="62">
        <v>2.58</v>
      </c>
      <c r="K738" s="66">
        <v>43021</v>
      </c>
      <c r="L738" s="62">
        <v>309.54000000000002</v>
      </c>
      <c r="M738" s="62">
        <v>309.54000000000002</v>
      </c>
      <c r="N738" s="67">
        <v>3.0954000000000002E-2</v>
      </c>
      <c r="O738" s="67">
        <f t="shared" si="21"/>
        <v>3.0954000000000002E-2</v>
      </c>
      <c r="R738" s="67"/>
      <c r="X738" s="66">
        <v>43021</v>
      </c>
      <c r="Y738" s="62">
        <v>4.25</v>
      </c>
    </row>
    <row r="739" spans="9:25" x14ac:dyDescent="0.25">
      <c r="I739" s="66">
        <v>43025</v>
      </c>
      <c r="J739" s="62">
        <v>2.58</v>
      </c>
      <c r="K739" s="66">
        <v>43024</v>
      </c>
      <c r="L739" s="62">
        <v>309.13</v>
      </c>
      <c r="M739" s="62">
        <v>309.13</v>
      </c>
      <c r="N739" s="67">
        <v>3.0913E-2</v>
      </c>
      <c r="O739" s="67">
        <f t="shared" si="21"/>
        <v>3.0913E-2</v>
      </c>
      <c r="R739" s="67"/>
      <c r="X739" s="66">
        <v>43024</v>
      </c>
      <c r="Y739" s="62">
        <v>4.25</v>
      </c>
    </row>
    <row r="740" spans="9:25" x14ac:dyDescent="0.25">
      <c r="I740" s="66">
        <v>43026</v>
      </c>
      <c r="J740" s="62">
        <v>2.62</v>
      </c>
      <c r="K740" s="66">
        <v>43025</v>
      </c>
      <c r="L740" s="62">
        <v>305.76</v>
      </c>
      <c r="M740" s="62">
        <v>305.76</v>
      </c>
      <c r="N740" s="67">
        <v>3.0575999999999999E-2</v>
      </c>
      <c r="O740" s="67">
        <f t="shared" si="21"/>
        <v>3.0575999999999999E-2</v>
      </c>
      <c r="R740" s="67"/>
      <c r="X740" s="66">
        <v>43025</v>
      </c>
      <c r="Y740" s="62">
        <v>4.25</v>
      </c>
    </row>
    <row r="741" spans="9:25" x14ac:dyDescent="0.25">
      <c r="I741" s="66">
        <v>43027</v>
      </c>
      <c r="J741" s="62">
        <v>2.6</v>
      </c>
      <c r="K741" s="66">
        <v>43026</v>
      </c>
      <c r="L741" s="62">
        <v>304.14999999999998</v>
      </c>
      <c r="M741" s="62">
        <v>304.14999999999998</v>
      </c>
      <c r="N741" s="67">
        <v>3.0414999999999998E-2</v>
      </c>
      <c r="O741" s="67">
        <f t="shared" si="21"/>
        <v>3.0414999999999998E-2</v>
      </c>
      <c r="R741" s="67"/>
      <c r="X741" s="66">
        <v>43026</v>
      </c>
      <c r="Y741" s="62">
        <v>4.25</v>
      </c>
    </row>
    <row r="742" spans="9:25" x14ac:dyDescent="0.25">
      <c r="I742" s="66">
        <v>43028</v>
      </c>
      <c r="J742" s="62">
        <v>2.67</v>
      </c>
      <c r="K742" s="66">
        <v>43027</v>
      </c>
      <c r="L742" s="62">
        <v>297.54000000000002</v>
      </c>
      <c r="M742" s="62">
        <v>297.54000000000002</v>
      </c>
      <c r="N742" s="67">
        <v>2.9754000000000003E-2</v>
      </c>
      <c r="O742" s="67">
        <f t="shared" si="21"/>
        <v>2.9754000000000003E-2</v>
      </c>
      <c r="R742" s="67"/>
      <c r="X742" s="66">
        <v>43027</v>
      </c>
      <c r="Y742" s="62">
        <v>4.25</v>
      </c>
    </row>
    <row r="743" spans="9:25" x14ac:dyDescent="0.25">
      <c r="I743" s="66">
        <v>43031</v>
      </c>
      <c r="J743" s="62">
        <v>2.66</v>
      </c>
      <c r="K743" s="66">
        <v>43028</v>
      </c>
      <c r="L743" s="62">
        <v>297.95</v>
      </c>
      <c r="M743" s="62">
        <v>297.95</v>
      </c>
      <c r="N743" s="67">
        <v>2.9794999999999999E-2</v>
      </c>
      <c r="O743" s="67">
        <f t="shared" si="21"/>
        <v>2.9794999999999999E-2</v>
      </c>
      <c r="R743" s="67"/>
      <c r="X743" s="66">
        <v>43028</v>
      </c>
      <c r="Y743" s="62">
        <v>4.25</v>
      </c>
    </row>
    <row r="744" spans="9:25" x14ac:dyDescent="0.25">
      <c r="I744" s="66">
        <v>43032</v>
      </c>
      <c r="J744" s="62">
        <v>2.7</v>
      </c>
      <c r="K744" s="66">
        <v>43031</v>
      </c>
      <c r="L744" s="62">
        <v>300.27999999999997</v>
      </c>
      <c r="M744" s="62">
        <v>300.27999999999997</v>
      </c>
      <c r="N744" s="67">
        <v>3.0027999999999996E-2</v>
      </c>
      <c r="O744" s="67">
        <f t="shared" si="21"/>
        <v>3.0027999999999996E-2</v>
      </c>
      <c r="R744" s="67"/>
      <c r="X744" s="66">
        <v>43031</v>
      </c>
      <c r="Y744" s="62">
        <v>4.25</v>
      </c>
    </row>
    <row r="745" spans="9:25" x14ac:dyDescent="0.25">
      <c r="I745" s="66">
        <v>43033</v>
      </c>
      <c r="J745" s="62">
        <v>2.72</v>
      </c>
      <c r="K745" s="66">
        <v>43032</v>
      </c>
      <c r="L745" s="62">
        <v>297.92</v>
      </c>
      <c r="M745" s="62">
        <v>297.92</v>
      </c>
      <c r="N745" s="67">
        <v>2.9792000000000003E-2</v>
      </c>
      <c r="O745" s="67">
        <f t="shared" si="21"/>
        <v>2.9792000000000003E-2</v>
      </c>
      <c r="R745" s="67"/>
      <c r="X745" s="66">
        <v>43032</v>
      </c>
      <c r="Y745" s="62">
        <v>4.25</v>
      </c>
    </row>
    <row r="746" spans="9:25" x14ac:dyDescent="0.25">
      <c r="I746" s="66">
        <v>43034</v>
      </c>
      <c r="J746" s="62">
        <v>2.74</v>
      </c>
      <c r="K746" s="66">
        <v>43033</v>
      </c>
      <c r="L746" s="62">
        <v>302.06</v>
      </c>
      <c r="M746" s="62">
        <v>302.06</v>
      </c>
      <c r="N746" s="67">
        <v>3.0206E-2</v>
      </c>
      <c r="O746" s="67">
        <f t="shared" si="21"/>
        <v>3.0206E-2</v>
      </c>
      <c r="R746" s="67"/>
      <c r="X746" s="66">
        <v>43033</v>
      </c>
      <c r="Y746" s="62">
        <v>4.25</v>
      </c>
    </row>
    <row r="747" spans="9:25" x14ac:dyDescent="0.25">
      <c r="I747" s="66">
        <v>43035</v>
      </c>
      <c r="J747" s="62">
        <v>2.71</v>
      </c>
      <c r="K747" s="66">
        <v>43034</v>
      </c>
      <c r="L747" s="62">
        <v>308.99</v>
      </c>
      <c r="M747" s="62">
        <v>308.99</v>
      </c>
      <c r="N747" s="67">
        <v>3.0898999999999999E-2</v>
      </c>
      <c r="O747" s="67">
        <f t="shared" si="21"/>
        <v>3.0898999999999999E-2</v>
      </c>
      <c r="R747" s="67"/>
      <c r="X747" s="66">
        <v>43034</v>
      </c>
      <c r="Y747" s="62">
        <v>4.25</v>
      </c>
    </row>
    <row r="748" spans="9:25" x14ac:dyDescent="0.25">
      <c r="I748" s="66">
        <v>43038</v>
      </c>
      <c r="J748" s="62">
        <v>2.66</v>
      </c>
      <c r="K748" s="66">
        <v>43035</v>
      </c>
      <c r="L748" s="147">
        <v>30.21</v>
      </c>
      <c r="M748" s="147">
        <v>302.10000000000002</v>
      </c>
      <c r="N748" s="148">
        <v>3.0210000000000001E-2</v>
      </c>
      <c r="O748" s="148">
        <f t="shared" si="21"/>
        <v>3.0210000000000001E-2</v>
      </c>
      <c r="R748" s="67"/>
      <c r="X748" s="66">
        <v>43035</v>
      </c>
      <c r="Y748" s="62">
        <v>4.25</v>
      </c>
    </row>
    <row r="749" spans="9:25" x14ac:dyDescent="0.25">
      <c r="I749" s="66">
        <v>43039</v>
      </c>
      <c r="J749" s="62">
        <v>2.66</v>
      </c>
      <c r="K749" s="66">
        <v>43038</v>
      </c>
      <c r="L749" s="62">
        <v>301.26</v>
      </c>
      <c r="M749" s="62">
        <v>301.26</v>
      </c>
      <c r="N749" s="67">
        <v>3.0126E-2</v>
      </c>
      <c r="O749" s="67">
        <f t="shared" si="21"/>
        <v>3.0126E-2</v>
      </c>
      <c r="R749" s="67"/>
      <c r="X749" s="66">
        <v>43038</v>
      </c>
      <c r="Y749" s="62">
        <v>4.25</v>
      </c>
    </row>
    <row r="750" spans="9:25" x14ac:dyDescent="0.25">
      <c r="I750" s="66">
        <v>43040</v>
      </c>
      <c r="J750" s="62">
        <v>2.63</v>
      </c>
      <c r="K750" s="66">
        <v>43039</v>
      </c>
      <c r="L750" s="62">
        <v>299.86</v>
      </c>
      <c r="M750" s="62">
        <v>299.86</v>
      </c>
      <c r="N750" s="67">
        <v>2.9986000000000002E-2</v>
      </c>
      <c r="O750" s="67">
        <f t="shared" si="21"/>
        <v>2.9986000000000002E-2</v>
      </c>
      <c r="R750" s="67"/>
      <c r="X750" s="66">
        <v>43039</v>
      </c>
      <c r="Y750" s="62">
        <v>4.25</v>
      </c>
    </row>
    <row r="751" spans="9:25" x14ac:dyDescent="0.25">
      <c r="I751" s="66">
        <v>43041</v>
      </c>
      <c r="J751" s="62">
        <v>2.61</v>
      </c>
      <c r="K751" s="66">
        <v>43040</v>
      </c>
      <c r="L751" s="62">
        <v>300.98</v>
      </c>
      <c r="M751" s="62">
        <v>300.98</v>
      </c>
      <c r="N751" s="67">
        <v>3.0098000000000003E-2</v>
      </c>
      <c r="O751" s="67">
        <f t="shared" si="21"/>
        <v>3.0098000000000003E-2</v>
      </c>
      <c r="R751" s="67"/>
      <c r="X751" s="66">
        <v>43040</v>
      </c>
      <c r="Y751" s="62">
        <v>4.25</v>
      </c>
    </row>
    <row r="752" spans="9:25" x14ac:dyDescent="0.25">
      <c r="I752" s="66">
        <v>43042</v>
      </c>
      <c r="J752" s="62">
        <v>2.59</v>
      </c>
      <c r="K752" s="66">
        <v>43041</v>
      </c>
      <c r="L752" s="62">
        <v>300.18</v>
      </c>
      <c r="M752" s="62">
        <v>300.18</v>
      </c>
      <c r="N752" s="67">
        <v>3.0018E-2</v>
      </c>
      <c r="O752" s="67">
        <f t="shared" si="21"/>
        <v>3.0018E-2</v>
      </c>
      <c r="R752" s="67"/>
      <c r="X752" s="66">
        <v>43041</v>
      </c>
      <c r="Y752" s="62">
        <v>4.25</v>
      </c>
    </row>
    <row r="753" spans="9:25" x14ac:dyDescent="0.25">
      <c r="I753" s="66">
        <v>43045</v>
      </c>
      <c r="J753" s="62">
        <v>2.58</v>
      </c>
      <c r="K753" s="66">
        <v>43042</v>
      </c>
      <c r="L753" s="62">
        <v>303.06</v>
      </c>
      <c r="M753" s="62">
        <v>303.06</v>
      </c>
      <c r="N753" s="67">
        <v>3.0306E-2</v>
      </c>
      <c r="O753" s="67">
        <f t="shared" si="21"/>
        <v>3.0306E-2</v>
      </c>
      <c r="R753" s="67"/>
      <c r="X753" s="66">
        <v>43042</v>
      </c>
      <c r="Y753" s="62">
        <v>4.25</v>
      </c>
    </row>
    <row r="754" spans="9:25" x14ac:dyDescent="0.25">
      <c r="I754" s="66">
        <v>43046</v>
      </c>
      <c r="J754" s="62">
        <v>2.56</v>
      </c>
      <c r="K754" s="66">
        <v>43045</v>
      </c>
      <c r="L754" s="62">
        <v>300.44</v>
      </c>
      <c r="M754" s="62">
        <v>300.44</v>
      </c>
      <c r="N754" s="67">
        <v>3.0044000000000001E-2</v>
      </c>
      <c r="O754" s="67">
        <f t="shared" si="21"/>
        <v>3.0044000000000001E-2</v>
      </c>
      <c r="R754" s="67"/>
      <c r="X754" s="66">
        <v>43045</v>
      </c>
      <c r="Y754" s="62">
        <v>4.25</v>
      </c>
    </row>
    <row r="755" spans="9:25" x14ac:dyDescent="0.25">
      <c r="I755" s="66">
        <v>43047</v>
      </c>
      <c r="J755" s="62">
        <v>2.57</v>
      </c>
      <c r="K755" s="66">
        <v>43046</v>
      </c>
      <c r="L755" s="62">
        <v>308.74</v>
      </c>
      <c r="M755" s="62">
        <v>308.74</v>
      </c>
      <c r="N755" s="67">
        <v>3.0874000000000002E-2</v>
      </c>
      <c r="O755" s="67">
        <f t="shared" si="21"/>
        <v>3.0874000000000002E-2</v>
      </c>
      <c r="R755" s="67"/>
      <c r="X755" s="66">
        <v>43046</v>
      </c>
      <c r="Y755" s="62">
        <v>4.25</v>
      </c>
    </row>
    <row r="756" spans="9:25" x14ac:dyDescent="0.25">
      <c r="I756" s="66">
        <v>43048</v>
      </c>
      <c r="J756" s="62">
        <v>2.59</v>
      </c>
      <c r="K756" s="66">
        <v>43047</v>
      </c>
      <c r="L756" s="62">
        <v>305.18</v>
      </c>
      <c r="M756" s="62">
        <v>305.18</v>
      </c>
      <c r="N756" s="67">
        <v>3.0518E-2</v>
      </c>
      <c r="O756" s="67">
        <f t="shared" si="21"/>
        <v>3.0518E-2</v>
      </c>
      <c r="R756" s="67"/>
      <c r="X756" s="66">
        <v>43047</v>
      </c>
      <c r="Y756" s="62">
        <v>4.25</v>
      </c>
    </row>
    <row r="757" spans="9:25" x14ac:dyDescent="0.25">
      <c r="I757" s="66">
        <v>43049</v>
      </c>
      <c r="J757" s="62">
        <v>2.67</v>
      </c>
      <c r="K757" s="66">
        <v>43048</v>
      </c>
      <c r="L757" s="62">
        <v>306.83999999999997</v>
      </c>
      <c r="M757" s="62">
        <v>306.83999999999997</v>
      </c>
      <c r="N757" s="67">
        <v>3.0683999999999996E-2</v>
      </c>
      <c r="O757" s="67">
        <f t="shared" si="21"/>
        <v>3.0683999999999996E-2</v>
      </c>
      <c r="R757" s="67"/>
      <c r="X757" s="66">
        <v>43048</v>
      </c>
      <c r="Y757" s="62">
        <v>4.25</v>
      </c>
    </row>
    <row r="758" spans="9:25" x14ac:dyDescent="0.25">
      <c r="I758" s="66">
        <v>43052</v>
      </c>
      <c r="J758" s="62">
        <v>2.67</v>
      </c>
      <c r="K758" s="66">
        <v>43049</v>
      </c>
      <c r="L758" s="62">
        <v>309.07</v>
      </c>
      <c r="M758" s="62">
        <v>309.07</v>
      </c>
      <c r="N758" s="67">
        <v>3.0907E-2</v>
      </c>
      <c r="O758" s="67">
        <f t="shared" si="21"/>
        <v>3.0907E-2</v>
      </c>
      <c r="R758" s="67"/>
      <c r="X758" s="66">
        <v>43049</v>
      </c>
      <c r="Y758" s="62">
        <v>4.25</v>
      </c>
    </row>
    <row r="759" spans="9:25" x14ac:dyDescent="0.25">
      <c r="I759" s="66">
        <v>43053</v>
      </c>
      <c r="J759" s="62">
        <v>2.64</v>
      </c>
      <c r="K759" s="66">
        <v>43052</v>
      </c>
      <c r="L759" s="62">
        <v>308.33999999999997</v>
      </c>
      <c r="M759" s="62">
        <v>308.33999999999997</v>
      </c>
      <c r="N759" s="67">
        <v>3.0833999999999997E-2</v>
      </c>
      <c r="O759" s="67">
        <f t="shared" si="21"/>
        <v>3.0833999999999997E-2</v>
      </c>
      <c r="R759" s="67"/>
      <c r="X759" s="66">
        <v>43052</v>
      </c>
      <c r="Y759" s="62">
        <v>4.25</v>
      </c>
    </row>
    <row r="760" spans="9:25" x14ac:dyDescent="0.25">
      <c r="I760" s="66">
        <v>43054</v>
      </c>
      <c r="J760" s="62">
        <v>2.58</v>
      </c>
      <c r="K760" s="66">
        <v>43053</v>
      </c>
      <c r="L760" s="62">
        <v>311.24</v>
      </c>
      <c r="M760" s="62">
        <v>311.24</v>
      </c>
      <c r="N760" s="67">
        <v>3.1124000000000002E-2</v>
      </c>
      <c r="O760" s="67">
        <f t="shared" si="21"/>
        <v>3.1124000000000002E-2</v>
      </c>
      <c r="R760" s="67"/>
      <c r="X760" s="66">
        <v>43053</v>
      </c>
      <c r="Y760" s="62">
        <v>4.25</v>
      </c>
    </row>
    <row r="761" spans="9:25" x14ac:dyDescent="0.25">
      <c r="I761" s="66">
        <v>43055</v>
      </c>
      <c r="J761" s="62">
        <v>2.62</v>
      </c>
      <c r="K761" s="66">
        <v>43054</v>
      </c>
      <c r="L761" s="62">
        <v>313.01</v>
      </c>
      <c r="M761" s="62">
        <v>313.01</v>
      </c>
      <c r="N761" s="67">
        <v>3.1301000000000002E-2</v>
      </c>
      <c r="O761" s="67">
        <f t="shared" si="21"/>
        <v>3.1301000000000002E-2</v>
      </c>
      <c r="R761" s="67"/>
      <c r="X761" s="66">
        <v>43054</v>
      </c>
      <c r="Y761" s="62">
        <v>4.25</v>
      </c>
    </row>
    <row r="762" spans="9:25" x14ac:dyDescent="0.25">
      <c r="I762" s="66">
        <v>43056</v>
      </c>
      <c r="J762" s="62">
        <v>2.59</v>
      </c>
      <c r="K762" s="66">
        <v>43055</v>
      </c>
      <c r="L762" s="62">
        <v>307.32</v>
      </c>
      <c r="M762" s="62">
        <v>307.32</v>
      </c>
      <c r="N762" s="67">
        <v>3.0731999999999999E-2</v>
      </c>
      <c r="O762" s="67">
        <f t="shared" si="21"/>
        <v>3.0731999999999999E-2</v>
      </c>
      <c r="R762" s="67"/>
      <c r="X762" s="66">
        <v>43055</v>
      </c>
      <c r="Y762" s="62">
        <v>4.25</v>
      </c>
    </row>
    <row r="763" spans="9:25" x14ac:dyDescent="0.25">
      <c r="I763" s="66">
        <v>43059</v>
      </c>
      <c r="J763" s="62">
        <v>2.6</v>
      </c>
      <c r="K763" s="66">
        <v>43056</v>
      </c>
      <c r="L763" s="62">
        <v>301.64</v>
      </c>
      <c r="M763" s="62">
        <v>301.64</v>
      </c>
      <c r="N763" s="67">
        <v>3.0164E-2</v>
      </c>
      <c r="O763" s="67">
        <f t="shared" si="21"/>
        <v>3.0164E-2</v>
      </c>
      <c r="R763" s="67"/>
      <c r="X763" s="66">
        <v>43056</v>
      </c>
      <c r="Y763" s="62">
        <v>4.25</v>
      </c>
    </row>
    <row r="764" spans="9:25" x14ac:dyDescent="0.25">
      <c r="I764" s="66">
        <v>43060</v>
      </c>
      <c r="J764" s="62">
        <v>2.58</v>
      </c>
      <c r="K764" s="66">
        <v>43059</v>
      </c>
      <c r="L764" s="62">
        <v>302.06</v>
      </c>
      <c r="M764" s="62">
        <v>302.06</v>
      </c>
      <c r="N764" s="67">
        <v>3.0206E-2</v>
      </c>
      <c r="O764" s="67">
        <f t="shared" si="21"/>
        <v>3.0206E-2</v>
      </c>
      <c r="R764" s="67"/>
      <c r="X764" s="66">
        <v>43059</v>
      </c>
      <c r="Y764" s="62">
        <v>4.25</v>
      </c>
    </row>
    <row r="765" spans="9:25" x14ac:dyDescent="0.25">
      <c r="I765" s="66">
        <v>43061</v>
      </c>
      <c r="J765" s="62">
        <v>2.57</v>
      </c>
      <c r="K765" s="66">
        <v>43060</v>
      </c>
      <c r="L765" s="147">
        <v>30.08</v>
      </c>
      <c r="M765" s="147">
        <v>300.8</v>
      </c>
      <c r="N765" s="148">
        <v>3.0080000000000003E-2</v>
      </c>
      <c r="O765" s="148">
        <f t="shared" si="21"/>
        <v>3.0080000000000003E-2</v>
      </c>
      <c r="R765" s="67"/>
      <c r="X765" s="66">
        <v>43060</v>
      </c>
      <c r="Y765" s="62">
        <v>4.25</v>
      </c>
    </row>
    <row r="766" spans="9:25" x14ac:dyDescent="0.25">
      <c r="I766" s="66">
        <v>43062</v>
      </c>
      <c r="J766" s="62"/>
      <c r="K766" s="66">
        <v>43061</v>
      </c>
      <c r="L766" s="62">
        <v>296.94</v>
      </c>
      <c r="M766" s="62">
        <v>296.94</v>
      </c>
      <c r="N766" s="67">
        <v>2.9693999999999998E-2</v>
      </c>
      <c r="O766" s="67">
        <f t="shared" si="21"/>
        <v>2.9693999999999998E-2</v>
      </c>
      <c r="R766" s="67"/>
      <c r="X766" s="66">
        <v>43061</v>
      </c>
      <c r="Y766" s="62">
        <v>4.25</v>
      </c>
    </row>
    <row r="767" spans="9:25" x14ac:dyDescent="0.25">
      <c r="I767" s="66">
        <v>43063</v>
      </c>
      <c r="J767" s="62">
        <v>2.58</v>
      </c>
      <c r="K767" s="66">
        <v>43062</v>
      </c>
      <c r="L767" s="62">
        <v>296.91000000000003</v>
      </c>
      <c r="M767" s="62">
        <v>296.91000000000003</v>
      </c>
      <c r="N767" s="67">
        <v>2.9691000000000002E-2</v>
      </c>
      <c r="O767" s="67">
        <f t="shared" si="21"/>
        <v>2.9691000000000002E-2</v>
      </c>
      <c r="R767" s="67"/>
      <c r="X767" s="66">
        <v>43062</v>
      </c>
      <c r="Y767" s="62"/>
    </row>
    <row r="768" spans="9:25" x14ac:dyDescent="0.25">
      <c r="I768" s="66">
        <v>43066</v>
      </c>
      <c r="J768" s="62">
        <v>2.57</v>
      </c>
      <c r="K768" s="66">
        <v>43063</v>
      </c>
      <c r="L768" s="62">
        <v>295.37</v>
      </c>
      <c r="M768" s="62">
        <v>295.37</v>
      </c>
      <c r="N768" s="67">
        <v>2.9537000000000001E-2</v>
      </c>
      <c r="O768" s="67">
        <f t="shared" si="21"/>
        <v>2.9537000000000001E-2</v>
      </c>
      <c r="R768" s="67"/>
      <c r="X768" s="66">
        <v>43063</v>
      </c>
      <c r="Y768" s="62">
        <v>4.25</v>
      </c>
    </row>
    <row r="769" spans="9:25" x14ac:dyDescent="0.25">
      <c r="I769" s="66">
        <v>43067</v>
      </c>
      <c r="J769" s="62">
        <v>2.58</v>
      </c>
      <c r="K769" s="66">
        <v>43066</v>
      </c>
      <c r="L769" s="62">
        <v>293.37</v>
      </c>
      <c r="M769" s="62">
        <v>293.37</v>
      </c>
      <c r="N769" s="67">
        <v>2.9337000000000002E-2</v>
      </c>
      <c r="O769" s="67">
        <f t="shared" si="21"/>
        <v>2.9337000000000002E-2</v>
      </c>
      <c r="R769" s="67"/>
      <c r="X769" s="66">
        <v>43066</v>
      </c>
      <c r="Y769" s="62">
        <v>4.25</v>
      </c>
    </row>
    <row r="770" spans="9:25" x14ac:dyDescent="0.25">
      <c r="I770" s="66">
        <v>43068</v>
      </c>
      <c r="J770" s="62">
        <v>2.62</v>
      </c>
      <c r="K770" s="66">
        <v>43067</v>
      </c>
      <c r="L770" s="62">
        <v>293.17</v>
      </c>
      <c r="M770" s="62">
        <v>293.17</v>
      </c>
      <c r="N770" s="67">
        <v>2.9317000000000003E-2</v>
      </c>
      <c r="O770" s="67">
        <f t="shared" si="21"/>
        <v>2.9317000000000003E-2</v>
      </c>
      <c r="R770" s="67"/>
      <c r="X770" s="66">
        <v>43067</v>
      </c>
      <c r="Y770" s="62">
        <v>4.25</v>
      </c>
    </row>
    <row r="771" spans="9:25" x14ac:dyDescent="0.25">
      <c r="I771" s="66">
        <v>43069</v>
      </c>
      <c r="J771" s="62">
        <v>2.65</v>
      </c>
      <c r="K771" s="66">
        <v>43068</v>
      </c>
      <c r="L771" s="62">
        <v>298.16000000000003</v>
      </c>
      <c r="M771" s="62">
        <v>298.16000000000003</v>
      </c>
      <c r="N771" s="67">
        <v>2.9816000000000002E-2</v>
      </c>
      <c r="O771" s="67">
        <f t="shared" si="21"/>
        <v>2.9816000000000002E-2</v>
      </c>
      <c r="R771" s="67"/>
      <c r="X771" s="66">
        <v>43068</v>
      </c>
      <c r="Y771" s="62">
        <v>4.25</v>
      </c>
    </row>
    <row r="772" spans="9:25" x14ac:dyDescent="0.25">
      <c r="I772" s="66">
        <v>43070</v>
      </c>
      <c r="J772" s="62">
        <v>2.58</v>
      </c>
      <c r="K772" s="66">
        <v>43069</v>
      </c>
      <c r="L772" s="62">
        <v>299.32</v>
      </c>
      <c r="M772" s="62">
        <v>299.32</v>
      </c>
      <c r="N772" s="67">
        <v>2.9932E-2</v>
      </c>
      <c r="O772" s="67">
        <f t="shared" si="21"/>
        <v>2.9932E-2</v>
      </c>
      <c r="R772" s="67"/>
      <c r="X772" s="66">
        <v>43069</v>
      </c>
      <c r="Y772" s="62">
        <v>4.25</v>
      </c>
    </row>
    <row r="773" spans="9:25" x14ac:dyDescent="0.25">
      <c r="I773" s="66">
        <v>43073</v>
      </c>
      <c r="J773" s="62">
        <v>2.58</v>
      </c>
      <c r="K773" s="66">
        <v>43070</v>
      </c>
      <c r="L773" s="62">
        <v>297.56</v>
      </c>
      <c r="M773" s="62">
        <v>297.56</v>
      </c>
      <c r="N773" s="67">
        <v>2.9756000000000001E-2</v>
      </c>
      <c r="O773" s="67">
        <f t="shared" si="21"/>
        <v>2.9756000000000001E-2</v>
      </c>
      <c r="R773" s="67"/>
      <c r="X773" s="66">
        <v>43070</v>
      </c>
      <c r="Y773" s="62">
        <v>4.25</v>
      </c>
    </row>
    <row r="774" spans="9:25" x14ac:dyDescent="0.25">
      <c r="I774" s="66">
        <v>43074</v>
      </c>
      <c r="J774" s="62">
        <v>2.5499999999999998</v>
      </c>
      <c r="K774" s="66">
        <v>43073</v>
      </c>
      <c r="L774" s="62">
        <v>294.58999999999997</v>
      </c>
      <c r="M774" s="62">
        <v>294.58999999999997</v>
      </c>
      <c r="N774" s="67">
        <v>2.9458999999999999E-2</v>
      </c>
      <c r="O774" s="67">
        <f t="shared" si="21"/>
        <v>2.9458999999999999E-2</v>
      </c>
      <c r="R774" s="67"/>
      <c r="X774" s="66">
        <v>43073</v>
      </c>
      <c r="Y774" s="62">
        <v>4.25</v>
      </c>
    </row>
    <row r="775" spans="9:25" x14ac:dyDescent="0.25">
      <c r="I775" s="66">
        <v>43075</v>
      </c>
      <c r="J775" s="62">
        <v>2.5299999999999998</v>
      </c>
      <c r="K775" s="66">
        <v>43074</v>
      </c>
      <c r="L775" s="62">
        <v>289.36</v>
      </c>
      <c r="M775" s="62">
        <v>289.36</v>
      </c>
      <c r="N775" s="67">
        <v>2.8936E-2</v>
      </c>
      <c r="O775" s="67">
        <f t="shared" si="21"/>
        <v>2.8936E-2</v>
      </c>
      <c r="R775" s="67"/>
      <c r="X775" s="66">
        <v>43074</v>
      </c>
      <c r="Y775" s="62">
        <v>4.25</v>
      </c>
    </row>
    <row r="776" spans="9:25" x14ac:dyDescent="0.25">
      <c r="I776" s="66">
        <v>43076</v>
      </c>
      <c r="J776" s="62">
        <v>2.58</v>
      </c>
      <c r="K776" s="66">
        <v>43075</v>
      </c>
      <c r="L776" s="62">
        <v>290.38</v>
      </c>
      <c r="M776" s="62">
        <v>290.38</v>
      </c>
      <c r="N776" s="67">
        <v>2.9037999999999998E-2</v>
      </c>
      <c r="O776" s="67">
        <f t="shared" si="21"/>
        <v>2.9037999999999998E-2</v>
      </c>
      <c r="R776" s="67"/>
      <c r="X776" s="66">
        <v>43075</v>
      </c>
      <c r="Y776" s="62">
        <v>4.25</v>
      </c>
    </row>
    <row r="777" spans="9:25" x14ac:dyDescent="0.25">
      <c r="I777" s="66">
        <v>43077</v>
      </c>
      <c r="J777" s="62">
        <v>2.59</v>
      </c>
      <c r="K777" s="66">
        <v>43076</v>
      </c>
      <c r="L777" s="62">
        <v>294.92</v>
      </c>
      <c r="M777" s="62">
        <v>294.92</v>
      </c>
      <c r="N777" s="67">
        <v>2.9492000000000001E-2</v>
      </c>
      <c r="O777" s="67">
        <f t="shared" si="21"/>
        <v>2.9492000000000001E-2</v>
      </c>
      <c r="R777" s="67"/>
      <c r="X777" s="66">
        <v>43076</v>
      </c>
      <c r="Y777" s="62">
        <v>4.25</v>
      </c>
    </row>
    <row r="778" spans="9:25" x14ac:dyDescent="0.25">
      <c r="I778" s="66">
        <v>43080</v>
      </c>
      <c r="J778" s="62">
        <v>2.59</v>
      </c>
      <c r="K778" s="66">
        <v>43077</v>
      </c>
      <c r="L778" s="62">
        <v>293.38</v>
      </c>
      <c r="M778" s="62">
        <v>293.38</v>
      </c>
      <c r="N778" s="67">
        <v>2.9337999999999999E-2</v>
      </c>
      <c r="O778" s="67">
        <f t="shared" si="21"/>
        <v>2.9337999999999999E-2</v>
      </c>
      <c r="R778" s="67"/>
      <c r="X778" s="66">
        <v>43077</v>
      </c>
      <c r="Y778" s="62">
        <v>4.25</v>
      </c>
    </row>
    <row r="779" spans="9:25" x14ac:dyDescent="0.25">
      <c r="I779" s="66">
        <v>43081</v>
      </c>
      <c r="J779" s="62">
        <v>2.6</v>
      </c>
      <c r="K779" s="66">
        <v>43080</v>
      </c>
      <c r="L779" s="62">
        <v>293.76</v>
      </c>
      <c r="M779" s="62">
        <v>293.76</v>
      </c>
      <c r="N779" s="67">
        <v>2.9375999999999999E-2</v>
      </c>
      <c r="O779" s="67">
        <f t="shared" si="21"/>
        <v>2.9375999999999999E-2</v>
      </c>
      <c r="R779" s="67"/>
      <c r="X779" s="66">
        <v>43080</v>
      </c>
      <c r="Y779" s="62">
        <v>4.25</v>
      </c>
    </row>
    <row r="780" spans="9:25" x14ac:dyDescent="0.25">
      <c r="I780" s="66">
        <v>43082</v>
      </c>
      <c r="J780" s="62">
        <v>2.56</v>
      </c>
      <c r="K780" s="66">
        <v>43081</v>
      </c>
      <c r="L780" s="62">
        <v>292.76</v>
      </c>
      <c r="M780" s="62">
        <v>292.76</v>
      </c>
      <c r="N780" s="67">
        <v>2.9276E-2</v>
      </c>
      <c r="O780" s="67">
        <f t="shared" ref="O780:O843" si="22">IF(OR(N780&gt;($G$25+$G$26*$G$24),N780&lt;($G$25-$G$26*$G$24)),"",N780)</f>
        <v>2.9276E-2</v>
      </c>
      <c r="R780" s="67"/>
      <c r="X780" s="66">
        <v>43081</v>
      </c>
      <c r="Y780" s="62">
        <v>4.25</v>
      </c>
    </row>
    <row r="781" spans="9:25" x14ac:dyDescent="0.25">
      <c r="I781" s="66">
        <v>43083</v>
      </c>
      <c r="J781" s="62">
        <v>2.5299999999999998</v>
      </c>
      <c r="K781" s="66">
        <v>43082</v>
      </c>
      <c r="L781" s="62">
        <v>292.45999999999998</v>
      </c>
      <c r="M781" s="62">
        <v>292.45999999999998</v>
      </c>
      <c r="N781" s="67">
        <v>2.9245999999999998E-2</v>
      </c>
      <c r="O781" s="67">
        <f t="shared" si="22"/>
        <v>2.9245999999999998E-2</v>
      </c>
      <c r="R781" s="67"/>
      <c r="X781" s="66">
        <v>43082</v>
      </c>
      <c r="Y781" s="62">
        <v>4.25</v>
      </c>
    </row>
    <row r="782" spans="9:25" x14ac:dyDescent="0.25">
      <c r="I782" s="66">
        <v>43084</v>
      </c>
      <c r="J782" s="62">
        <v>2.52</v>
      </c>
      <c r="K782" s="66">
        <v>43083</v>
      </c>
      <c r="L782" s="62">
        <v>296.05</v>
      </c>
      <c r="M782" s="62">
        <v>296.05</v>
      </c>
      <c r="N782" s="67">
        <v>2.9605000000000003E-2</v>
      </c>
      <c r="O782" s="67">
        <f t="shared" si="22"/>
        <v>2.9605000000000003E-2</v>
      </c>
      <c r="R782" s="67"/>
      <c r="X782" s="66">
        <v>43083</v>
      </c>
      <c r="Y782" s="62">
        <v>4.5</v>
      </c>
    </row>
    <row r="783" spans="9:25" x14ac:dyDescent="0.25">
      <c r="I783" s="66">
        <v>43087</v>
      </c>
      <c r="J783" s="62">
        <v>2.57</v>
      </c>
      <c r="K783" s="66">
        <v>43084</v>
      </c>
      <c r="L783" s="62">
        <v>294.16000000000003</v>
      </c>
      <c r="M783" s="62">
        <v>294.16000000000003</v>
      </c>
      <c r="N783" s="67">
        <v>2.9416000000000001E-2</v>
      </c>
      <c r="O783" s="67">
        <f t="shared" si="22"/>
        <v>2.9416000000000001E-2</v>
      </c>
      <c r="R783" s="67"/>
      <c r="X783" s="66">
        <v>43084</v>
      </c>
      <c r="Y783" s="62">
        <v>4.5</v>
      </c>
    </row>
    <row r="784" spans="9:25" x14ac:dyDescent="0.25">
      <c r="I784" s="66">
        <v>43088</v>
      </c>
      <c r="J784" s="62">
        <v>2.66</v>
      </c>
      <c r="K784" s="66">
        <v>43087</v>
      </c>
      <c r="L784" s="62">
        <v>291.08</v>
      </c>
      <c r="M784" s="62">
        <v>291.08</v>
      </c>
      <c r="N784" s="67">
        <v>2.9107999999999998E-2</v>
      </c>
      <c r="O784" s="67">
        <f t="shared" si="22"/>
        <v>2.9107999999999998E-2</v>
      </c>
      <c r="R784" s="67"/>
      <c r="X784" s="66">
        <v>43087</v>
      </c>
      <c r="Y784" s="62">
        <v>4.5</v>
      </c>
    </row>
    <row r="785" spans="9:25" x14ac:dyDescent="0.25">
      <c r="I785" s="66">
        <v>43089</v>
      </c>
      <c r="J785" s="62">
        <v>2.71</v>
      </c>
      <c r="K785" s="66">
        <v>43088</v>
      </c>
      <c r="L785" s="62">
        <v>291.41000000000003</v>
      </c>
      <c r="M785" s="62">
        <v>291.41000000000003</v>
      </c>
      <c r="N785" s="67">
        <v>2.9141000000000004E-2</v>
      </c>
      <c r="O785" s="67">
        <f t="shared" si="22"/>
        <v>2.9141000000000004E-2</v>
      </c>
      <c r="R785" s="67"/>
      <c r="X785" s="66">
        <v>43088</v>
      </c>
      <c r="Y785" s="62">
        <v>4.5</v>
      </c>
    </row>
    <row r="786" spans="9:25" x14ac:dyDescent="0.25">
      <c r="I786" s="66">
        <v>43090</v>
      </c>
      <c r="J786" s="62">
        <v>2.68</v>
      </c>
      <c r="K786" s="66">
        <v>43089</v>
      </c>
      <c r="L786" s="62">
        <v>291.57</v>
      </c>
      <c r="M786" s="62">
        <v>291.57</v>
      </c>
      <c r="N786" s="67">
        <v>2.9156999999999999E-2</v>
      </c>
      <c r="O786" s="67">
        <f t="shared" si="22"/>
        <v>2.9156999999999999E-2</v>
      </c>
      <c r="R786" s="67"/>
      <c r="X786" s="66">
        <v>43089</v>
      </c>
      <c r="Y786" s="62">
        <v>4.5</v>
      </c>
    </row>
    <row r="787" spans="9:25" x14ac:dyDescent="0.25">
      <c r="I787" s="66">
        <v>43091</v>
      </c>
      <c r="J787" s="62">
        <v>2.68</v>
      </c>
      <c r="K787" s="66">
        <v>43090</v>
      </c>
      <c r="L787" s="62">
        <v>292.36</v>
      </c>
      <c r="M787" s="62">
        <v>292.36</v>
      </c>
      <c r="N787" s="67">
        <v>2.9236000000000002E-2</v>
      </c>
      <c r="O787" s="67">
        <f t="shared" si="22"/>
        <v>2.9236000000000002E-2</v>
      </c>
      <c r="R787" s="67"/>
      <c r="X787" s="66">
        <v>43090</v>
      </c>
      <c r="Y787" s="62">
        <v>4.5</v>
      </c>
    </row>
    <row r="788" spans="9:25" x14ac:dyDescent="0.25">
      <c r="I788" s="66">
        <v>43094</v>
      </c>
      <c r="J788" s="62"/>
      <c r="K788" s="66">
        <v>43091</v>
      </c>
      <c r="L788" s="62">
        <v>292.13</v>
      </c>
      <c r="M788" s="62">
        <v>292.13</v>
      </c>
      <c r="N788" s="67">
        <v>2.9212999999999999E-2</v>
      </c>
      <c r="O788" s="67">
        <f t="shared" si="22"/>
        <v>2.9212999999999999E-2</v>
      </c>
      <c r="R788" s="67"/>
      <c r="X788" s="66">
        <v>43091</v>
      </c>
      <c r="Y788" s="62">
        <v>4.5</v>
      </c>
    </row>
    <row r="789" spans="9:25" x14ac:dyDescent="0.25">
      <c r="I789" s="66">
        <v>43095</v>
      </c>
      <c r="J789" s="62">
        <v>2.66</v>
      </c>
      <c r="K789" s="66">
        <v>43094</v>
      </c>
      <c r="L789" s="62">
        <v>292.14999999999998</v>
      </c>
      <c r="M789" s="62">
        <v>292.14999999999998</v>
      </c>
      <c r="N789" s="67">
        <v>2.9214999999999998E-2</v>
      </c>
      <c r="O789" s="67">
        <f t="shared" si="22"/>
        <v>2.9214999999999998E-2</v>
      </c>
      <c r="R789" s="67"/>
      <c r="X789" s="66">
        <v>43094</v>
      </c>
      <c r="Y789" s="62"/>
    </row>
    <row r="790" spans="9:25" x14ac:dyDescent="0.25">
      <c r="I790" s="66">
        <v>43096</v>
      </c>
      <c r="J790" s="62">
        <v>2.59</v>
      </c>
      <c r="K790" s="66">
        <v>43095</v>
      </c>
      <c r="L790" s="62">
        <v>291.68</v>
      </c>
      <c r="M790" s="62">
        <v>291.68</v>
      </c>
      <c r="N790" s="67">
        <v>2.9167999999999999E-2</v>
      </c>
      <c r="O790" s="67">
        <f t="shared" si="22"/>
        <v>2.9167999999999999E-2</v>
      </c>
      <c r="R790" s="67"/>
      <c r="X790" s="66">
        <v>43095</v>
      </c>
      <c r="Y790" s="62">
        <v>4.5</v>
      </c>
    </row>
    <row r="791" spans="9:25" x14ac:dyDescent="0.25">
      <c r="I791" s="66">
        <v>43097</v>
      </c>
      <c r="J791" s="62">
        <v>2.6</v>
      </c>
      <c r="K791" s="66">
        <v>43096</v>
      </c>
      <c r="L791" s="62">
        <v>290.11</v>
      </c>
      <c r="M791" s="62">
        <v>290.11</v>
      </c>
      <c r="N791" s="67">
        <v>2.9011000000000002E-2</v>
      </c>
      <c r="O791" s="67">
        <f t="shared" si="22"/>
        <v>2.9011000000000002E-2</v>
      </c>
      <c r="R791" s="67"/>
      <c r="X791" s="66">
        <v>43096</v>
      </c>
      <c r="Y791" s="62">
        <v>4.5</v>
      </c>
    </row>
    <row r="792" spans="9:25" x14ac:dyDescent="0.25">
      <c r="I792" s="66">
        <v>43098</v>
      </c>
      <c r="J792" s="62">
        <v>2.58</v>
      </c>
      <c r="K792" s="66">
        <v>43097</v>
      </c>
      <c r="L792" s="62">
        <v>290.51</v>
      </c>
      <c r="M792" s="62">
        <v>290.51</v>
      </c>
      <c r="N792" s="67">
        <v>2.9051E-2</v>
      </c>
      <c r="O792" s="67">
        <f t="shared" si="22"/>
        <v>2.9051E-2</v>
      </c>
      <c r="R792" s="67"/>
      <c r="X792" s="66">
        <v>43097</v>
      </c>
      <c r="Y792" s="62">
        <v>4.5</v>
      </c>
    </row>
    <row r="793" spans="9:25" x14ac:dyDescent="0.25">
      <c r="I793" s="66">
        <v>43101</v>
      </c>
      <c r="J793" s="62"/>
      <c r="K793" s="66">
        <v>43098</v>
      </c>
      <c r="L793" s="62">
        <v>289.61</v>
      </c>
      <c r="M793" s="62">
        <v>289.61</v>
      </c>
      <c r="N793" s="67">
        <v>2.8961000000000001E-2</v>
      </c>
      <c r="O793" s="67">
        <f t="shared" si="22"/>
        <v>2.8961000000000001E-2</v>
      </c>
      <c r="R793" s="67"/>
      <c r="X793" s="66">
        <v>43098</v>
      </c>
      <c r="Y793" s="62">
        <v>4.5</v>
      </c>
    </row>
    <row r="794" spans="9:25" x14ac:dyDescent="0.25">
      <c r="I794" s="66">
        <v>43102</v>
      </c>
      <c r="J794" s="62">
        <v>2.64</v>
      </c>
      <c r="K794" s="66">
        <v>43101</v>
      </c>
      <c r="L794" s="62">
        <v>289.55</v>
      </c>
      <c r="M794" s="62">
        <v>289.55</v>
      </c>
      <c r="N794" s="67">
        <v>2.8955000000000002E-2</v>
      </c>
      <c r="O794" s="67">
        <f t="shared" si="22"/>
        <v>2.8955000000000002E-2</v>
      </c>
      <c r="R794" s="67"/>
      <c r="X794" s="66">
        <v>43101</v>
      </c>
      <c r="Y794" s="62"/>
    </row>
    <row r="795" spans="9:25" x14ac:dyDescent="0.25">
      <c r="I795" s="66">
        <v>43103</v>
      </c>
      <c r="J795" s="62">
        <v>2.62</v>
      </c>
      <c r="K795" s="66">
        <v>43102</v>
      </c>
      <c r="L795" s="62">
        <v>284.35000000000002</v>
      </c>
      <c r="M795" s="62">
        <v>284.35000000000002</v>
      </c>
      <c r="N795" s="67">
        <v>2.8435000000000002E-2</v>
      </c>
      <c r="O795" s="67">
        <f t="shared" si="22"/>
        <v>2.8435000000000002E-2</v>
      </c>
      <c r="R795" s="67"/>
      <c r="X795" s="66">
        <v>43102</v>
      </c>
      <c r="Y795" s="62">
        <v>4.5</v>
      </c>
    </row>
    <row r="796" spans="9:25" x14ac:dyDescent="0.25">
      <c r="I796" s="66">
        <v>43104</v>
      </c>
      <c r="J796" s="62">
        <v>2.62</v>
      </c>
      <c r="K796" s="66">
        <v>43103</v>
      </c>
      <c r="L796" s="62">
        <v>278.95</v>
      </c>
      <c r="M796" s="62">
        <v>278.95</v>
      </c>
      <c r="N796" s="67">
        <v>2.7895E-2</v>
      </c>
      <c r="O796" s="67">
        <f t="shared" si="22"/>
        <v>2.7895E-2</v>
      </c>
      <c r="R796" s="67"/>
      <c r="X796" s="66">
        <v>43103</v>
      </c>
      <c r="Y796" s="62">
        <v>4.5</v>
      </c>
    </row>
    <row r="797" spans="9:25" x14ac:dyDescent="0.25">
      <c r="I797" s="66">
        <v>43105</v>
      </c>
      <c r="J797" s="62">
        <v>2.64</v>
      </c>
      <c r="K797" s="66">
        <v>43104</v>
      </c>
      <c r="L797" s="62">
        <v>277.33999999999997</v>
      </c>
      <c r="M797" s="62">
        <v>277.33999999999997</v>
      </c>
      <c r="N797" s="67">
        <v>2.7733999999999998E-2</v>
      </c>
      <c r="O797" s="67">
        <f t="shared" si="22"/>
        <v>2.7733999999999998E-2</v>
      </c>
      <c r="R797" s="67"/>
      <c r="X797" s="66">
        <v>43104</v>
      </c>
      <c r="Y797" s="62">
        <v>4.5</v>
      </c>
    </row>
    <row r="798" spans="9:25" x14ac:dyDescent="0.25">
      <c r="I798" s="66">
        <v>43108</v>
      </c>
      <c r="J798" s="62">
        <v>2.65</v>
      </c>
      <c r="K798" s="66">
        <v>43105</v>
      </c>
      <c r="L798" s="62">
        <v>275.67</v>
      </c>
      <c r="M798" s="62">
        <v>275.67</v>
      </c>
      <c r="N798" s="67">
        <v>2.7567000000000001E-2</v>
      </c>
      <c r="O798" s="67">
        <f t="shared" si="22"/>
        <v>2.7567000000000001E-2</v>
      </c>
      <c r="R798" s="67"/>
      <c r="X798" s="66">
        <v>43105</v>
      </c>
      <c r="Y798" s="62">
        <v>4.5</v>
      </c>
    </row>
    <row r="799" spans="9:25" x14ac:dyDescent="0.25">
      <c r="I799" s="66">
        <v>43109</v>
      </c>
      <c r="J799" s="62">
        <v>2.72</v>
      </c>
      <c r="K799" s="66">
        <v>43108</v>
      </c>
      <c r="L799" s="62">
        <v>275.56</v>
      </c>
      <c r="M799" s="62">
        <v>275.56</v>
      </c>
      <c r="N799" s="67">
        <v>2.7556000000000001E-2</v>
      </c>
      <c r="O799" s="67">
        <f t="shared" si="22"/>
        <v>2.7556000000000001E-2</v>
      </c>
      <c r="R799" s="67"/>
      <c r="X799" s="66">
        <v>43108</v>
      </c>
      <c r="Y799" s="62">
        <v>4.5</v>
      </c>
    </row>
    <row r="800" spans="9:25" x14ac:dyDescent="0.25">
      <c r="I800" s="66">
        <v>43110</v>
      </c>
      <c r="J800" s="62">
        <v>2.73</v>
      </c>
      <c r="K800" s="66">
        <v>43109</v>
      </c>
      <c r="L800" s="62">
        <v>276.02</v>
      </c>
      <c r="M800" s="62">
        <v>276.02</v>
      </c>
      <c r="N800" s="67">
        <v>2.7601999999999998E-2</v>
      </c>
      <c r="O800" s="67">
        <f t="shared" si="22"/>
        <v>2.7601999999999998E-2</v>
      </c>
      <c r="R800" s="67"/>
      <c r="X800" s="66">
        <v>43109</v>
      </c>
      <c r="Y800" s="62">
        <v>4.5</v>
      </c>
    </row>
    <row r="801" spans="9:25" x14ac:dyDescent="0.25">
      <c r="I801" s="66">
        <v>43111</v>
      </c>
      <c r="J801" s="62">
        <v>2.72</v>
      </c>
      <c r="K801" s="66">
        <v>43110</v>
      </c>
      <c r="L801" s="147">
        <v>27.69</v>
      </c>
      <c r="M801" s="147">
        <v>276.89999999999998</v>
      </c>
      <c r="N801" s="148">
        <v>2.7689999999999999E-2</v>
      </c>
      <c r="O801" s="148">
        <f t="shared" si="22"/>
        <v>2.7689999999999999E-2</v>
      </c>
      <c r="R801" s="67"/>
      <c r="X801" s="66">
        <v>43110</v>
      </c>
      <c r="Y801" s="62">
        <v>4.5</v>
      </c>
    </row>
    <row r="802" spans="9:25" x14ac:dyDescent="0.25">
      <c r="I802" s="66">
        <v>43112</v>
      </c>
      <c r="J802" s="62">
        <v>2.71</v>
      </c>
      <c r="K802" s="66">
        <v>43111</v>
      </c>
      <c r="L802" s="147">
        <v>27.56</v>
      </c>
      <c r="M802" s="147">
        <v>275.60000000000002</v>
      </c>
      <c r="N802" s="148">
        <v>2.7560000000000001E-2</v>
      </c>
      <c r="O802" s="148">
        <f t="shared" si="22"/>
        <v>2.7560000000000001E-2</v>
      </c>
      <c r="R802" s="67"/>
      <c r="X802" s="66">
        <v>43111</v>
      </c>
      <c r="Y802" s="62">
        <v>4.5</v>
      </c>
    </row>
    <row r="803" spans="9:25" x14ac:dyDescent="0.25">
      <c r="I803" s="66">
        <v>43115</v>
      </c>
      <c r="J803" s="62"/>
      <c r="K803" s="66">
        <v>43112</v>
      </c>
      <c r="L803" s="62">
        <v>275.25</v>
      </c>
      <c r="M803" s="62">
        <v>275.25</v>
      </c>
      <c r="N803" s="67">
        <v>2.7525000000000001E-2</v>
      </c>
      <c r="O803" s="67">
        <f t="shared" si="22"/>
        <v>2.7525000000000001E-2</v>
      </c>
      <c r="R803" s="67"/>
      <c r="X803" s="66">
        <v>43112</v>
      </c>
      <c r="Y803" s="62">
        <v>4.5</v>
      </c>
    </row>
    <row r="804" spans="9:25" x14ac:dyDescent="0.25">
      <c r="I804" s="66">
        <v>43116</v>
      </c>
      <c r="J804" s="62">
        <v>2.69</v>
      </c>
      <c r="K804" s="66">
        <v>43115</v>
      </c>
      <c r="L804" s="62">
        <v>275.25</v>
      </c>
      <c r="M804" s="62">
        <v>275.25</v>
      </c>
      <c r="N804" s="67">
        <v>2.7525000000000001E-2</v>
      </c>
      <c r="O804" s="67">
        <f t="shared" si="22"/>
        <v>2.7525000000000001E-2</v>
      </c>
      <c r="R804" s="67"/>
      <c r="X804" s="66">
        <v>43115</v>
      </c>
      <c r="Y804" s="62"/>
    </row>
    <row r="805" spans="9:25" x14ac:dyDescent="0.25">
      <c r="I805" s="66">
        <v>43117</v>
      </c>
      <c r="J805" s="62">
        <v>2.71</v>
      </c>
      <c r="K805" s="66">
        <v>43116</v>
      </c>
      <c r="L805" s="62">
        <v>275.18</v>
      </c>
      <c r="M805" s="62">
        <v>275.18</v>
      </c>
      <c r="N805" s="67">
        <v>2.7518000000000001E-2</v>
      </c>
      <c r="O805" s="67">
        <f t="shared" si="22"/>
        <v>2.7518000000000001E-2</v>
      </c>
      <c r="R805" s="67"/>
      <c r="X805" s="66">
        <v>43116</v>
      </c>
      <c r="Y805" s="62">
        <v>4.5</v>
      </c>
    </row>
    <row r="806" spans="9:25" x14ac:dyDescent="0.25">
      <c r="I806" s="66">
        <v>43118</v>
      </c>
      <c r="J806" s="62">
        <v>2.77</v>
      </c>
      <c r="K806" s="66">
        <v>43117</v>
      </c>
      <c r="L806" s="62">
        <v>275.92</v>
      </c>
      <c r="M806" s="62">
        <v>275.92</v>
      </c>
      <c r="N806" s="67">
        <v>2.7592000000000002E-2</v>
      </c>
      <c r="O806" s="67">
        <f t="shared" si="22"/>
        <v>2.7592000000000002E-2</v>
      </c>
      <c r="R806" s="67"/>
      <c r="X806" s="66">
        <v>43117</v>
      </c>
      <c r="Y806" s="62">
        <v>4.5</v>
      </c>
    </row>
    <row r="807" spans="9:25" x14ac:dyDescent="0.25">
      <c r="I807" s="66">
        <v>43119</v>
      </c>
      <c r="J807" s="62">
        <v>2.78</v>
      </c>
      <c r="K807" s="66">
        <v>43118</v>
      </c>
      <c r="L807" s="62">
        <v>276.38</v>
      </c>
      <c r="M807" s="62">
        <v>276.38</v>
      </c>
      <c r="N807" s="67">
        <v>2.7637999999999999E-2</v>
      </c>
      <c r="O807" s="67">
        <f t="shared" si="22"/>
        <v>2.7637999999999999E-2</v>
      </c>
      <c r="R807" s="67"/>
      <c r="X807" s="66">
        <v>43118</v>
      </c>
      <c r="Y807" s="62">
        <v>4.5</v>
      </c>
    </row>
    <row r="808" spans="9:25" x14ac:dyDescent="0.25">
      <c r="I808" s="66">
        <v>43122</v>
      </c>
      <c r="J808" s="62">
        <v>2.79</v>
      </c>
      <c r="K808" s="66">
        <v>43119</v>
      </c>
      <c r="L808" s="62">
        <v>279.58</v>
      </c>
      <c r="M808" s="62">
        <v>279.58</v>
      </c>
      <c r="N808" s="67">
        <v>2.7957999999999997E-2</v>
      </c>
      <c r="O808" s="67">
        <f t="shared" si="22"/>
        <v>2.7957999999999997E-2</v>
      </c>
      <c r="R808" s="67"/>
      <c r="X808" s="66">
        <v>43119</v>
      </c>
      <c r="Y808" s="62">
        <v>4.5</v>
      </c>
    </row>
    <row r="809" spans="9:25" x14ac:dyDescent="0.25">
      <c r="I809" s="66">
        <v>43123</v>
      </c>
      <c r="J809" s="62">
        <v>2.77</v>
      </c>
      <c r="K809" s="66">
        <v>43122</v>
      </c>
      <c r="L809" s="62">
        <v>278.45999999999998</v>
      </c>
      <c r="M809" s="62">
        <v>278.45999999999998</v>
      </c>
      <c r="N809" s="67">
        <v>2.7845999999999999E-2</v>
      </c>
      <c r="O809" s="67">
        <f t="shared" si="22"/>
        <v>2.7845999999999999E-2</v>
      </c>
      <c r="R809" s="67"/>
      <c r="X809" s="66">
        <v>43122</v>
      </c>
      <c r="Y809" s="62">
        <v>4.5</v>
      </c>
    </row>
    <row r="810" spans="9:25" x14ac:dyDescent="0.25">
      <c r="I810" s="66">
        <v>43124</v>
      </c>
      <c r="J810" s="62">
        <v>2.8</v>
      </c>
      <c r="K810" s="66">
        <v>43123</v>
      </c>
      <c r="L810" s="62">
        <v>279.87</v>
      </c>
      <c r="M810" s="62">
        <v>279.87</v>
      </c>
      <c r="N810" s="67">
        <v>2.7987000000000001E-2</v>
      </c>
      <c r="O810" s="67">
        <f t="shared" si="22"/>
        <v>2.7987000000000001E-2</v>
      </c>
      <c r="R810" s="67"/>
      <c r="X810" s="66">
        <v>43123</v>
      </c>
      <c r="Y810" s="62">
        <v>4.5</v>
      </c>
    </row>
    <row r="811" spans="9:25" x14ac:dyDescent="0.25">
      <c r="I811" s="66">
        <v>43125</v>
      </c>
      <c r="J811" s="62">
        <v>2.76</v>
      </c>
      <c r="K811" s="66">
        <v>43124</v>
      </c>
      <c r="L811" s="62">
        <v>268.49</v>
      </c>
      <c r="M811" s="62">
        <v>268.49</v>
      </c>
      <c r="N811" s="67">
        <v>2.6849000000000001E-2</v>
      </c>
      <c r="O811" s="67">
        <f t="shared" si="22"/>
        <v>2.6849000000000001E-2</v>
      </c>
      <c r="R811" s="67"/>
      <c r="X811" s="66">
        <v>43124</v>
      </c>
      <c r="Y811" s="62">
        <v>4.5</v>
      </c>
    </row>
    <row r="812" spans="9:25" x14ac:dyDescent="0.25">
      <c r="I812" s="66">
        <v>43126</v>
      </c>
      <c r="J812" s="62">
        <v>2.79</v>
      </c>
      <c r="K812" s="66">
        <v>43125</v>
      </c>
      <c r="L812" s="62">
        <v>266.62</v>
      </c>
      <c r="M812" s="62">
        <v>266.62</v>
      </c>
      <c r="N812" s="67">
        <v>2.6662000000000002E-2</v>
      </c>
      <c r="O812" s="67">
        <f t="shared" si="22"/>
        <v>2.6662000000000002E-2</v>
      </c>
      <c r="R812" s="67"/>
      <c r="X812" s="66">
        <v>43125</v>
      </c>
      <c r="Y812" s="62">
        <v>4.5</v>
      </c>
    </row>
    <row r="813" spans="9:25" x14ac:dyDescent="0.25">
      <c r="I813" s="66">
        <v>43129</v>
      </c>
      <c r="J813" s="62">
        <v>2.82</v>
      </c>
      <c r="K813" s="66">
        <v>43126</v>
      </c>
      <c r="L813" s="62">
        <v>266.29000000000002</v>
      </c>
      <c r="M813" s="62">
        <v>266.29000000000002</v>
      </c>
      <c r="N813" s="67">
        <v>2.6629000000000003E-2</v>
      </c>
      <c r="O813" s="67">
        <f t="shared" si="22"/>
        <v>2.6629000000000003E-2</v>
      </c>
      <c r="R813" s="67"/>
      <c r="X813" s="66">
        <v>43126</v>
      </c>
      <c r="Y813" s="62">
        <v>4.5</v>
      </c>
    </row>
    <row r="814" spans="9:25" x14ac:dyDescent="0.25">
      <c r="I814" s="66">
        <v>43130</v>
      </c>
      <c r="J814" s="62">
        <v>2.86</v>
      </c>
      <c r="K814" s="66">
        <v>43129</v>
      </c>
      <c r="L814" s="62">
        <v>268.55</v>
      </c>
      <c r="M814" s="62">
        <v>268.55</v>
      </c>
      <c r="N814" s="67">
        <v>2.6855E-2</v>
      </c>
      <c r="O814" s="67">
        <f t="shared" si="22"/>
        <v>2.6855E-2</v>
      </c>
      <c r="R814" s="67"/>
      <c r="X814" s="66">
        <v>43129</v>
      </c>
      <c r="Y814" s="62">
        <v>4.5</v>
      </c>
    </row>
    <row r="815" spans="9:25" x14ac:dyDescent="0.25">
      <c r="I815" s="66">
        <v>43131</v>
      </c>
      <c r="J815" s="62">
        <v>2.83</v>
      </c>
      <c r="K815" s="66">
        <v>43130</v>
      </c>
      <c r="L815" s="62">
        <v>274.63</v>
      </c>
      <c r="M815" s="62">
        <v>274.63</v>
      </c>
      <c r="N815" s="67">
        <v>2.7462999999999998E-2</v>
      </c>
      <c r="O815" s="67">
        <f t="shared" si="22"/>
        <v>2.7462999999999998E-2</v>
      </c>
      <c r="R815" s="67"/>
      <c r="X815" s="66">
        <v>43130</v>
      </c>
      <c r="Y815" s="62">
        <v>4.5</v>
      </c>
    </row>
    <row r="816" spans="9:25" x14ac:dyDescent="0.25">
      <c r="I816" s="66">
        <v>43132</v>
      </c>
      <c r="J816" s="62">
        <v>2.9</v>
      </c>
      <c r="K816" s="66">
        <v>43131</v>
      </c>
      <c r="L816" s="62">
        <v>274.13</v>
      </c>
      <c r="M816" s="62">
        <v>274.13</v>
      </c>
      <c r="N816" s="67">
        <v>2.7413E-2</v>
      </c>
      <c r="O816" s="67">
        <f t="shared" si="22"/>
        <v>2.7413E-2</v>
      </c>
      <c r="R816" s="67"/>
      <c r="X816" s="66">
        <v>43131</v>
      </c>
      <c r="Y816" s="62">
        <v>4.5</v>
      </c>
    </row>
    <row r="817" spans="9:25" x14ac:dyDescent="0.25">
      <c r="I817" s="66">
        <v>43133</v>
      </c>
      <c r="J817" s="62">
        <v>2.97</v>
      </c>
      <c r="K817" s="66">
        <v>43132</v>
      </c>
      <c r="L817" s="62">
        <v>273.95</v>
      </c>
      <c r="M817" s="62">
        <v>273.95</v>
      </c>
      <c r="N817" s="67">
        <v>2.7394999999999999E-2</v>
      </c>
      <c r="O817" s="67">
        <f t="shared" si="22"/>
        <v>2.7394999999999999E-2</v>
      </c>
      <c r="R817" s="67"/>
      <c r="X817" s="66">
        <v>43132</v>
      </c>
      <c r="Y817" s="62">
        <v>4.5</v>
      </c>
    </row>
    <row r="818" spans="9:25" x14ac:dyDescent="0.25">
      <c r="I818" s="66">
        <v>43136</v>
      </c>
      <c r="J818" s="62">
        <v>2.92</v>
      </c>
      <c r="K818" s="66">
        <v>43133</v>
      </c>
      <c r="L818" s="62">
        <v>279.26</v>
      </c>
      <c r="M818" s="62">
        <v>279.26</v>
      </c>
      <c r="N818" s="67">
        <v>2.7925999999999999E-2</v>
      </c>
      <c r="O818" s="67">
        <f t="shared" si="22"/>
        <v>2.7925999999999999E-2</v>
      </c>
      <c r="R818" s="67"/>
      <c r="X818" s="66">
        <v>43133</v>
      </c>
      <c r="Y818" s="62">
        <v>4.5</v>
      </c>
    </row>
    <row r="819" spans="9:25" x14ac:dyDescent="0.25">
      <c r="I819" s="66">
        <v>43137</v>
      </c>
      <c r="J819" s="62">
        <v>2.94</v>
      </c>
      <c r="K819" s="66">
        <v>43136</v>
      </c>
      <c r="L819" s="62">
        <v>286.57</v>
      </c>
      <c r="M819" s="62">
        <v>286.57</v>
      </c>
      <c r="N819" s="67">
        <v>2.8656999999999998E-2</v>
      </c>
      <c r="O819" s="67">
        <f t="shared" si="22"/>
        <v>2.8656999999999998E-2</v>
      </c>
      <c r="R819" s="67"/>
      <c r="X819" s="66">
        <v>43136</v>
      </c>
      <c r="Y819" s="62">
        <v>4.5</v>
      </c>
    </row>
    <row r="820" spans="9:25" x14ac:dyDescent="0.25">
      <c r="I820" s="66">
        <v>43138</v>
      </c>
      <c r="J820" s="62">
        <v>3.01</v>
      </c>
      <c r="K820" s="66">
        <v>43137</v>
      </c>
      <c r="L820" s="147">
        <v>28.46</v>
      </c>
      <c r="M820" s="147">
        <v>284.60000000000002</v>
      </c>
      <c r="N820" s="148">
        <v>2.8460000000000003E-2</v>
      </c>
      <c r="O820" s="148">
        <f t="shared" si="22"/>
        <v>2.8460000000000003E-2</v>
      </c>
      <c r="R820" s="67"/>
      <c r="X820" s="66">
        <v>43137</v>
      </c>
      <c r="Y820" s="62">
        <v>4.5</v>
      </c>
    </row>
    <row r="821" spans="9:25" x14ac:dyDescent="0.25">
      <c r="I821" s="66">
        <v>43139</v>
      </c>
      <c r="J821" s="62">
        <v>3.03</v>
      </c>
      <c r="K821" s="66">
        <v>43138</v>
      </c>
      <c r="L821" s="62">
        <v>285.75</v>
      </c>
      <c r="M821" s="62">
        <v>285.75</v>
      </c>
      <c r="N821" s="67">
        <v>2.8575E-2</v>
      </c>
      <c r="O821" s="67">
        <f t="shared" si="22"/>
        <v>2.8575E-2</v>
      </c>
      <c r="R821" s="67"/>
      <c r="X821" s="66">
        <v>43138</v>
      </c>
      <c r="Y821" s="62">
        <v>4.5</v>
      </c>
    </row>
    <row r="822" spans="9:25" x14ac:dyDescent="0.25">
      <c r="I822" s="66">
        <v>43140</v>
      </c>
      <c r="J822" s="62">
        <v>3.02</v>
      </c>
      <c r="K822" s="66">
        <v>43139</v>
      </c>
      <c r="L822" s="62">
        <v>296.88</v>
      </c>
      <c r="M822" s="62">
        <v>296.88</v>
      </c>
      <c r="N822" s="67">
        <v>2.9687999999999999E-2</v>
      </c>
      <c r="O822" s="67">
        <f t="shared" si="22"/>
        <v>2.9687999999999999E-2</v>
      </c>
      <c r="R822" s="67"/>
      <c r="X822" s="66">
        <v>43139</v>
      </c>
      <c r="Y822" s="62">
        <v>4.5</v>
      </c>
    </row>
    <row r="823" spans="9:25" x14ac:dyDescent="0.25">
      <c r="I823" s="66">
        <v>43143</v>
      </c>
      <c r="J823" s="62">
        <v>3.02</v>
      </c>
      <c r="K823" s="66">
        <v>43140</v>
      </c>
      <c r="L823" s="62">
        <v>306.64999999999998</v>
      </c>
      <c r="M823" s="62">
        <v>306.64999999999998</v>
      </c>
      <c r="N823" s="67">
        <v>3.0664999999999998E-2</v>
      </c>
      <c r="O823" s="67">
        <f t="shared" si="22"/>
        <v>3.0664999999999998E-2</v>
      </c>
      <c r="R823" s="67"/>
      <c r="X823" s="66">
        <v>43140</v>
      </c>
      <c r="Y823" s="62">
        <v>4.5</v>
      </c>
    </row>
    <row r="824" spans="9:25" x14ac:dyDescent="0.25">
      <c r="I824" s="66">
        <v>43144</v>
      </c>
      <c r="J824" s="62">
        <v>2.99</v>
      </c>
      <c r="K824" s="66">
        <v>43143</v>
      </c>
      <c r="L824" s="62">
        <v>302.16000000000003</v>
      </c>
      <c r="M824" s="62">
        <v>302.16000000000003</v>
      </c>
      <c r="N824" s="67">
        <v>3.0216000000000003E-2</v>
      </c>
      <c r="O824" s="67">
        <f t="shared" si="22"/>
        <v>3.0216000000000003E-2</v>
      </c>
      <c r="R824" s="67"/>
      <c r="X824" s="66">
        <v>43143</v>
      </c>
      <c r="Y824" s="62">
        <v>4.5</v>
      </c>
    </row>
    <row r="825" spans="9:25" x14ac:dyDescent="0.25">
      <c r="I825" s="66">
        <v>43145</v>
      </c>
      <c r="J825" s="62">
        <v>3.07</v>
      </c>
      <c r="K825" s="66">
        <v>43144</v>
      </c>
      <c r="L825" s="62">
        <v>306.81</v>
      </c>
      <c r="M825" s="62">
        <v>306.81</v>
      </c>
      <c r="N825" s="67">
        <v>3.0681E-2</v>
      </c>
      <c r="O825" s="67">
        <f t="shared" si="22"/>
        <v>3.0681E-2</v>
      </c>
      <c r="R825" s="67"/>
      <c r="X825" s="66">
        <v>43144</v>
      </c>
      <c r="Y825" s="62">
        <v>4.5</v>
      </c>
    </row>
    <row r="826" spans="9:25" x14ac:dyDescent="0.25">
      <c r="I826" s="66">
        <v>43146</v>
      </c>
      <c r="J826" s="62">
        <v>3.04</v>
      </c>
      <c r="K826" s="66">
        <v>43145</v>
      </c>
      <c r="L826" s="62">
        <v>299.56</v>
      </c>
      <c r="M826" s="62">
        <v>299.56</v>
      </c>
      <c r="N826" s="67">
        <v>2.9956E-2</v>
      </c>
      <c r="O826" s="67">
        <f t="shared" si="22"/>
        <v>2.9956E-2</v>
      </c>
      <c r="R826" s="67"/>
      <c r="X826" s="66">
        <v>43145</v>
      </c>
      <c r="Y826" s="62">
        <v>4.5</v>
      </c>
    </row>
    <row r="827" spans="9:25" x14ac:dyDescent="0.25">
      <c r="I827" s="66">
        <v>43147</v>
      </c>
      <c r="J827" s="62">
        <v>3.02</v>
      </c>
      <c r="K827" s="66">
        <v>43146</v>
      </c>
      <c r="L827" s="62">
        <v>285.20999999999998</v>
      </c>
      <c r="M827" s="62">
        <v>285.20999999999998</v>
      </c>
      <c r="N827" s="67">
        <v>2.8520999999999998E-2</v>
      </c>
      <c r="O827" s="67">
        <f t="shared" si="22"/>
        <v>2.8520999999999998E-2</v>
      </c>
      <c r="R827" s="67"/>
      <c r="X827" s="66">
        <v>43146</v>
      </c>
      <c r="Y827" s="62">
        <v>4.5</v>
      </c>
    </row>
    <row r="828" spans="9:25" x14ac:dyDescent="0.25">
      <c r="I828" s="66">
        <v>43150</v>
      </c>
      <c r="J828" s="62"/>
      <c r="K828" s="66">
        <v>43147</v>
      </c>
      <c r="L828" s="62">
        <v>289.01</v>
      </c>
      <c r="M828" s="62">
        <v>289.01</v>
      </c>
      <c r="N828" s="67">
        <v>2.8901E-2</v>
      </c>
      <c r="O828" s="67">
        <f t="shared" si="22"/>
        <v>2.8901E-2</v>
      </c>
      <c r="R828" s="67"/>
      <c r="X828" s="66">
        <v>43147</v>
      </c>
      <c r="Y828" s="62">
        <v>4.5</v>
      </c>
    </row>
    <row r="829" spans="9:25" x14ac:dyDescent="0.25">
      <c r="I829" s="66">
        <v>43151</v>
      </c>
      <c r="J829" s="62">
        <v>3.04</v>
      </c>
      <c r="K829" s="66">
        <v>43150</v>
      </c>
      <c r="L829" s="62">
        <v>288.99</v>
      </c>
      <c r="M829" s="62">
        <v>288.99</v>
      </c>
      <c r="N829" s="67">
        <v>2.8899000000000001E-2</v>
      </c>
      <c r="O829" s="67">
        <f t="shared" si="22"/>
        <v>2.8899000000000001E-2</v>
      </c>
      <c r="R829" s="67"/>
      <c r="X829" s="66">
        <v>43150</v>
      </c>
      <c r="Y829" s="62"/>
    </row>
    <row r="830" spans="9:25" x14ac:dyDescent="0.25">
      <c r="I830" s="66">
        <v>43152</v>
      </c>
      <c r="J830" s="62">
        <v>3.11</v>
      </c>
      <c r="K830" s="66">
        <v>43151</v>
      </c>
      <c r="L830" s="62">
        <v>294.07</v>
      </c>
      <c r="M830" s="62">
        <v>294.07</v>
      </c>
      <c r="N830" s="67">
        <v>2.9406999999999999E-2</v>
      </c>
      <c r="O830" s="67">
        <f t="shared" si="22"/>
        <v>2.9406999999999999E-2</v>
      </c>
      <c r="R830" s="67"/>
      <c r="X830" s="66">
        <v>43151</v>
      </c>
      <c r="Y830" s="62">
        <v>4.5</v>
      </c>
    </row>
    <row r="831" spans="9:25" x14ac:dyDescent="0.25">
      <c r="I831" s="66">
        <v>43153</v>
      </c>
      <c r="J831" s="62">
        <v>3.09</v>
      </c>
      <c r="K831" s="66">
        <v>43152</v>
      </c>
      <c r="L831" s="62">
        <v>295.16000000000003</v>
      </c>
      <c r="M831" s="62">
        <v>295.16000000000003</v>
      </c>
      <c r="N831" s="67">
        <v>2.9516000000000004E-2</v>
      </c>
      <c r="O831" s="67">
        <f t="shared" si="22"/>
        <v>2.9516000000000004E-2</v>
      </c>
      <c r="R831" s="67"/>
      <c r="X831" s="66">
        <v>43152</v>
      </c>
      <c r="Y831" s="62">
        <v>4.5</v>
      </c>
    </row>
    <row r="832" spans="9:25" x14ac:dyDescent="0.25">
      <c r="I832" s="66">
        <v>43154</v>
      </c>
      <c r="J832" s="62">
        <v>3.04</v>
      </c>
      <c r="K832" s="66">
        <v>43153</v>
      </c>
      <c r="L832" s="62">
        <v>293.29000000000002</v>
      </c>
      <c r="M832" s="62">
        <v>293.29000000000002</v>
      </c>
      <c r="N832" s="67">
        <v>2.9329000000000001E-2</v>
      </c>
      <c r="O832" s="67">
        <f t="shared" si="22"/>
        <v>2.9329000000000001E-2</v>
      </c>
      <c r="R832" s="67"/>
      <c r="X832" s="66">
        <v>43153</v>
      </c>
      <c r="Y832" s="62">
        <v>4.5</v>
      </c>
    </row>
    <row r="833" spans="9:25" x14ac:dyDescent="0.25">
      <c r="I833" s="66">
        <v>43157</v>
      </c>
      <c r="J833" s="62">
        <v>3.03</v>
      </c>
      <c r="K833" s="66">
        <v>43154</v>
      </c>
      <c r="L833" s="62">
        <v>291.01</v>
      </c>
      <c r="M833" s="62">
        <v>291.01</v>
      </c>
      <c r="N833" s="67">
        <v>2.9100999999999998E-2</v>
      </c>
      <c r="O833" s="67">
        <f t="shared" si="22"/>
        <v>2.9100999999999998E-2</v>
      </c>
      <c r="R833" s="67"/>
      <c r="X833" s="66">
        <v>43154</v>
      </c>
      <c r="Y833" s="62">
        <v>4.5</v>
      </c>
    </row>
    <row r="834" spans="9:25" x14ac:dyDescent="0.25">
      <c r="I834" s="66">
        <v>43158</v>
      </c>
      <c r="J834" s="62">
        <v>3.06</v>
      </c>
      <c r="K834" s="66">
        <v>43157</v>
      </c>
      <c r="L834" s="62">
        <v>286.58</v>
      </c>
      <c r="M834" s="62">
        <v>286.58</v>
      </c>
      <c r="N834" s="67">
        <v>2.8657999999999999E-2</v>
      </c>
      <c r="O834" s="67">
        <f t="shared" si="22"/>
        <v>2.8657999999999999E-2</v>
      </c>
      <c r="R834" s="67"/>
      <c r="X834" s="66">
        <v>43157</v>
      </c>
      <c r="Y834" s="62">
        <v>4.5</v>
      </c>
    </row>
    <row r="835" spans="9:25" x14ac:dyDescent="0.25">
      <c r="I835" s="66">
        <v>43159</v>
      </c>
      <c r="J835" s="62">
        <v>3.02</v>
      </c>
      <c r="K835" s="66">
        <v>43158</v>
      </c>
      <c r="L835" s="62">
        <v>291.99</v>
      </c>
      <c r="M835" s="62">
        <v>291.99</v>
      </c>
      <c r="N835" s="67">
        <v>2.9198999999999999E-2</v>
      </c>
      <c r="O835" s="67">
        <f t="shared" si="22"/>
        <v>2.9198999999999999E-2</v>
      </c>
      <c r="R835" s="67"/>
      <c r="X835" s="66">
        <v>43158</v>
      </c>
      <c r="Y835" s="62">
        <v>4.5</v>
      </c>
    </row>
    <row r="836" spans="9:25" x14ac:dyDescent="0.25">
      <c r="I836" s="66">
        <v>43160</v>
      </c>
      <c r="J836" s="62">
        <v>2.97</v>
      </c>
      <c r="K836" s="66">
        <v>43159</v>
      </c>
      <c r="L836" s="62">
        <v>295.23</v>
      </c>
      <c r="M836" s="62">
        <v>295.23</v>
      </c>
      <c r="N836" s="67">
        <v>2.9523000000000001E-2</v>
      </c>
      <c r="O836" s="67">
        <f t="shared" si="22"/>
        <v>2.9523000000000001E-2</v>
      </c>
      <c r="R836" s="67"/>
      <c r="X836" s="66">
        <v>43159</v>
      </c>
      <c r="Y836" s="62">
        <v>4.5</v>
      </c>
    </row>
    <row r="837" spans="9:25" x14ac:dyDescent="0.25">
      <c r="I837" s="66">
        <v>43161</v>
      </c>
      <c r="J837" s="62">
        <v>3.02</v>
      </c>
      <c r="K837" s="66">
        <v>43160</v>
      </c>
      <c r="L837" s="62">
        <v>296.14999999999998</v>
      </c>
      <c r="M837" s="62">
        <v>296.14999999999998</v>
      </c>
      <c r="N837" s="67">
        <v>2.9614999999999999E-2</v>
      </c>
      <c r="O837" s="67">
        <f t="shared" si="22"/>
        <v>2.9614999999999999E-2</v>
      </c>
      <c r="R837" s="67"/>
      <c r="X837" s="66">
        <v>43160</v>
      </c>
      <c r="Y837" s="62">
        <v>4.5</v>
      </c>
    </row>
    <row r="838" spans="9:25" x14ac:dyDescent="0.25">
      <c r="I838" s="66">
        <v>43164</v>
      </c>
      <c r="J838" s="62">
        <v>3.04</v>
      </c>
      <c r="K838" s="66">
        <v>43161</v>
      </c>
      <c r="L838" s="62">
        <v>293.97000000000003</v>
      </c>
      <c r="M838" s="62">
        <v>293.97000000000003</v>
      </c>
      <c r="N838" s="67">
        <v>2.9397000000000003E-2</v>
      </c>
      <c r="O838" s="67">
        <f t="shared" si="22"/>
        <v>2.9397000000000003E-2</v>
      </c>
      <c r="R838" s="67"/>
      <c r="X838" s="66">
        <v>43161</v>
      </c>
      <c r="Y838" s="62">
        <v>4.5</v>
      </c>
    </row>
    <row r="839" spans="9:25" x14ac:dyDescent="0.25">
      <c r="I839" s="66">
        <v>43165</v>
      </c>
      <c r="J839" s="62">
        <v>3.03</v>
      </c>
      <c r="K839" s="66">
        <v>43164</v>
      </c>
      <c r="L839" s="62">
        <v>290.13</v>
      </c>
      <c r="M839" s="62">
        <v>290.13</v>
      </c>
      <c r="N839" s="67">
        <v>2.9013000000000001E-2</v>
      </c>
      <c r="O839" s="67">
        <f t="shared" si="22"/>
        <v>2.9013000000000001E-2</v>
      </c>
      <c r="R839" s="67"/>
      <c r="X839" s="66">
        <v>43164</v>
      </c>
      <c r="Y839" s="62">
        <v>4.5</v>
      </c>
    </row>
    <row r="840" spans="9:25" x14ac:dyDescent="0.25">
      <c r="I840" s="66">
        <v>43166</v>
      </c>
      <c r="J840" s="62">
        <v>3.04</v>
      </c>
      <c r="K840" s="66">
        <v>43165</v>
      </c>
      <c r="L840" s="62">
        <v>288.49</v>
      </c>
      <c r="M840" s="62">
        <v>288.49</v>
      </c>
      <c r="N840" s="67">
        <v>2.8849E-2</v>
      </c>
      <c r="O840" s="67">
        <f t="shared" si="22"/>
        <v>2.8849E-2</v>
      </c>
      <c r="R840" s="67"/>
      <c r="X840" s="66">
        <v>43165</v>
      </c>
      <c r="Y840" s="62">
        <v>4.5</v>
      </c>
    </row>
    <row r="841" spans="9:25" x14ac:dyDescent="0.25">
      <c r="I841" s="66">
        <v>43167</v>
      </c>
      <c r="J841" s="62">
        <v>3.01</v>
      </c>
      <c r="K841" s="66">
        <v>43166</v>
      </c>
      <c r="L841" s="62">
        <v>289.64</v>
      </c>
      <c r="M841" s="62">
        <v>289.64</v>
      </c>
      <c r="N841" s="67">
        <v>2.8964E-2</v>
      </c>
      <c r="O841" s="67">
        <f t="shared" si="22"/>
        <v>2.8964E-2</v>
      </c>
      <c r="R841" s="67"/>
      <c r="X841" s="66">
        <v>43166</v>
      </c>
      <c r="Y841" s="62">
        <v>4.5</v>
      </c>
    </row>
    <row r="842" spans="9:25" x14ac:dyDescent="0.25">
      <c r="I842" s="66">
        <v>43168</v>
      </c>
      <c r="J842" s="62">
        <v>3.04</v>
      </c>
      <c r="K842" s="66">
        <v>43167</v>
      </c>
      <c r="L842" s="147">
        <v>28.95</v>
      </c>
      <c r="M842" s="147">
        <v>289.5</v>
      </c>
      <c r="N842" s="148">
        <v>2.895E-2</v>
      </c>
      <c r="O842" s="148">
        <f t="shared" si="22"/>
        <v>2.895E-2</v>
      </c>
      <c r="R842" s="67"/>
      <c r="X842" s="66">
        <v>43167</v>
      </c>
      <c r="Y842" s="62">
        <v>4.5</v>
      </c>
    </row>
    <row r="843" spans="9:25" x14ac:dyDescent="0.25">
      <c r="I843" s="66">
        <v>43171</v>
      </c>
      <c r="J843" s="62">
        <v>3</v>
      </c>
      <c r="K843" s="66">
        <v>43168</v>
      </c>
      <c r="L843" s="62">
        <v>282.76</v>
      </c>
      <c r="M843" s="62">
        <v>282.76</v>
      </c>
      <c r="N843" s="67">
        <v>2.8275999999999999E-2</v>
      </c>
      <c r="O843" s="67">
        <f t="shared" si="22"/>
        <v>2.8275999999999999E-2</v>
      </c>
      <c r="R843" s="67"/>
      <c r="X843" s="66">
        <v>43168</v>
      </c>
      <c r="Y843" s="62">
        <v>4.5</v>
      </c>
    </row>
    <row r="844" spans="9:25" x14ac:dyDescent="0.25">
      <c r="I844" s="66">
        <v>43172</v>
      </c>
      <c r="J844" s="62">
        <v>2.98</v>
      </c>
      <c r="K844" s="66">
        <v>43171</v>
      </c>
      <c r="L844" s="62">
        <v>281.83999999999997</v>
      </c>
      <c r="M844" s="62">
        <v>281.83999999999997</v>
      </c>
      <c r="N844" s="67">
        <v>2.8183999999999997E-2</v>
      </c>
      <c r="O844" s="67">
        <f t="shared" ref="O844:O907" si="23">IF(OR(N844&gt;($G$25+$G$26*$G$24),N844&lt;($G$25-$G$26*$G$24)),"",N844)</f>
        <v>2.8183999999999997E-2</v>
      </c>
      <c r="R844" s="67"/>
      <c r="X844" s="66">
        <v>43171</v>
      </c>
      <c r="Y844" s="62">
        <v>4.5</v>
      </c>
    </row>
    <row r="845" spans="9:25" x14ac:dyDescent="0.25">
      <c r="I845" s="66">
        <v>43173</v>
      </c>
      <c r="J845" s="62">
        <v>2.94</v>
      </c>
      <c r="K845" s="66">
        <v>43172</v>
      </c>
      <c r="L845" s="62">
        <v>282.51</v>
      </c>
      <c r="M845" s="62">
        <v>282.51</v>
      </c>
      <c r="N845" s="67">
        <v>2.8250999999999998E-2</v>
      </c>
      <c r="O845" s="67">
        <f t="shared" si="23"/>
        <v>2.8250999999999998E-2</v>
      </c>
      <c r="R845" s="67"/>
      <c r="X845" s="66">
        <v>43172</v>
      </c>
      <c r="Y845" s="62">
        <v>4.5</v>
      </c>
    </row>
    <row r="846" spans="9:25" x14ac:dyDescent="0.25">
      <c r="I846" s="66">
        <v>43174</v>
      </c>
      <c r="J846" s="62">
        <v>2.94</v>
      </c>
      <c r="K846" s="66">
        <v>43173</v>
      </c>
      <c r="L846" s="62">
        <v>281.74</v>
      </c>
      <c r="M846" s="62">
        <v>281.74</v>
      </c>
      <c r="N846" s="67">
        <v>2.8174000000000001E-2</v>
      </c>
      <c r="O846" s="67">
        <f t="shared" si="23"/>
        <v>2.8174000000000001E-2</v>
      </c>
      <c r="R846" s="67"/>
      <c r="X846" s="66">
        <v>43173</v>
      </c>
      <c r="Y846" s="62">
        <v>4.5</v>
      </c>
    </row>
    <row r="847" spans="9:25" x14ac:dyDescent="0.25">
      <c r="I847" s="66">
        <v>43175</v>
      </c>
      <c r="J847" s="62">
        <v>2.96</v>
      </c>
      <c r="K847" s="66">
        <v>43174</v>
      </c>
      <c r="L847" s="62">
        <v>284.27</v>
      </c>
      <c r="M847" s="62">
        <v>284.27</v>
      </c>
      <c r="N847" s="67">
        <v>2.8426999999999997E-2</v>
      </c>
      <c r="O847" s="67">
        <f t="shared" si="23"/>
        <v>2.8426999999999997E-2</v>
      </c>
      <c r="R847" s="67"/>
      <c r="X847" s="66">
        <v>43174</v>
      </c>
      <c r="Y847" s="62">
        <v>4.5</v>
      </c>
    </row>
    <row r="848" spans="9:25" x14ac:dyDescent="0.25">
      <c r="I848" s="66">
        <v>43178</v>
      </c>
      <c r="J848" s="62">
        <v>2.97</v>
      </c>
      <c r="K848" s="66">
        <v>43175</v>
      </c>
      <c r="L848" s="62">
        <v>284.25</v>
      </c>
      <c r="M848" s="62">
        <v>284.25</v>
      </c>
      <c r="N848" s="67">
        <v>2.8424999999999999E-2</v>
      </c>
      <c r="O848" s="67">
        <f t="shared" si="23"/>
        <v>2.8424999999999999E-2</v>
      </c>
      <c r="R848" s="67"/>
      <c r="X848" s="66">
        <v>43175</v>
      </c>
      <c r="Y848" s="62">
        <v>4.5</v>
      </c>
    </row>
    <row r="849" spans="9:25" x14ac:dyDescent="0.25">
      <c r="I849" s="66">
        <v>43179</v>
      </c>
      <c r="J849" s="62">
        <v>3.01</v>
      </c>
      <c r="K849" s="66">
        <v>43178</v>
      </c>
      <c r="L849" s="147">
        <v>29.02</v>
      </c>
      <c r="M849" s="147">
        <v>290.2</v>
      </c>
      <c r="N849" s="148">
        <v>2.9019999999999997E-2</v>
      </c>
      <c r="O849" s="148">
        <f t="shared" si="23"/>
        <v>2.9019999999999997E-2</v>
      </c>
      <c r="R849" s="67"/>
      <c r="X849" s="66">
        <v>43178</v>
      </c>
      <c r="Y849" s="62">
        <v>4.5</v>
      </c>
    </row>
    <row r="850" spans="9:25" x14ac:dyDescent="0.25">
      <c r="I850" s="66">
        <v>43180</v>
      </c>
      <c r="J850" s="62">
        <v>3.01</v>
      </c>
      <c r="K850" s="66">
        <v>43179</v>
      </c>
      <c r="L850" s="62">
        <v>297.16000000000003</v>
      </c>
      <c r="M850" s="62">
        <v>297.16000000000003</v>
      </c>
      <c r="N850" s="67">
        <v>2.9716000000000003E-2</v>
      </c>
      <c r="O850" s="67">
        <f t="shared" si="23"/>
        <v>2.9716000000000003E-2</v>
      </c>
      <c r="R850" s="67"/>
      <c r="X850" s="66">
        <v>43179</v>
      </c>
      <c r="Y850" s="62">
        <v>4.5</v>
      </c>
    </row>
    <row r="851" spans="9:25" x14ac:dyDescent="0.25">
      <c r="I851" s="66">
        <v>43181</v>
      </c>
      <c r="J851" s="62">
        <v>2.94</v>
      </c>
      <c r="K851" s="66">
        <v>43180</v>
      </c>
      <c r="L851" s="62">
        <v>304.42</v>
      </c>
      <c r="M851" s="62">
        <v>304.42</v>
      </c>
      <c r="N851" s="67">
        <v>3.0442E-2</v>
      </c>
      <c r="O851" s="67">
        <f t="shared" si="23"/>
        <v>3.0442E-2</v>
      </c>
      <c r="R851" s="67"/>
      <c r="X851" s="66">
        <v>43180</v>
      </c>
      <c r="Y851" s="62">
        <v>4.5</v>
      </c>
    </row>
    <row r="852" spans="9:25" x14ac:dyDescent="0.25">
      <c r="I852" s="66">
        <v>43182</v>
      </c>
      <c r="J852" s="62">
        <v>2.94</v>
      </c>
      <c r="K852" s="66">
        <v>43181</v>
      </c>
      <c r="L852" s="62">
        <v>299.52999999999997</v>
      </c>
      <c r="M852" s="62">
        <v>299.52999999999997</v>
      </c>
      <c r="N852" s="67">
        <v>2.9952999999999997E-2</v>
      </c>
      <c r="O852" s="67">
        <f t="shared" si="23"/>
        <v>2.9952999999999997E-2</v>
      </c>
      <c r="R852" s="67"/>
      <c r="X852" s="66">
        <v>43181</v>
      </c>
      <c r="Y852" s="62">
        <v>4.75</v>
      </c>
    </row>
    <row r="853" spans="9:25" x14ac:dyDescent="0.25">
      <c r="I853" s="66">
        <v>43185</v>
      </c>
      <c r="J853" s="62">
        <v>2.96</v>
      </c>
      <c r="K853" s="66">
        <v>43182</v>
      </c>
      <c r="L853" s="62">
        <v>304.74</v>
      </c>
      <c r="M853" s="62">
        <v>304.74</v>
      </c>
      <c r="N853" s="67">
        <v>3.0474000000000001E-2</v>
      </c>
      <c r="O853" s="67">
        <f t="shared" si="23"/>
        <v>3.0474000000000001E-2</v>
      </c>
      <c r="R853" s="67"/>
      <c r="X853" s="66">
        <v>43182</v>
      </c>
      <c r="Y853" s="62">
        <v>4.75</v>
      </c>
    </row>
    <row r="854" spans="9:25" x14ac:dyDescent="0.25">
      <c r="I854" s="66">
        <v>43186</v>
      </c>
      <c r="J854" s="62">
        <v>2.9</v>
      </c>
      <c r="K854" s="66">
        <v>43185</v>
      </c>
      <c r="L854" s="62">
        <v>299.83999999999997</v>
      </c>
      <c r="M854" s="62">
        <v>299.83999999999997</v>
      </c>
      <c r="N854" s="67">
        <v>2.9983999999999997E-2</v>
      </c>
      <c r="O854" s="67">
        <f t="shared" si="23"/>
        <v>2.9983999999999997E-2</v>
      </c>
      <c r="R854" s="67"/>
      <c r="X854" s="66">
        <v>43185</v>
      </c>
      <c r="Y854" s="62">
        <v>4.75</v>
      </c>
    </row>
    <row r="855" spans="9:25" x14ac:dyDescent="0.25">
      <c r="I855" s="66">
        <v>43187</v>
      </c>
      <c r="J855" s="62">
        <v>2.89</v>
      </c>
      <c r="K855" s="66">
        <v>43186</v>
      </c>
      <c r="L855" s="62">
        <v>299.67</v>
      </c>
      <c r="M855" s="62">
        <v>299.67</v>
      </c>
      <c r="N855" s="67">
        <v>2.9967000000000001E-2</v>
      </c>
      <c r="O855" s="67">
        <f t="shared" si="23"/>
        <v>2.9967000000000001E-2</v>
      </c>
      <c r="R855" s="67"/>
      <c r="X855" s="66">
        <v>43186</v>
      </c>
      <c r="Y855" s="62">
        <v>4.75</v>
      </c>
    </row>
    <row r="856" spans="9:25" x14ac:dyDescent="0.25">
      <c r="I856" s="66">
        <v>43188</v>
      </c>
      <c r="J856" s="62">
        <v>2.85</v>
      </c>
      <c r="K856" s="66">
        <v>43187</v>
      </c>
      <c r="L856" s="62">
        <v>298.74</v>
      </c>
      <c r="M856" s="62">
        <v>298.74</v>
      </c>
      <c r="N856" s="67">
        <v>2.9874000000000001E-2</v>
      </c>
      <c r="O856" s="67">
        <f t="shared" si="23"/>
        <v>2.9874000000000001E-2</v>
      </c>
      <c r="R856" s="67"/>
      <c r="X856" s="66">
        <v>43187</v>
      </c>
      <c r="Y856" s="62">
        <v>4.75</v>
      </c>
    </row>
    <row r="857" spans="9:25" x14ac:dyDescent="0.25">
      <c r="I857" s="66">
        <v>43189</v>
      </c>
      <c r="J857" s="62"/>
      <c r="K857" s="66">
        <v>43188</v>
      </c>
      <c r="L857" s="62">
        <v>295.70999999999998</v>
      </c>
      <c r="M857" s="62">
        <v>295.70999999999998</v>
      </c>
      <c r="N857" s="67">
        <v>2.9570999999999997E-2</v>
      </c>
      <c r="O857" s="67">
        <f t="shared" si="23"/>
        <v>2.9570999999999997E-2</v>
      </c>
      <c r="R857" s="67"/>
      <c r="X857" s="66">
        <v>43188</v>
      </c>
      <c r="Y857" s="62">
        <v>4.75</v>
      </c>
    </row>
    <row r="858" spans="9:25" x14ac:dyDescent="0.25">
      <c r="I858" s="66">
        <v>43192</v>
      </c>
      <c r="J858" s="62">
        <v>2.85</v>
      </c>
      <c r="K858" s="66">
        <v>43189</v>
      </c>
      <c r="L858" s="62">
        <v>295.70999999999998</v>
      </c>
      <c r="M858" s="62">
        <v>295.70999999999998</v>
      </c>
      <c r="N858" s="67">
        <v>2.9570999999999997E-2</v>
      </c>
      <c r="O858" s="67">
        <f t="shared" si="23"/>
        <v>2.9570999999999997E-2</v>
      </c>
      <c r="R858" s="67"/>
      <c r="X858" s="66">
        <v>43189</v>
      </c>
      <c r="Y858" s="62">
        <v>4.75</v>
      </c>
    </row>
    <row r="859" spans="9:25" x14ac:dyDescent="0.25">
      <c r="I859" s="66">
        <v>43193</v>
      </c>
      <c r="J859" s="62">
        <v>2.9</v>
      </c>
      <c r="K859" s="66">
        <v>43192</v>
      </c>
      <c r="L859" s="62">
        <v>298.51</v>
      </c>
      <c r="M859" s="62">
        <v>298.51</v>
      </c>
      <c r="N859" s="67">
        <v>2.9850999999999999E-2</v>
      </c>
      <c r="O859" s="67">
        <f t="shared" si="23"/>
        <v>2.9850999999999999E-2</v>
      </c>
      <c r="R859" s="67"/>
      <c r="X859" s="66">
        <v>43192</v>
      </c>
      <c r="Y859" s="62">
        <v>4.75</v>
      </c>
    </row>
    <row r="860" spans="9:25" x14ac:dyDescent="0.25">
      <c r="I860" s="66">
        <v>43194</v>
      </c>
      <c r="J860" s="62">
        <v>2.91</v>
      </c>
      <c r="K860" s="66">
        <v>43193</v>
      </c>
      <c r="L860" s="62">
        <v>297.24</v>
      </c>
      <c r="M860" s="62">
        <v>297.24</v>
      </c>
      <c r="N860" s="67">
        <v>2.9724E-2</v>
      </c>
      <c r="O860" s="67">
        <f t="shared" si="23"/>
        <v>2.9724E-2</v>
      </c>
      <c r="R860" s="67"/>
      <c r="X860" s="66">
        <v>43193</v>
      </c>
      <c r="Y860" s="62">
        <v>4.75</v>
      </c>
    </row>
    <row r="861" spans="9:25" x14ac:dyDescent="0.25">
      <c r="I861" s="66">
        <v>43195</v>
      </c>
      <c r="J861" s="62">
        <v>2.95</v>
      </c>
      <c r="K861" s="66">
        <v>43194</v>
      </c>
      <c r="L861" s="147">
        <v>29.82</v>
      </c>
      <c r="M861" s="147">
        <v>298.2</v>
      </c>
      <c r="N861" s="148">
        <v>2.9819999999999999E-2</v>
      </c>
      <c r="O861" s="148">
        <f t="shared" si="23"/>
        <v>2.9819999999999999E-2</v>
      </c>
      <c r="R861" s="67"/>
      <c r="X861" s="66">
        <v>43194</v>
      </c>
      <c r="Y861" s="62">
        <v>4.75</v>
      </c>
    </row>
    <row r="862" spans="9:25" x14ac:dyDescent="0.25">
      <c r="I862" s="66">
        <v>43196</v>
      </c>
      <c r="J862" s="62">
        <v>2.89</v>
      </c>
      <c r="K862" s="66">
        <v>43195</v>
      </c>
      <c r="L862" s="62">
        <v>292.39</v>
      </c>
      <c r="M862" s="62">
        <v>292.39</v>
      </c>
      <c r="N862" s="67">
        <v>2.9238999999999998E-2</v>
      </c>
      <c r="O862" s="67">
        <f t="shared" si="23"/>
        <v>2.9238999999999998E-2</v>
      </c>
      <c r="R862" s="67"/>
      <c r="X862" s="66">
        <v>43195</v>
      </c>
      <c r="Y862" s="62">
        <v>4.75</v>
      </c>
    </row>
    <row r="863" spans="9:25" x14ac:dyDescent="0.25">
      <c r="I863" s="66">
        <v>43199</v>
      </c>
      <c r="J863" s="62">
        <v>2.89</v>
      </c>
      <c r="K863" s="66">
        <v>43196</v>
      </c>
      <c r="L863" s="62">
        <v>296.91000000000003</v>
      </c>
      <c r="M863" s="62">
        <v>296.91000000000003</v>
      </c>
      <c r="N863" s="67">
        <v>2.9691000000000002E-2</v>
      </c>
      <c r="O863" s="67">
        <f t="shared" si="23"/>
        <v>2.9691000000000002E-2</v>
      </c>
      <c r="R863" s="67"/>
      <c r="X863" s="66">
        <v>43196</v>
      </c>
      <c r="Y863" s="62">
        <v>4.75</v>
      </c>
    </row>
    <row r="864" spans="9:25" x14ac:dyDescent="0.25">
      <c r="I864" s="66">
        <v>43200</v>
      </c>
      <c r="J864" s="62">
        <v>2.89</v>
      </c>
      <c r="K864" s="66">
        <v>43199</v>
      </c>
      <c r="L864" s="62">
        <v>297.85000000000002</v>
      </c>
      <c r="M864" s="62">
        <v>297.85000000000002</v>
      </c>
      <c r="N864" s="67">
        <v>2.9785000000000002E-2</v>
      </c>
      <c r="O864" s="67">
        <f t="shared" si="23"/>
        <v>2.9785000000000002E-2</v>
      </c>
      <c r="R864" s="67"/>
      <c r="X864" s="66">
        <v>43199</v>
      </c>
      <c r="Y864" s="62">
        <v>4.75</v>
      </c>
    </row>
    <row r="865" spans="9:25" x14ac:dyDescent="0.25">
      <c r="I865" s="66">
        <v>43201</v>
      </c>
      <c r="J865" s="62">
        <v>2.87</v>
      </c>
      <c r="K865" s="66">
        <v>43200</v>
      </c>
      <c r="L865" s="62">
        <v>295.20999999999998</v>
      </c>
      <c r="M865" s="62">
        <v>295.20999999999998</v>
      </c>
      <c r="N865" s="67">
        <v>2.9520999999999999E-2</v>
      </c>
      <c r="O865" s="67">
        <f t="shared" si="23"/>
        <v>2.9520999999999999E-2</v>
      </c>
      <c r="R865" s="67"/>
      <c r="X865" s="66">
        <v>43200</v>
      </c>
      <c r="Y865" s="62">
        <v>4.75</v>
      </c>
    </row>
    <row r="866" spans="9:25" x14ac:dyDescent="0.25">
      <c r="I866" s="66">
        <v>43202</v>
      </c>
      <c r="J866" s="62">
        <v>2.92</v>
      </c>
      <c r="K866" s="66">
        <v>43201</v>
      </c>
      <c r="L866" s="62">
        <v>294.14999999999998</v>
      </c>
      <c r="M866" s="62">
        <v>294.14999999999998</v>
      </c>
      <c r="N866" s="67">
        <v>2.9414999999999997E-2</v>
      </c>
      <c r="O866" s="67">
        <f t="shared" si="23"/>
        <v>2.9414999999999997E-2</v>
      </c>
      <c r="R866" s="67"/>
      <c r="X866" s="66">
        <v>43201</v>
      </c>
      <c r="Y866" s="62">
        <v>4.75</v>
      </c>
    </row>
    <row r="867" spans="9:25" x14ac:dyDescent="0.25">
      <c r="I867" s="66">
        <v>43203</v>
      </c>
      <c r="J867" s="62">
        <v>2.91</v>
      </c>
      <c r="K867" s="66">
        <v>43202</v>
      </c>
      <c r="L867" s="147">
        <v>29.44</v>
      </c>
      <c r="M867" s="147">
        <v>294.39999999999998</v>
      </c>
      <c r="N867" s="148">
        <v>2.9439999999999997E-2</v>
      </c>
      <c r="O867" s="148">
        <f t="shared" si="23"/>
        <v>2.9439999999999997E-2</v>
      </c>
      <c r="R867" s="67"/>
      <c r="X867" s="66">
        <v>43202</v>
      </c>
      <c r="Y867" s="62">
        <v>4.75</v>
      </c>
    </row>
    <row r="868" spans="9:25" x14ac:dyDescent="0.25">
      <c r="I868" s="66">
        <v>43206</v>
      </c>
      <c r="J868" s="62">
        <v>2.91</v>
      </c>
      <c r="K868" s="66">
        <v>43203</v>
      </c>
      <c r="L868" s="147">
        <v>29.81</v>
      </c>
      <c r="M868" s="147">
        <v>298.10000000000002</v>
      </c>
      <c r="N868" s="148">
        <v>2.9810000000000003E-2</v>
      </c>
      <c r="O868" s="148">
        <f t="shared" si="23"/>
        <v>2.9810000000000003E-2</v>
      </c>
      <c r="R868" s="67"/>
      <c r="X868" s="66">
        <v>43203</v>
      </c>
      <c r="Y868" s="62">
        <v>4.75</v>
      </c>
    </row>
    <row r="869" spans="9:25" x14ac:dyDescent="0.25">
      <c r="I869" s="66">
        <v>43207</v>
      </c>
      <c r="J869" s="62">
        <v>2.89</v>
      </c>
      <c r="K869" s="66">
        <v>43206</v>
      </c>
      <c r="L869" s="62">
        <v>297.61</v>
      </c>
      <c r="M869" s="62">
        <v>297.61</v>
      </c>
      <c r="N869" s="67">
        <v>2.9761000000000003E-2</v>
      </c>
      <c r="O869" s="67">
        <f t="shared" si="23"/>
        <v>2.9761000000000003E-2</v>
      </c>
      <c r="R869" s="67"/>
      <c r="X869" s="66">
        <v>43206</v>
      </c>
      <c r="Y869" s="62">
        <v>4.75</v>
      </c>
    </row>
    <row r="870" spans="9:25" x14ac:dyDescent="0.25">
      <c r="I870" s="66">
        <v>43208</v>
      </c>
      <c r="J870" s="62">
        <v>2.95</v>
      </c>
      <c r="K870" s="66">
        <v>43207</v>
      </c>
      <c r="L870" s="62">
        <v>294.27999999999997</v>
      </c>
      <c r="M870" s="62">
        <v>294.27999999999997</v>
      </c>
      <c r="N870" s="67">
        <v>2.9427999999999996E-2</v>
      </c>
      <c r="O870" s="67">
        <f t="shared" si="23"/>
        <v>2.9427999999999996E-2</v>
      </c>
      <c r="R870" s="67"/>
      <c r="X870" s="66">
        <v>43207</v>
      </c>
      <c r="Y870" s="62">
        <v>4.75</v>
      </c>
    </row>
    <row r="871" spans="9:25" x14ac:dyDescent="0.25">
      <c r="I871" s="66">
        <v>43209</v>
      </c>
      <c r="J871" s="62">
        <v>3.01</v>
      </c>
      <c r="K871" s="66">
        <v>43208</v>
      </c>
      <c r="L871" s="147">
        <v>29.32</v>
      </c>
      <c r="M871" s="147">
        <v>293.2</v>
      </c>
      <c r="N871" s="148">
        <v>2.9319999999999999E-2</v>
      </c>
      <c r="O871" s="148">
        <f t="shared" si="23"/>
        <v>2.9319999999999999E-2</v>
      </c>
      <c r="R871" s="67"/>
      <c r="X871" s="66">
        <v>43208</v>
      </c>
      <c r="Y871" s="62">
        <v>4.75</v>
      </c>
    </row>
    <row r="872" spans="9:25" x14ac:dyDescent="0.25">
      <c r="I872" s="66">
        <v>43210</v>
      </c>
      <c r="J872" s="62">
        <v>3.04</v>
      </c>
      <c r="K872" s="66">
        <v>43209</v>
      </c>
      <c r="L872" s="62">
        <v>294.55</v>
      </c>
      <c r="M872" s="62">
        <v>294.55</v>
      </c>
      <c r="N872" s="67">
        <v>2.9455000000000002E-2</v>
      </c>
      <c r="O872" s="67">
        <f t="shared" si="23"/>
        <v>2.9455000000000002E-2</v>
      </c>
      <c r="R872" s="67"/>
      <c r="X872" s="66">
        <v>43209</v>
      </c>
      <c r="Y872" s="62">
        <v>4.75</v>
      </c>
    </row>
    <row r="873" spans="9:25" x14ac:dyDescent="0.25">
      <c r="I873" s="66">
        <v>43213</v>
      </c>
      <c r="J873" s="62">
        <v>3.05</v>
      </c>
      <c r="K873" s="66">
        <v>43210</v>
      </c>
      <c r="L873" s="62">
        <v>297.07</v>
      </c>
      <c r="M873" s="62">
        <v>297.07</v>
      </c>
      <c r="N873" s="67">
        <v>2.9707000000000001E-2</v>
      </c>
      <c r="O873" s="67">
        <f t="shared" si="23"/>
        <v>2.9707000000000001E-2</v>
      </c>
      <c r="R873" s="67"/>
      <c r="X873" s="66">
        <v>43210</v>
      </c>
      <c r="Y873" s="62">
        <v>4.75</v>
      </c>
    </row>
    <row r="874" spans="9:25" x14ac:dyDescent="0.25">
      <c r="I874" s="66">
        <v>43214</v>
      </c>
      <c r="J874" s="62">
        <v>3.08</v>
      </c>
      <c r="K874" s="66">
        <v>43213</v>
      </c>
      <c r="L874" s="62">
        <v>296.27</v>
      </c>
      <c r="M874" s="62">
        <v>296.27</v>
      </c>
      <c r="N874" s="67">
        <v>2.9626999999999997E-2</v>
      </c>
      <c r="O874" s="67">
        <f t="shared" si="23"/>
        <v>2.9626999999999997E-2</v>
      </c>
      <c r="R874" s="67"/>
      <c r="X874" s="66">
        <v>43213</v>
      </c>
      <c r="Y874" s="62">
        <v>4.75</v>
      </c>
    </row>
    <row r="875" spans="9:25" x14ac:dyDescent="0.25">
      <c r="I875" s="66">
        <v>43215</v>
      </c>
      <c r="J875" s="62">
        <v>3.12</v>
      </c>
      <c r="K875" s="66">
        <v>43214</v>
      </c>
      <c r="L875" s="62">
        <v>298.02999999999997</v>
      </c>
      <c r="M875" s="62">
        <v>298.02999999999997</v>
      </c>
      <c r="N875" s="67">
        <v>2.9802999999999996E-2</v>
      </c>
      <c r="O875" s="67">
        <f t="shared" si="23"/>
        <v>2.9802999999999996E-2</v>
      </c>
      <c r="R875" s="67"/>
      <c r="X875" s="66">
        <v>43214</v>
      </c>
      <c r="Y875" s="62">
        <v>4.75</v>
      </c>
    </row>
    <row r="876" spans="9:25" x14ac:dyDescent="0.25">
      <c r="I876" s="66">
        <v>43216</v>
      </c>
      <c r="J876" s="62">
        <v>3.08</v>
      </c>
      <c r="K876" s="66">
        <v>43215</v>
      </c>
      <c r="L876" s="62">
        <v>299.48</v>
      </c>
      <c r="M876" s="62">
        <v>299.48</v>
      </c>
      <c r="N876" s="67">
        <v>2.9948000000000002E-2</v>
      </c>
      <c r="O876" s="67">
        <f t="shared" si="23"/>
        <v>2.9948000000000002E-2</v>
      </c>
      <c r="R876" s="67"/>
      <c r="X876" s="66">
        <v>43215</v>
      </c>
      <c r="Y876" s="62">
        <v>4.75</v>
      </c>
    </row>
    <row r="877" spans="9:25" x14ac:dyDescent="0.25">
      <c r="I877" s="66">
        <v>43217</v>
      </c>
      <c r="J877" s="62">
        <v>3.03</v>
      </c>
      <c r="K877" s="66">
        <v>43216</v>
      </c>
      <c r="L877" s="62">
        <v>297.08</v>
      </c>
      <c r="M877" s="62">
        <v>297.08</v>
      </c>
      <c r="N877" s="67">
        <v>2.9707999999999998E-2</v>
      </c>
      <c r="O877" s="67">
        <f t="shared" si="23"/>
        <v>2.9707999999999998E-2</v>
      </c>
      <c r="R877" s="67"/>
      <c r="X877" s="66">
        <v>43216</v>
      </c>
      <c r="Y877" s="62">
        <v>4.75</v>
      </c>
    </row>
    <row r="878" spans="9:25" x14ac:dyDescent="0.25">
      <c r="I878" s="66">
        <v>43220</v>
      </c>
      <c r="J878" s="62">
        <v>3.01</v>
      </c>
      <c r="K878" s="66">
        <v>43217</v>
      </c>
      <c r="L878" s="62">
        <v>294.44</v>
      </c>
      <c r="M878" s="62">
        <v>294.44</v>
      </c>
      <c r="N878" s="67">
        <v>2.9444000000000001E-2</v>
      </c>
      <c r="O878" s="67">
        <f t="shared" si="23"/>
        <v>2.9444000000000001E-2</v>
      </c>
      <c r="R878" s="67"/>
      <c r="X878" s="66">
        <v>43217</v>
      </c>
      <c r="Y878" s="62">
        <v>4.75</v>
      </c>
    </row>
    <row r="879" spans="9:25" x14ac:dyDescent="0.25">
      <c r="I879" s="66">
        <v>43221</v>
      </c>
      <c r="J879" s="62">
        <v>3.03</v>
      </c>
      <c r="K879" s="66">
        <v>43220</v>
      </c>
      <c r="L879" s="62">
        <v>299.37</v>
      </c>
      <c r="M879" s="62">
        <v>299.37</v>
      </c>
      <c r="N879" s="67">
        <v>2.9937000000000002E-2</v>
      </c>
      <c r="O879" s="67">
        <f t="shared" si="23"/>
        <v>2.9937000000000002E-2</v>
      </c>
      <c r="R879" s="67"/>
      <c r="X879" s="66">
        <v>43220</v>
      </c>
      <c r="Y879" s="62">
        <v>4.75</v>
      </c>
    </row>
    <row r="880" spans="9:25" x14ac:dyDescent="0.25">
      <c r="I880" s="66">
        <v>43222</v>
      </c>
      <c r="J880" s="62">
        <v>3.04</v>
      </c>
      <c r="K880" s="66">
        <v>43221</v>
      </c>
      <c r="L880" s="62">
        <v>302.26</v>
      </c>
      <c r="M880" s="62">
        <v>302.26</v>
      </c>
      <c r="N880" s="67">
        <v>3.0225999999999999E-2</v>
      </c>
      <c r="O880" s="67">
        <f t="shared" si="23"/>
        <v>3.0225999999999999E-2</v>
      </c>
      <c r="R880" s="67"/>
      <c r="X880" s="66">
        <v>43221</v>
      </c>
      <c r="Y880" s="62">
        <v>4.75</v>
      </c>
    </row>
    <row r="881" spans="9:25" x14ac:dyDescent="0.25">
      <c r="I881" s="66">
        <v>43223</v>
      </c>
      <c r="J881" s="62">
        <v>3.02</v>
      </c>
      <c r="K881" s="66">
        <v>43222</v>
      </c>
      <c r="L881" s="62">
        <v>308.11</v>
      </c>
      <c r="M881" s="62">
        <v>308.11</v>
      </c>
      <c r="N881" s="67">
        <v>3.0811000000000002E-2</v>
      </c>
      <c r="O881" s="67">
        <f t="shared" si="23"/>
        <v>3.0811000000000002E-2</v>
      </c>
      <c r="R881" s="67"/>
      <c r="X881" s="66">
        <v>43222</v>
      </c>
      <c r="Y881" s="62">
        <v>4.75</v>
      </c>
    </row>
    <row r="882" spans="9:25" x14ac:dyDescent="0.25">
      <c r="I882" s="66">
        <v>43224</v>
      </c>
      <c r="J882" s="62">
        <v>3.02</v>
      </c>
      <c r="K882" s="66">
        <v>43223</v>
      </c>
      <c r="L882" s="62">
        <v>315.56</v>
      </c>
      <c r="M882" s="62">
        <v>315.56</v>
      </c>
      <c r="N882" s="67">
        <v>3.1556000000000001E-2</v>
      </c>
      <c r="O882" s="67">
        <f t="shared" si="23"/>
        <v>3.1556000000000001E-2</v>
      </c>
      <c r="R882" s="67"/>
      <c r="X882" s="66">
        <v>43223</v>
      </c>
      <c r="Y882" s="62">
        <v>4.75</v>
      </c>
    </row>
    <row r="883" spans="9:25" x14ac:dyDescent="0.25">
      <c r="I883" s="66">
        <v>43227</v>
      </c>
      <c r="J883" s="62">
        <v>3.02</v>
      </c>
      <c r="K883" s="66">
        <v>43224</v>
      </c>
      <c r="L883" s="62">
        <v>307.62</v>
      </c>
      <c r="M883" s="62">
        <v>307.62</v>
      </c>
      <c r="N883" s="67">
        <v>3.0762000000000001E-2</v>
      </c>
      <c r="O883" s="67">
        <f t="shared" si="23"/>
        <v>3.0762000000000001E-2</v>
      </c>
      <c r="R883" s="67"/>
      <c r="X883" s="66">
        <v>43224</v>
      </c>
      <c r="Y883" s="62">
        <v>4.75</v>
      </c>
    </row>
    <row r="884" spans="9:25" x14ac:dyDescent="0.25">
      <c r="I884" s="66">
        <v>43228</v>
      </c>
      <c r="J884" s="62">
        <v>3.04</v>
      </c>
      <c r="K884" s="66">
        <v>43227</v>
      </c>
      <c r="L884" s="62">
        <v>314.69</v>
      </c>
      <c r="M884" s="62">
        <v>314.69</v>
      </c>
      <c r="N884" s="67">
        <v>3.1468999999999997E-2</v>
      </c>
      <c r="O884" s="67">
        <f t="shared" si="23"/>
        <v>3.1468999999999997E-2</v>
      </c>
      <c r="R884" s="67"/>
      <c r="X884" s="66">
        <v>43227</v>
      </c>
      <c r="Y884" s="62">
        <v>4.75</v>
      </c>
    </row>
    <row r="885" spans="9:25" x14ac:dyDescent="0.25">
      <c r="I885" s="66">
        <v>43229</v>
      </c>
      <c r="J885" s="62">
        <v>3.07</v>
      </c>
      <c r="K885" s="66">
        <v>43228</v>
      </c>
      <c r="L885" s="62">
        <v>325.32</v>
      </c>
      <c r="M885" s="62">
        <v>325.32</v>
      </c>
      <c r="N885" s="67">
        <v>3.2531999999999998E-2</v>
      </c>
      <c r="O885" s="67">
        <f t="shared" si="23"/>
        <v>3.2531999999999998E-2</v>
      </c>
      <c r="R885" s="67"/>
      <c r="X885" s="66">
        <v>43228</v>
      </c>
      <c r="Y885" s="62">
        <v>4.75</v>
      </c>
    </row>
    <row r="886" spans="9:25" x14ac:dyDescent="0.25">
      <c r="I886" s="66">
        <v>43230</v>
      </c>
      <c r="J886" s="62">
        <v>3.04</v>
      </c>
      <c r="K886" s="66">
        <v>43229</v>
      </c>
      <c r="L886" s="62">
        <v>318.02999999999997</v>
      </c>
      <c r="M886" s="62">
        <v>318.02999999999997</v>
      </c>
      <c r="N886" s="67">
        <v>3.1802999999999998E-2</v>
      </c>
      <c r="O886" s="67">
        <f t="shared" si="23"/>
        <v>3.1802999999999998E-2</v>
      </c>
      <c r="R886" s="67"/>
      <c r="X886" s="66">
        <v>43229</v>
      </c>
      <c r="Y886" s="62">
        <v>4.75</v>
      </c>
    </row>
    <row r="887" spans="9:25" x14ac:dyDescent="0.25">
      <c r="I887" s="66">
        <v>43231</v>
      </c>
      <c r="J887" s="62">
        <v>3.03</v>
      </c>
      <c r="K887" s="66">
        <v>43230</v>
      </c>
      <c r="L887" s="62">
        <v>307.14999999999998</v>
      </c>
      <c r="M887" s="62">
        <v>307.14999999999998</v>
      </c>
      <c r="N887" s="67">
        <v>3.0714999999999999E-2</v>
      </c>
      <c r="O887" s="67">
        <f t="shared" si="23"/>
        <v>3.0714999999999999E-2</v>
      </c>
      <c r="R887" s="67"/>
      <c r="X887" s="66">
        <v>43230</v>
      </c>
      <c r="Y887" s="62">
        <v>4.75</v>
      </c>
    </row>
    <row r="888" spans="9:25" x14ac:dyDescent="0.25">
      <c r="I888" s="66">
        <v>43234</v>
      </c>
      <c r="J888" s="62">
        <v>3.06</v>
      </c>
      <c r="K888" s="66">
        <v>43231</v>
      </c>
      <c r="L888" s="62">
        <v>309.33999999999997</v>
      </c>
      <c r="M888" s="62">
        <v>309.33999999999997</v>
      </c>
      <c r="N888" s="67">
        <v>3.0933999999999996E-2</v>
      </c>
      <c r="O888" s="67">
        <f t="shared" si="23"/>
        <v>3.0933999999999996E-2</v>
      </c>
      <c r="R888" s="67"/>
      <c r="X888" s="66">
        <v>43231</v>
      </c>
      <c r="Y888" s="62">
        <v>4.75</v>
      </c>
    </row>
    <row r="889" spans="9:25" x14ac:dyDescent="0.25">
      <c r="I889" s="66">
        <v>43235</v>
      </c>
      <c r="J889" s="62">
        <v>3.14</v>
      </c>
      <c r="K889" s="66">
        <v>43234</v>
      </c>
      <c r="L889" s="147">
        <v>31.03</v>
      </c>
      <c r="M889" s="147">
        <v>310.3</v>
      </c>
      <c r="N889" s="148">
        <v>3.1030000000000002E-2</v>
      </c>
      <c r="O889" s="148">
        <f t="shared" si="23"/>
        <v>3.1030000000000002E-2</v>
      </c>
      <c r="R889" s="67"/>
      <c r="X889" s="66">
        <v>43234</v>
      </c>
      <c r="Y889" s="62">
        <v>4.75</v>
      </c>
    </row>
    <row r="890" spans="9:25" x14ac:dyDescent="0.25">
      <c r="I890" s="66">
        <v>43236</v>
      </c>
      <c r="J890" s="62">
        <v>3.16</v>
      </c>
      <c r="K890" s="66">
        <v>43235</v>
      </c>
      <c r="L890" s="147">
        <v>31.42</v>
      </c>
      <c r="M890" s="147">
        <v>314.2</v>
      </c>
      <c r="N890" s="148">
        <v>3.1419999999999997E-2</v>
      </c>
      <c r="O890" s="148">
        <f t="shared" si="23"/>
        <v>3.1419999999999997E-2</v>
      </c>
      <c r="R890" s="67"/>
      <c r="X890" s="66">
        <v>43235</v>
      </c>
      <c r="Y890" s="62">
        <v>4.75</v>
      </c>
    </row>
    <row r="891" spans="9:25" x14ac:dyDescent="0.25">
      <c r="I891" s="66">
        <v>43237</v>
      </c>
      <c r="J891" s="62">
        <v>3.19</v>
      </c>
      <c r="K891" s="66">
        <v>43236</v>
      </c>
      <c r="L891" s="62">
        <v>314.83</v>
      </c>
      <c r="M891" s="62">
        <v>314.83</v>
      </c>
      <c r="N891" s="67">
        <v>3.1482999999999997E-2</v>
      </c>
      <c r="O891" s="67">
        <f t="shared" si="23"/>
        <v>3.1482999999999997E-2</v>
      </c>
      <c r="R891" s="67"/>
      <c r="X891" s="66">
        <v>43236</v>
      </c>
      <c r="Y891" s="62">
        <v>4.75</v>
      </c>
    </row>
    <row r="892" spans="9:25" x14ac:dyDescent="0.25">
      <c r="I892" s="66">
        <v>43238</v>
      </c>
      <c r="J892" s="62">
        <v>3.14</v>
      </c>
      <c r="K892" s="66">
        <v>43237</v>
      </c>
      <c r="L892" s="62">
        <v>315.42</v>
      </c>
      <c r="M892" s="62">
        <v>315.42</v>
      </c>
      <c r="N892" s="67">
        <v>3.1542000000000001E-2</v>
      </c>
      <c r="O892" s="67">
        <f t="shared" si="23"/>
        <v>3.1542000000000001E-2</v>
      </c>
      <c r="R892" s="67"/>
      <c r="X892" s="66">
        <v>43237</v>
      </c>
      <c r="Y892" s="62">
        <v>4.75</v>
      </c>
    </row>
    <row r="893" spans="9:25" x14ac:dyDescent="0.25">
      <c r="I893" s="66">
        <v>43241</v>
      </c>
      <c r="J893" s="62">
        <v>3.13</v>
      </c>
      <c r="K893" s="66">
        <v>43238</v>
      </c>
      <c r="L893" s="62">
        <v>328.65</v>
      </c>
      <c r="M893" s="62">
        <v>328.65</v>
      </c>
      <c r="N893" s="67">
        <v>3.2864999999999998E-2</v>
      </c>
      <c r="O893" s="67">
        <f t="shared" si="23"/>
        <v>3.2864999999999998E-2</v>
      </c>
      <c r="R893" s="67"/>
      <c r="X893" s="66">
        <v>43238</v>
      </c>
      <c r="Y893" s="62">
        <v>4.75</v>
      </c>
    </row>
    <row r="894" spans="9:25" x14ac:dyDescent="0.25">
      <c r="I894" s="66">
        <v>43242</v>
      </c>
      <c r="J894" s="62">
        <v>3.14</v>
      </c>
      <c r="K894" s="66">
        <v>43241</v>
      </c>
      <c r="L894" s="62">
        <v>321.22000000000003</v>
      </c>
      <c r="M894" s="62">
        <v>321.22000000000003</v>
      </c>
      <c r="N894" s="67">
        <v>3.2122000000000005E-2</v>
      </c>
      <c r="O894" s="67">
        <f t="shared" si="23"/>
        <v>3.2122000000000005E-2</v>
      </c>
      <c r="R894" s="67"/>
      <c r="X894" s="66">
        <v>43241</v>
      </c>
      <c r="Y894" s="62">
        <v>4.75</v>
      </c>
    </row>
    <row r="895" spans="9:25" x14ac:dyDescent="0.25">
      <c r="I895" s="66">
        <v>43243</v>
      </c>
      <c r="J895" s="62">
        <v>3.09</v>
      </c>
      <c r="K895" s="66">
        <v>43242</v>
      </c>
      <c r="L895" s="147">
        <v>31.75</v>
      </c>
      <c r="M895" s="147">
        <v>317.5</v>
      </c>
      <c r="N895" s="148">
        <v>3.175E-2</v>
      </c>
      <c r="O895" s="148">
        <f t="shared" si="23"/>
        <v>3.175E-2</v>
      </c>
      <c r="R895" s="67"/>
      <c r="X895" s="66">
        <v>43242</v>
      </c>
      <c r="Y895" s="62">
        <v>4.75</v>
      </c>
    </row>
    <row r="896" spans="9:25" x14ac:dyDescent="0.25">
      <c r="I896" s="66">
        <v>43244</v>
      </c>
      <c r="J896" s="62">
        <v>3.06</v>
      </c>
      <c r="K896" s="66">
        <v>43243</v>
      </c>
      <c r="L896" s="62">
        <v>312.88</v>
      </c>
      <c r="M896" s="62">
        <v>312.88</v>
      </c>
      <c r="N896" s="67">
        <v>3.1287999999999996E-2</v>
      </c>
      <c r="O896" s="67">
        <f t="shared" si="23"/>
        <v>3.1287999999999996E-2</v>
      </c>
      <c r="R896" s="67"/>
      <c r="X896" s="66">
        <v>43243</v>
      </c>
      <c r="Y896" s="62">
        <v>4.75</v>
      </c>
    </row>
    <row r="897" spans="9:25" x14ac:dyDescent="0.25">
      <c r="I897" s="66">
        <v>43245</v>
      </c>
      <c r="J897" s="62">
        <v>3.01</v>
      </c>
      <c r="K897" s="66">
        <v>43244</v>
      </c>
      <c r="L897" s="62">
        <v>316.01</v>
      </c>
      <c r="M897" s="62">
        <v>316.01</v>
      </c>
      <c r="N897" s="67">
        <v>3.1600999999999997E-2</v>
      </c>
      <c r="O897" s="67">
        <f t="shared" si="23"/>
        <v>3.1600999999999997E-2</v>
      </c>
      <c r="R897" s="67"/>
      <c r="X897" s="66">
        <v>43244</v>
      </c>
      <c r="Y897" s="62">
        <v>4.75</v>
      </c>
    </row>
    <row r="898" spans="9:25" x14ac:dyDescent="0.25">
      <c r="I898" s="66">
        <v>43248</v>
      </c>
      <c r="J898" s="62"/>
      <c r="K898" s="66">
        <v>43245</v>
      </c>
      <c r="L898" s="62">
        <v>317.04000000000002</v>
      </c>
      <c r="M898" s="62">
        <v>317.04000000000002</v>
      </c>
      <c r="N898" s="67">
        <v>3.1704000000000003E-2</v>
      </c>
      <c r="O898" s="67">
        <f t="shared" si="23"/>
        <v>3.1704000000000003E-2</v>
      </c>
      <c r="R898" s="67"/>
      <c r="X898" s="66">
        <v>43245</v>
      </c>
      <c r="Y898" s="62">
        <v>4.75</v>
      </c>
    </row>
    <row r="899" spans="9:25" x14ac:dyDescent="0.25">
      <c r="I899" s="66">
        <v>43249</v>
      </c>
      <c r="J899" s="62">
        <v>2.87</v>
      </c>
      <c r="K899" s="66">
        <v>43248</v>
      </c>
      <c r="L899" s="62">
        <v>317.06</v>
      </c>
      <c r="M899" s="62">
        <v>317.06</v>
      </c>
      <c r="N899" s="67">
        <v>3.1705999999999998E-2</v>
      </c>
      <c r="O899" s="67">
        <f t="shared" si="23"/>
        <v>3.1705999999999998E-2</v>
      </c>
      <c r="R899" s="67"/>
      <c r="X899" s="66">
        <v>43248</v>
      </c>
      <c r="Y899" s="62"/>
    </row>
    <row r="900" spans="9:25" x14ac:dyDescent="0.25">
      <c r="I900" s="66">
        <v>43250</v>
      </c>
      <c r="J900" s="62">
        <v>2.93</v>
      </c>
      <c r="K900" s="66">
        <v>43249</v>
      </c>
      <c r="L900" s="62">
        <v>334.02</v>
      </c>
      <c r="M900" s="62">
        <v>334.02</v>
      </c>
      <c r="N900" s="67">
        <v>3.3402000000000001E-2</v>
      </c>
      <c r="O900" s="67">
        <f t="shared" si="23"/>
        <v>3.3402000000000001E-2</v>
      </c>
      <c r="R900" s="67"/>
      <c r="X900" s="66">
        <v>43249</v>
      </c>
      <c r="Y900" s="62">
        <v>4.75</v>
      </c>
    </row>
    <row r="901" spans="9:25" x14ac:dyDescent="0.25">
      <c r="I901" s="66">
        <v>43251</v>
      </c>
      <c r="J901" s="62">
        <v>2.91</v>
      </c>
      <c r="K901" s="66">
        <v>43250</v>
      </c>
      <c r="L901" s="62">
        <v>343.58</v>
      </c>
      <c r="M901" s="62">
        <v>343.58</v>
      </c>
      <c r="N901" s="67">
        <v>3.4358E-2</v>
      </c>
      <c r="O901" s="67">
        <f t="shared" si="23"/>
        <v>3.4358E-2</v>
      </c>
      <c r="R901" s="67"/>
      <c r="X901" s="66">
        <v>43250</v>
      </c>
      <c r="Y901" s="62">
        <v>4.75</v>
      </c>
    </row>
    <row r="902" spans="9:25" x14ac:dyDescent="0.25">
      <c r="I902" s="66">
        <v>43252</v>
      </c>
      <c r="J902" s="62">
        <v>2.96</v>
      </c>
      <c r="K902" s="66">
        <v>43251</v>
      </c>
      <c r="L902" s="62">
        <v>355.24</v>
      </c>
      <c r="M902" s="62">
        <v>355.24</v>
      </c>
      <c r="N902" s="67">
        <v>3.5524E-2</v>
      </c>
      <c r="O902" s="67">
        <f t="shared" si="23"/>
        <v>3.5524E-2</v>
      </c>
      <c r="R902" s="67"/>
      <c r="X902" s="66">
        <v>43251</v>
      </c>
      <c r="Y902" s="62">
        <v>4.75</v>
      </c>
    </row>
    <row r="903" spans="9:25" x14ac:dyDescent="0.25">
      <c r="I903" s="66">
        <v>43255</v>
      </c>
      <c r="J903" s="62">
        <v>3</v>
      </c>
      <c r="K903" s="66">
        <v>43252</v>
      </c>
      <c r="L903" s="62">
        <v>362.34</v>
      </c>
      <c r="M903" s="62">
        <v>362.34</v>
      </c>
      <c r="N903" s="67">
        <v>3.6233999999999995E-2</v>
      </c>
      <c r="O903" s="67">
        <f t="shared" si="23"/>
        <v>3.6233999999999995E-2</v>
      </c>
      <c r="R903" s="67"/>
      <c r="X903" s="66">
        <v>43252</v>
      </c>
      <c r="Y903" s="62">
        <v>4.75</v>
      </c>
    </row>
    <row r="904" spans="9:25" x14ac:dyDescent="0.25">
      <c r="I904" s="66">
        <v>43256</v>
      </c>
      <c r="J904" s="62">
        <v>2.99</v>
      </c>
      <c r="K904" s="66">
        <v>43255</v>
      </c>
      <c r="L904" s="147">
        <v>35.58</v>
      </c>
      <c r="M904" s="147">
        <v>355.8</v>
      </c>
      <c r="N904" s="148">
        <v>3.5580000000000001E-2</v>
      </c>
      <c r="O904" s="148">
        <f t="shared" si="23"/>
        <v>3.5580000000000001E-2</v>
      </c>
      <c r="R904" s="67"/>
      <c r="X904" s="66">
        <v>43255</v>
      </c>
      <c r="Y904" s="62">
        <v>4.75</v>
      </c>
    </row>
    <row r="905" spans="9:25" x14ac:dyDescent="0.25">
      <c r="I905" s="66">
        <v>43257</v>
      </c>
      <c r="J905" s="62">
        <v>3.05</v>
      </c>
      <c r="K905" s="66">
        <v>43256</v>
      </c>
      <c r="L905" s="147">
        <v>35.96</v>
      </c>
      <c r="M905" s="147">
        <v>359.6</v>
      </c>
      <c r="N905" s="148">
        <v>3.5959999999999999E-2</v>
      </c>
      <c r="O905" s="148">
        <f t="shared" si="23"/>
        <v>3.5959999999999999E-2</v>
      </c>
      <c r="R905" s="67"/>
      <c r="X905" s="66">
        <v>43256</v>
      </c>
      <c r="Y905" s="62">
        <v>4.75</v>
      </c>
    </row>
    <row r="906" spans="9:25" x14ac:dyDescent="0.25">
      <c r="I906" s="66">
        <v>43258</v>
      </c>
      <c r="J906" s="62">
        <v>3</v>
      </c>
      <c r="K906" s="66">
        <v>43257</v>
      </c>
      <c r="L906" s="62">
        <v>366.34</v>
      </c>
      <c r="M906" s="62">
        <v>366.34</v>
      </c>
      <c r="N906" s="67">
        <v>3.6634E-2</v>
      </c>
      <c r="O906" s="67">
        <f t="shared" si="23"/>
        <v>3.6634E-2</v>
      </c>
      <c r="R906" s="67"/>
      <c r="X906" s="66">
        <v>43257</v>
      </c>
      <c r="Y906" s="62">
        <v>4.75</v>
      </c>
    </row>
    <row r="907" spans="9:25" x14ac:dyDescent="0.25">
      <c r="I907" s="66">
        <v>43259</v>
      </c>
      <c r="J907" s="62">
        <v>3</v>
      </c>
      <c r="K907" s="66">
        <v>43258</v>
      </c>
      <c r="L907" s="62">
        <v>378.37</v>
      </c>
      <c r="M907" s="62">
        <v>378.37</v>
      </c>
      <c r="N907" s="67">
        <v>3.7837000000000003E-2</v>
      </c>
      <c r="O907" s="67">
        <f t="shared" si="23"/>
        <v>3.7837000000000003E-2</v>
      </c>
      <c r="R907" s="67"/>
      <c r="X907" s="66">
        <v>43258</v>
      </c>
      <c r="Y907" s="62">
        <v>4.75</v>
      </c>
    </row>
    <row r="908" spans="9:25" x14ac:dyDescent="0.25">
      <c r="I908" s="66">
        <v>43262</v>
      </c>
      <c r="J908" s="62">
        <v>3.02</v>
      </c>
      <c r="K908" s="66">
        <v>43259</v>
      </c>
      <c r="L908" s="62">
        <v>373.84</v>
      </c>
      <c r="M908" s="62">
        <v>373.84</v>
      </c>
      <c r="N908" s="67">
        <v>3.7384000000000001E-2</v>
      </c>
      <c r="O908" s="67">
        <f t="shared" ref="O908:O971" si="24">IF(OR(N908&gt;($G$25+$G$26*$G$24),N908&lt;($G$25-$G$26*$G$24)),"",N908)</f>
        <v>3.7384000000000001E-2</v>
      </c>
      <c r="R908" s="67"/>
      <c r="X908" s="66">
        <v>43259</v>
      </c>
      <c r="Y908" s="62">
        <v>4.75</v>
      </c>
    </row>
    <row r="909" spans="9:25" x14ac:dyDescent="0.25">
      <c r="I909" s="66">
        <v>43263</v>
      </c>
      <c r="J909" s="62">
        <v>3.02</v>
      </c>
      <c r="K909" s="66">
        <v>43262</v>
      </c>
      <c r="L909" s="147">
        <v>37.86</v>
      </c>
      <c r="M909" s="147">
        <v>378.6</v>
      </c>
      <c r="N909" s="148">
        <v>3.7860000000000005E-2</v>
      </c>
      <c r="O909" s="148">
        <f t="shared" si="24"/>
        <v>3.7860000000000005E-2</v>
      </c>
      <c r="R909" s="67"/>
      <c r="X909" s="66">
        <v>43262</v>
      </c>
      <c r="Y909" s="62">
        <v>4.75</v>
      </c>
    </row>
    <row r="910" spans="9:25" x14ac:dyDescent="0.25">
      <c r="I910" s="66">
        <v>43264</v>
      </c>
      <c r="J910" s="62">
        <v>3.04</v>
      </c>
      <c r="K910" s="66">
        <v>43263</v>
      </c>
      <c r="L910" s="62">
        <v>388.84</v>
      </c>
      <c r="M910" s="62">
        <v>388.84</v>
      </c>
      <c r="N910" s="67">
        <v>3.8883999999999995E-2</v>
      </c>
      <c r="O910" s="67">
        <f t="shared" si="24"/>
        <v>3.8883999999999995E-2</v>
      </c>
      <c r="R910" s="67"/>
      <c r="X910" s="66">
        <v>43263</v>
      </c>
      <c r="Y910" s="62">
        <v>4.75</v>
      </c>
    </row>
    <row r="911" spans="9:25" x14ac:dyDescent="0.25">
      <c r="I911" s="66">
        <v>43265</v>
      </c>
      <c r="J911" s="62">
        <v>2.99</v>
      </c>
      <c r="K911" s="66">
        <v>43264</v>
      </c>
      <c r="L911" s="147">
        <v>38.619999999999997</v>
      </c>
      <c r="M911" s="147">
        <v>386.2</v>
      </c>
      <c r="N911" s="148">
        <v>3.8620000000000002E-2</v>
      </c>
      <c r="O911" s="148">
        <f t="shared" si="24"/>
        <v>3.8620000000000002E-2</v>
      </c>
      <c r="R911" s="67"/>
      <c r="X911" s="66">
        <v>43264</v>
      </c>
      <c r="Y911" s="62">
        <v>4.75</v>
      </c>
    </row>
    <row r="912" spans="9:25" x14ac:dyDescent="0.25">
      <c r="I912" s="66">
        <v>43266</v>
      </c>
      <c r="J912" s="62">
        <v>2.98</v>
      </c>
      <c r="K912" s="66">
        <v>43265</v>
      </c>
      <c r="L912" s="62">
        <v>393.01</v>
      </c>
      <c r="M912" s="62">
        <v>393.01</v>
      </c>
      <c r="N912" s="67">
        <v>3.9300999999999996E-2</v>
      </c>
      <c r="O912" s="67">
        <f t="shared" si="24"/>
        <v>3.9300999999999996E-2</v>
      </c>
      <c r="R912" s="67"/>
      <c r="X912" s="66">
        <v>43265</v>
      </c>
      <c r="Y912" s="62">
        <v>5</v>
      </c>
    </row>
    <row r="913" spans="9:25" x14ac:dyDescent="0.25">
      <c r="I913" s="66">
        <v>43269</v>
      </c>
      <c r="J913" s="62">
        <v>2.98</v>
      </c>
      <c r="K913" s="66">
        <v>43266</v>
      </c>
      <c r="L913" s="62">
        <v>393.41</v>
      </c>
      <c r="M913" s="62">
        <v>393.41</v>
      </c>
      <c r="N913" s="67">
        <v>3.9341000000000001E-2</v>
      </c>
      <c r="O913" s="67">
        <f t="shared" si="24"/>
        <v>3.9341000000000001E-2</v>
      </c>
      <c r="R913" s="67"/>
      <c r="X913" s="66">
        <v>43266</v>
      </c>
      <c r="Y913" s="62">
        <v>5</v>
      </c>
    </row>
    <row r="914" spans="9:25" x14ac:dyDescent="0.25">
      <c r="I914" s="66">
        <v>43270</v>
      </c>
      <c r="J914" s="62">
        <v>2.95</v>
      </c>
      <c r="K914" s="66">
        <v>43269</v>
      </c>
      <c r="L914" s="62">
        <v>398.61</v>
      </c>
      <c r="M914" s="62">
        <v>398.61</v>
      </c>
      <c r="N914" s="67">
        <v>3.9861000000000001E-2</v>
      </c>
      <c r="O914" s="67">
        <f t="shared" si="24"/>
        <v>3.9861000000000001E-2</v>
      </c>
      <c r="R914" s="67"/>
      <c r="X914" s="66">
        <v>43269</v>
      </c>
      <c r="Y914" s="62">
        <v>5</v>
      </c>
    </row>
    <row r="915" spans="9:25" x14ac:dyDescent="0.25">
      <c r="I915" s="66">
        <v>43271</v>
      </c>
      <c r="J915" s="62">
        <v>2.99</v>
      </c>
      <c r="K915" s="66">
        <v>43270</v>
      </c>
      <c r="L915" s="62">
        <v>392.83</v>
      </c>
      <c r="M915" s="62">
        <v>392.83</v>
      </c>
      <c r="N915" s="67">
        <v>3.9282999999999998E-2</v>
      </c>
      <c r="O915" s="67">
        <f t="shared" si="24"/>
        <v>3.9282999999999998E-2</v>
      </c>
      <c r="R915" s="67"/>
      <c r="X915" s="66">
        <v>43270</v>
      </c>
      <c r="Y915" s="62">
        <v>5</v>
      </c>
    </row>
    <row r="916" spans="9:25" x14ac:dyDescent="0.25">
      <c r="I916" s="66">
        <v>43272</v>
      </c>
      <c r="J916" s="62">
        <v>2.97</v>
      </c>
      <c r="K916" s="66">
        <v>43271</v>
      </c>
      <c r="L916" s="147">
        <v>39.11</v>
      </c>
      <c r="M916" s="147">
        <v>391.1</v>
      </c>
      <c r="N916" s="148">
        <v>3.9109999999999999E-2</v>
      </c>
      <c r="O916" s="148">
        <f t="shared" si="24"/>
        <v>3.9109999999999999E-2</v>
      </c>
      <c r="R916" s="67"/>
      <c r="X916" s="66">
        <v>43271</v>
      </c>
      <c r="Y916" s="62">
        <v>5</v>
      </c>
    </row>
    <row r="917" spans="9:25" x14ac:dyDescent="0.25">
      <c r="I917" s="66">
        <v>43273</v>
      </c>
      <c r="J917" s="62">
        <v>2.97</v>
      </c>
      <c r="K917" s="66">
        <v>43272</v>
      </c>
      <c r="L917" s="147">
        <v>38.68</v>
      </c>
      <c r="M917" s="147">
        <v>386.8</v>
      </c>
      <c r="N917" s="148">
        <v>3.8679999999999999E-2</v>
      </c>
      <c r="O917" s="148">
        <f t="shared" si="24"/>
        <v>3.8679999999999999E-2</v>
      </c>
      <c r="R917" s="67"/>
      <c r="X917" s="66">
        <v>43272</v>
      </c>
      <c r="Y917" s="62">
        <v>5</v>
      </c>
    </row>
    <row r="918" spans="9:25" x14ac:dyDescent="0.25">
      <c r="I918" s="66">
        <v>43276</v>
      </c>
      <c r="J918" s="62">
        <v>2.95</v>
      </c>
      <c r="K918" s="66">
        <v>43273</v>
      </c>
      <c r="L918" s="62">
        <v>383.42</v>
      </c>
      <c r="M918" s="62">
        <v>383.42</v>
      </c>
      <c r="N918" s="67">
        <v>3.8342000000000001E-2</v>
      </c>
      <c r="O918" s="67">
        <f t="shared" si="24"/>
        <v>3.8342000000000001E-2</v>
      </c>
      <c r="R918" s="67"/>
      <c r="X918" s="66">
        <v>43273</v>
      </c>
      <c r="Y918" s="62">
        <v>5</v>
      </c>
    </row>
    <row r="919" spans="9:25" x14ac:dyDescent="0.25">
      <c r="I919" s="66">
        <v>43277</v>
      </c>
      <c r="J919" s="62">
        <v>2.95</v>
      </c>
      <c r="K919" s="66">
        <v>43276</v>
      </c>
      <c r="L919" s="62">
        <v>384.94</v>
      </c>
      <c r="M919" s="62">
        <v>384.94</v>
      </c>
      <c r="N919" s="67">
        <v>3.8494E-2</v>
      </c>
      <c r="O919" s="67">
        <f t="shared" si="24"/>
        <v>3.8494E-2</v>
      </c>
      <c r="R919" s="67"/>
      <c r="X919" s="66">
        <v>43276</v>
      </c>
      <c r="Y919" s="62">
        <v>5</v>
      </c>
    </row>
    <row r="920" spans="9:25" x14ac:dyDescent="0.25">
      <c r="I920" s="66">
        <v>43278</v>
      </c>
      <c r="J920" s="62">
        <v>2.9</v>
      </c>
      <c r="K920" s="66">
        <v>43277</v>
      </c>
      <c r="L920" s="62">
        <v>384.21</v>
      </c>
      <c r="M920" s="62">
        <v>384.21</v>
      </c>
      <c r="N920" s="67">
        <v>3.8420999999999997E-2</v>
      </c>
      <c r="O920" s="67">
        <f t="shared" si="24"/>
        <v>3.8420999999999997E-2</v>
      </c>
      <c r="R920" s="67"/>
      <c r="X920" s="66">
        <v>43277</v>
      </c>
      <c r="Y920" s="62">
        <v>5</v>
      </c>
    </row>
    <row r="921" spans="9:25" x14ac:dyDescent="0.25">
      <c r="I921" s="66">
        <v>43279</v>
      </c>
      <c r="J921" s="62">
        <v>2.91</v>
      </c>
      <c r="K921" s="66">
        <v>43278</v>
      </c>
      <c r="L921" s="147">
        <v>39.18</v>
      </c>
      <c r="M921" s="147">
        <v>391.8</v>
      </c>
      <c r="N921" s="148">
        <v>3.918E-2</v>
      </c>
      <c r="O921" s="148">
        <f t="shared" si="24"/>
        <v>3.918E-2</v>
      </c>
      <c r="R921" s="67"/>
      <c r="X921" s="66">
        <v>43278</v>
      </c>
      <c r="Y921" s="62">
        <v>5</v>
      </c>
    </row>
    <row r="922" spans="9:25" x14ac:dyDescent="0.25">
      <c r="I922" s="66">
        <v>43280</v>
      </c>
      <c r="J922" s="62">
        <v>2.91</v>
      </c>
      <c r="K922" s="66">
        <v>43279</v>
      </c>
      <c r="L922" s="62">
        <v>388.15</v>
      </c>
      <c r="M922" s="62">
        <v>388.15</v>
      </c>
      <c r="N922" s="67">
        <v>3.8814999999999995E-2</v>
      </c>
      <c r="O922" s="67">
        <f t="shared" si="24"/>
        <v>3.8814999999999995E-2</v>
      </c>
      <c r="R922" s="67"/>
      <c r="X922" s="66">
        <v>43279</v>
      </c>
      <c r="Y922" s="62">
        <v>5</v>
      </c>
    </row>
    <row r="923" spans="9:25" x14ac:dyDescent="0.25">
      <c r="I923" s="66">
        <v>43283</v>
      </c>
      <c r="J923" s="62">
        <v>2.92</v>
      </c>
      <c r="K923" s="66">
        <v>43280</v>
      </c>
      <c r="L923" s="62">
        <v>393.14</v>
      </c>
      <c r="M923" s="62">
        <v>393.14</v>
      </c>
      <c r="N923" s="67">
        <v>3.9314000000000002E-2</v>
      </c>
      <c r="O923" s="67">
        <f t="shared" si="24"/>
        <v>3.9314000000000002E-2</v>
      </c>
      <c r="R923" s="67"/>
      <c r="X923" s="66">
        <v>43280</v>
      </c>
      <c r="Y923" s="62">
        <v>5</v>
      </c>
    </row>
    <row r="924" spans="9:25" x14ac:dyDescent="0.25">
      <c r="I924" s="66">
        <v>43284</v>
      </c>
      <c r="J924" s="62">
        <v>2.89</v>
      </c>
      <c r="K924" s="66">
        <v>43283</v>
      </c>
      <c r="L924" s="62">
        <v>394.77</v>
      </c>
      <c r="M924" s="62">
        <v>394.77</v>
      </c>
      <c r="N924" s="67">
        <v>3.9476999999999998E-2</v>
      </c>
      <c r="O924" s="67">
        <f t="shared" si="24"/>
        <v>3.9476999999999998E-2</v>
      </c>
      <c r="R924" s="67"/>
      <c r="X924" s="66">
        <v>43283</v>
      </c>
      <c r="Y924" s="62">
        <v>5</v>
      </c>
    </row>
    <row r="925" spans="9:25" x14ac:dyDescent="0.25">
      <c r="I925" s="66">
        <v>43285</v>
      </c>
      <c r="J925" s="62"/>
      <c r="K925" s="66">
        <v>43284</v>
      </c>
      <c r="L925" s="62">
        <v>386.18</v>
      </c>
      <c r="M925" s="62">
        <v>386.18</v>
      </c>
      <c r="N925" s="67">
        <v>3.8618E-2</v>
      </c>
      <c r="O925" s="67">
        <f t="shared" si="24"/>
        <v>3.8618E-2</v>
      </c>
      <c r="R925" s="67"/>
      <c r="X925" s="66">
        <v>43284</v>
      </c>
      <c r="Y925" s="62">
        <v>5</v>
      </c>
    </row>
    <row r="926" spans="9:25" x14ac:dyDescent="0.25">
      <c r="I926" s="66">
        <v>43286</v>
      </c>
      <c r="J926" s="62">
        <v>2.88</v>
      </c>
      <c r="K926" s="66">
        <v>43285</v>
      </c>
      <c r="L926" s="62">
        <v>381.44</v>
      </c>
      <c r="M926" s="62">
        <v>381.44</v>
      </c>
      <c r="N926" s="67">
        <v>3.8143999999999997E-2</v>
      </c>
      <c r="O926" s="67">
        <f t="shared" si="24"/>
        <v>3.8143999999999997E-2</v>
      </c>
      <c r="R926" s="67"/>
      <c r="X926" s="66">
        <v>43285</v>
      </c>
      <c r="Y926" s="62"/>
    </row>
    <row r="927" spans="9:25" x14ac:dyDescent="0.25">
      <c r="I927" s="66">
        <v>43287</v>
      </c>
      <c r="J927" s="62">
        <v>2.87</v>
      </c>
      <c r="K927" s="66">
        <v>43286</v>
      </c>
      <c r="L927" s="62">
        <v>384.65</v>
      </c>
      <c r="M927" s="62">
        <v>384.65</v>
      </c>
      <c r="N927" s="67">
        <v>3.8464999999999999E-2</v>
      </c>
      <c r="O927" s="67">
        <f t="shared" si="24"/>
        <v>3.8464999999999999E-2</v>
      </c>
      <c r="R927" s="67"/>
      <c r="X927" s="66">
        <v>43286</v>
      </c>
      <c r="Y927" s="62">
        <v>5</v>
      </c>
    </row>
    <row r="928" spans="9:25" x14ac:dyDescent="0.25">
      <c r="I928" s="66">
        <v>43290</v>
      </c>
      <c r="J928" s="62">
        <v>2.9</v>
      </c>
      <c r="K928" s="66">
        <v>43287</v>
      </c>
      <c r="L928" s="62">
        <v>374.33</v>
      </c>
      <c r="M928" s="62">
        <v>374.33</v>
      </c>
      <c r="N928" s="67">
        <v>3.7433000000000001E-2</v>
      </c>
      <c r="O928" s="67">
        <f t="shared" si="24"/>
        <v>3.7433000000000001E-2</v>
      </c>
      <c r="R928" s="67"/>
      <c r="X928" s="66">
        <v>43287</v>
      </c>
      <c r="Y928" s="62">
        <v>5</v>
      </c>
    </row>
    <row r="929" spans="9:25" x14ac:dyDescent="0.25">
      <c r="I929" s="66">
        <v>43291</v>
      </c>
      <c r="J929" s="62">
        <v>2.91</v>
      </c>
      <c r="K929" s="66">
        <v>43290</v>
      </c>
      <c r="L929" s="147">
        <v>37.130000000000003</v>
      </c>
      <c r="M929" s="147">
        <v>371.3</v>
      </c>
      <c r="N929" s="148">
        <v>3.7130000000000003E-2</v>
      </c>
      <c r="O929" s="148">
        <f t="shared" si="24"/>
        <v>3.7130000000000003E-2</v>
      </c>
      <c r="R929" s="67"/>
      <c r="X929" s="66">
        <v>43290</v>
      </c>
      <c r="Y929" s="62">
        <v>5</v>
      </c>
    </row>
    <row r="930" spans="9:25" x14ac:dyDescent="0.25">
      <c r="I930" s="66">
        <v>43292</v>
      </c>
      <c r="J930" s="62">
        <v>2.89</v>
      </c>
      <c r="K930" s="66">
        <v>43291</v>
      </c>
      <c r="L930" s="62">
        <v>366.51</v>
      </c>
      <c r="M930" s="62">
        <v>366.51</v>
      </c>
      <c r="N930" s="67">
        <v>3.6650999999999996E-2</v>
      </c>
      <c r="O930" s="67">
        <f t="shared" si="24"/>
        <v>3.6650999999999996E-2</v>
      </c>
      <c r="R930" s="67"/>
      <c r="X930" s="66">
        <v>43291</v>
      </c>
      <c r="Y930" s="62">
        <v>5</v>
      </c>
    </row>
    <row r="931" spans="9:25" x14ac:dyDescent="0.25">
      <c r="I931" s="66">
        <v>43293</v>
      </c>
      <c r="J931" s="62">
        <v>2.89</v>
      </c>
      <c r="K931" s="66">
        <v>43292</v>
      </c>
      <c r="L931" s="62">
        <v>373.58</v>
      </c>
      <c r="M931" s="62">
        <v>373.58</v>
      </c>
      <c r="N931" s="67">
        <v>3.7357999999999995E-2</v>
      </c>
      <c r="O931" s="67">
        <f t="shared" si="24"/>
        <v>3.7357999999999995E-2</v>
      </c>
      <c r="R931" s="67"/>
      <c r="X931" s="66">
        <v>43292</v>
      </c>
      <c r="Y931" s="62">
        <v>5</v>
      </c>
    </row>
    <row r="932" spans="9:25" x14ac:dyDescent="0.25">
      <c r="I932" s="66">
        <v>43294</v>
      </c>
      <c r="J932" s="62">
        <v>2.87</v>
      </c>
      <c r="K932" s="66">
        <v>43293</v>
      </c>
      <c r="L932" s="62">
        <v>370.69</v>
      </c>
      <c r="M932" s="62">
        <v>370.69</v>
      </c>
      <c r="N932" s="67">
        <v>3.7068999999999998E-2</v>
      </c>
      <c r="O932" s="67">
        <f t="shared" si="24"/>
        <v>3.7068999999999998E-2</v>
      </c>
      <c r="R932" s="67"/>
      <c r="X932" s="66">
        <v>43293</v>
      </c>
      <c r="Y932" s="62">
        <v>5</v>
      </c>
    </row>
    <row r="933" spans="9:25" x14ac:dyDescent="0.25">
      <c r="I933" s="66">
        <v>43297</v>
      </c>
      <c r="J933" s="62">
        <v>2.9</v>
      </c>
      <c r="K933" s="66">
        <v>43294</v>
      </c>
      <c r="L933" s="62">
        <v>365.79</v>
      </c>
      <c r="M933" s="62">
        <v>365.79</v>
      </c>
      <c r="N933" s="67">
        <v>3.6579E-2</v>
      </c>
      <c r="O933" s="67">
        <f t="shared" si="24"/>
        <v>3.6579E-2</v>
      </c>
      <c r="R933" s="67"/>
      <c r="X933" s="66">
        <v>43294</v>
      </c>
      <c r="Y933" s="62">
        <v>5</v>
      </c>
    </row>
    <row r="934" spans="9:25" x14ac:dyDescent="0.25">
      <c r="I934" s="66">
        <v>43298</v>
      </c>
      <c r="J934" s="62">
        <v>2.91</v>
      </c>
      <c r="K934" s="66">
        <v>43297</v>
      </c>
      <c r="L934" s="62">
        <v>367.99</v>
      </c>
      <c r="M934" s="62">
        <v>367.99</v>
      </c>
      <c r="N934" s="67">
        <v>3.6798999999999998E-2</v>
      </c>
      <c r="O934" s="67">
        <f t="shared" si="24"/>
        <v>3.6798999999999998E-2</v>
      </c>
      <c r="R934" s="67"/>
      <c r="X934" s="66">
        <v>43297</v>
      </c>
      <c r="Y934" s="62">
        <v>5</v>
      </c>
    </row>
    <row r="935" spans="9:25" x14ac:dyDescent="0.25">
      <c r="I935" s="66">
        <v>43299</v>
      </c>
      <c r="J935" s="62">
        <v>2.93</v>
      </c>
      <c r="K935" s="66">
        <v>43298</v>
      </c>
      <c r="L935" s="62">
        <v>366.85</v>
      </c>
      <c r="M935" s="62">
        <v>366.85</v>
      </c>
      <c r="N935" s="67">
        <v>3.6685000000000002E-2</v>
      </c>
      <c r="O935" s="67">
        <f t="shared" si="24"/>
        <v>3.6685000000000002E-2</v>
      </c>
      <c r="R935" s="67"/>
      <c r="X935" s="66">
        <v>43298</v>
      </c>
      <c r="Y935" s="62">
        <v>5</v>
      </c>
    </row>
    <row r="936" spans="9:25" x14ac:dyDescent="0.25">
      <c r="I936" s="66">
        <v>43300</v>
      </c>
      <c r="J936" s="62">
        <v>2.9</v>
      </c>
      <c r="K936" s="66">
        <v>43299</v>
      </c>
      <c r="L936" s="62">
        <v>364.88</v>
      </c>
      <c r="M936" s="62">
        <v>364.88</v>
      </c>
      <c r="N936" s="67">
        <v>3.6488E-2</v>
      </c>
      <c r="O936" s="67">
        <f t="shared" si="24"/>
        <v>3.6488E-2</v>
      </c>
      <c r="R936" s="67"/>
      <c r="X936" s="66">
        <v>43299</v>
      </c>
      <c r="Y936" s="62">
        <v>5</v>
      </c>
    </row>
    <row r="937" spans="9:25" x14ac:dyDescent="0.25">
      <c r="I937" s="66">
        <v>43301</v>
      </c>
      <c r="J937" s="62">
        <v>2.96</v>
      </c>
      <c r="K937" s="66">
        <v>43300</v>
      </c>
      <c r="L937" s="62">
        <v>360.15</v>
      </c>
      <c r="M937" s="62">
        <v>360.15</v>
      </c>
      <c r="N937" s="67">
        <v>3.6014999999999998E-2</v>
      </c>
      <c r="O937" s="67">
        <f t="shared" si="24"/>
        <v>3.6014999999999998E-2</v>
      </c>
      <c r="R937" s="67"/>
      <c r="X937" s="66">
        <v>43300</v>
      </c>
      <c r="Y937" s="62">
        <v>5</v>
      </c>
    </row>
    <row r="938" spans="9:25" x14ac:dyDescent="0.25">
      <c r="I938" s="66">
        <v>43304</v>
      </c>
      <c r="J938" s="62">
        <v>3.04</v>
      </c>
      <c r="K938" s="66">
        <v>43301</v>
      </c>
      <c r="L938" s="62">
        <v>349.38</v>
      </c>
      <c r="M938" s="62">
        <v>349.38</v>
      </c>
      <c r="N938" s="67">
        <v>3.4937999999999997E-2</v>
      </c>
      <c r="O938" s="67">
        <f t="shared" si="24"/>
        <v>3.4937999999999997E-2</v>
      </c>
      <c r="R938" s="67"/>
      <c r="X938" s="66">
        <v>43301</v>
      </c>
      <c r="Y938" s="62">
        <v>5</v>
      </c>
    </row>
    <row r="939" spans="9:25" x14ac:dyDescent="0.25">
      <c r="I939" s="66">
        <v>43305</v>
      </c>
      <c r="J939" s="62">
        <v>3.02</v>
      </c>
      <c r="K939" s="66">
        <v>43304</v>
      </c>
      <c r="L939" s="62">
        <v>348.63</v>
      </c>
      <c r="M939" s="62">
        <v>348.63</v>
      </c>
      <c r="N939" s="67">
        <v>3.4862999999999998E-2</v>
      </c>
      <c r="O939" s="67">
        <f t="shared" si="24"/>
        <v>3.4862999999999998E-2</v>
      </c>
      <c r="R939" s="67"/>
      <c r="X939" s="66">
        <v>43304</v>
      </c>
      <c r="Y939" s="62">
        <v>5</v>
      </c>
    </row>
    <row r="940" spans="9:25" x14ac:dyDescent="0.25">
      <c r="I940" s="66">
        <v>43306</v>
      </c>
      <c r="J940" s="62">
        <v>3</v>
      </c>
      <c r="K940" s="66">
        <v>43305</v>
      </c>
      <c r="L940" s="62">
        <v>344.37</v>
      </c>
      <c r="M940" s="62">
        <v>344.37</v>
      </c>
      <c r="N940" s="67">
        <v>3.4437000000000002E-2</v>
      </c>
      <c r="O940" s="67">
        <f t="shared" si="24"/>
        <v>3.4437000000000002E-2</v>
      </c>
      <c r="R940" s="67"/>
      <c r="X940" s="66">
        <v>43305</v>
      </c>
      <c r="Y940" s="62">
        <v>5</v>
      </c>
    </row>
    <row r="941" spans="9:25" x14ac:dyDescent="0.25">
      <c r="I941" s="66">
        <v>43307</v>
      </c>
      <c r="J941" s="62">
        <v>3.05</v>
      </c>
      <c r="K941" s="66">
        <v>43306</v>
      </c>
      <c r="L941" s="62">
        <v>338.17</v>
      </c>
      <c r="M941" s="62">
        <v>338.17</v>
      </c>
      <c r="N941" s="67">
        <v>3.3817E-2</v>
      </c>
      <c r="O941" s="67">
        <f t="shared" si="24"/>
        <v>3.3817E-2</v>
      </c>
      <c r="R941" s="67"/>
      <c r="X941" s="66">
        <v>43306</v>
      </c>
      <c r="Y941" s="62">
        <v>5</v>
      </c>
    </row>
    <row r="942" spans="9:25" x14ac:dyDescent="0.25">
      <c r="I942" s="66">
        <v>43308</v>
      </c>
      <c r="J942" s="62">
        <v>3.03</v>
      </c>
      <c r="K942" s="66">
        <v>43307</v>
      </c>
      <c r="L942" s="62">
        <v>336.72</v>
      </c>
      <c r="M942" s="62">
        <v>336.72</v>
      </c>
      <c r="N942" s="67">
        <v>3.3672000000000001E-2</v>
      </c>
      <c r="O942" s="67">
        <f t="shared" si="24"/>
        <v>3.3672000000000001E-2</v>
      </c>
      <c r="R942" s="67"/>
      <c r="X942" s="66">
        <v>43307</v>
      </c>
      <c r="Y942" s="62">
        <v>5</v>
      </c>
    </row>
    <row r="943" spans="9:25" x14ac:dyDescent="0.25">
      <c r="I943" s="66">
        <v>43311</v>
      </c>
      <c r="J943" s="62">
        <v>3.05</v>
      </c>
      <c r="K943" s="66">
        <v>43308</v>
      </c>
      <c r="L943" s="62">
        <v>333.53</v>
      </c>
      <c r="M943" s="62">
        <v>333.53</v>
      </c>
      <c r="N943" s="67">
        <v>3.3353000000000001E-2</v>
      </c>
      <c r="O943" s="67">
        <f t="shared" si="24"/>
        <v>3.3353000000000001E-2</v>
      </c>
      <c r="R943" s="67"/>
      <c r="X943" s="66">
        <v>43308</v>
      </c>
      <c r="Y943" s="62">
        <v>5</v>
      </c>
    </row>
    <row r="944" spans="9:25" x14ac:dyDescent="0.25">
      <c r="I944" s="66">
        <v>43312</v>
      </c>
      <c r="J944" s="62">
        <v>3.03</v>
      </c>
      <c r="K944" s="66">
        <v>43311</v>
      </c>
      <c r="L944" s="147">
        <v>3.35</v>
      </c>
      <c r="M944" s="147">
        <v>335</v>
      </c>
      <c r="N944" s="148">
        <v>3.3500000000000002E-2</v>
      </c>
      <c r="O944" s="148">
        <f t="shared" si="24"/>
        <v>3.3500000000000002E-2</v>
      </c>
      <c r="R944" s="67"/>
      <c r="X944" s="66">
        <v>43311</v>
      </c>
      <c r="Y944" s="62">
        <v>5</v>
      </c>
    </row>
    <row r="945" spans="9:25" x14ac:dyDescent="0.25">
      <c r="I945" s="66">
        <v>43313</v>
      </c>
      <c r="J945" s="62">
        <v>3.07</v>
      </c>
      <c r="K945" s="66">
        <v>43312</v>
      </c>
      <c r="L945" s="62">
        <v>336.56</v>
      </c>
      <c r="M945" s="62">
        <v>336.56</v>
      </c>
      <c r="N945" s="67">
        <v>3.3655999999999998E-2</v>
      </c>
      <c r="O945" s="67">
        <f t="shared" si="24"/>
        <v>3.3655999999999998E-2</v>
      </c>
      <c r="R945" s="67"/>
      <c r="X945" s="66">
        <v>43312</v>
      </c>
      <c r="Y945" s="62">
        <v>5</v>
      </c>
    </row>
    <row r="946" spans="9:25" x14ac:dyDescent="0.25">
      <c r="I946" s="66">
        <v>43314</v>
      </c>
      <c r="J946" s="62">
        <v>3.06</v>
      </c>
      <c r="K946" s="66">
        <v>43313</v>
      </c>
      <c r="L946" s="62">
        <v>339.11</v>
      </c>
      <c r="M946" s="62">
        <v>339.11</v>
      </c>
      <c r="N946" s="67">
        <v>3.3911000000000004E-2</v>
      </c>
      <c r="O946" s="67">
        <f t="shared" si="24"/>
        <v>3.3911000000000004E-2</v>
      </c>
      <c r="R946" s="67"/>
      <c r="X946" s="66">
        <v>43313</v>
      </c>
      <c r="Y946" s="62">
        <v>5</v>
      </c>
    </row>
    <row r="947" spans="9:25" x14ac:dyDescent="0.25">
      <c r="I947" s="66">
        <v>43315</v>
      </c>
      <c r="J947" s="62">
        <v>3.03</v>
      </c>
      <c r="K947" s="66">
        <v>43314</v>
      </c>
      <c r="L947" s="62">
        <v>339.25</v>
      </c>
      <c r="M947" s="62">
        <v>339.25</v>
      </c>
      <c r="N947" s="67">
        <v>3.3924999999999997E-2</v>
      </c>
      <c r="O947" s="67">
        <f t="shared" si="24"/>
        <v>3.3924999999999997E-2</v>
      </c>
      <c r="R947" s="67"/>
      <c r="X947" s="66">
        <v>43314</v>
      </c>
      <c r="Y947" s="62">
        <v>5</v>
      </c>
    </row>
    <row r="948" spans="9:25" x14ac:dyDescent="0.25">
      <c r="I948" s="66">
        <v>43318</v>
      </c>
      <c r="J948" s="62">
        <v>3.02</v>
      </c>
      <c r="K948" s="66">
        <v>43315</v>
      </c>
      <c r="L948" s="62">
        <v>335.03</v>
      </c>
      <c r="M948" s="62">
        <v>335.03</v>
      </c>
      <c r="N948" s="67">
        <v>3.3502999999999998E-2</v>
      </c>
      <c r="O948" s="67">
        <f t="shared" si="24"/>
        <v>3.3502999999999998E-2</v>
      </c>
      <c r="R948" s="67"/>
      <c r="X948" s="66">
        <v>43315</v>
      </c>
      <c r="Y948" s="62">
        <v>5</v>
      </c>
    </row>
    <row r="949" spans="9:25" x14ac:dyDescent="0.25">
      <c r="I949" s="66">
        <v>43319</v>
      </c>
      <c r="J949" s="62">
        <v>3.06</v>
      </c>
      <c r="K949" s="66">
        <v>43318</v>
      </c>
      <c r="L949" s="62">
        <v>335.12</v>
      </c>
      <c r="M949" s="62">
        <v>335.12</v>
      </c>
      <c r="N949" s="67">
        <v>3.3512E-2</v>
      </c>
      <c r="O949" s="67">
        <f t="shared" si="24"/>
        <v>3.3512E-2</v>
      </c>
      <c r="R949" s="67"/>
      <c r="X949" s="66">
        <v>43318</v>
      </c>
      <c r="Y949" s="62">
        <v>5</v>
      </c>
    </row>
    <row r="950" spans="9:25" x14ac:dyDescent="0.25">
      <c r="I950" s="66">
        <v>43320</v>
      </c>
      <c r="J950" s="62">
        <v>3.05</v>
      </c>
      <c r="K950" s="66">
        <v>43319</v>
      </c>
      <c r="L950" s="62">
        <v>339.81</v>
      </c>
      <c r="M950" s="62">
        <v>339.81</v>
      </c>
      <c r="N950" s="67">
        <v>3.3980999999999997E-2</v>
      </c>
      <c r="O950" s="67">
        <f t="shared" si="24"/>
        <v>3.3980999999999997E-2</v>
      </c>
      <c r="R950" s="67"/>
      <c r="X950" s="66">
        <v>43319</v>
      </c>
      <c r="Y950" s="62">
        <v>5</v>
      </c>
    </row>
    <row r="951" spans="9:25" x14ac:dyDescent="0.25">
      <c r="I951" s="66">
        <v>43321</v>
      </c>
      <c r="J951" s="62">
        <v>3.01</v>
      </c>
      <c r="K951" s="66">
        <v>43320</v>
      </c>
      <c r="L951" s="62">
        <v>341.52</v>
      </c>
      <c r="M951" s="62">
        <v>341.52</v>
      </c>
      <c r="N951" s="67">
        <v>3.4151999999999995E-2</v>
      </c>
      <c r="O951" s="67">
        <f t="shared" si="24"/>
        <v>3.4151999999999995E-2</v>
      </c>
      <c r="R951" s="67"/>
      <c r="X951" s="66">
        <v>43320</v>
      </c>
      <c r="Y951" s="62">
        <v>5</v>
      </c>
    </row>
    <row r="952" spans="9:25" x14ac:dyDescent="0.25">
      <c r="I952" s="66">
        <v>43322</v>
      </c>
      <c r="J952" s="62">
        <v>2.96</v>
      </c>
      <c r="K952" s="66">
        <v>43321</v>
      </c>
      <c r="L952" s="62">
        <v>348.37</v>
      </c>
      <c r="M952" s="62">
        <v>348.37</v>
      </c>
      <c r="N952" s="67">
        <v>3.4837E-2</v>
      </c>
      <c r="O952" s="67">
        <f t="shared" si="24"/>
        <v>3.4837E-2</v>
      </c>
      <c r="R952" s="67"/>
      <c r="X952" s="66">
        <v>43321</v>
      </c>
      <c r="Y952" s="62">
        <v>5</v>
      </c>
    </row>
    <row r="953" spans="9:25" x14ac:dyDescent="0.25">
      <c r="I953" s="66">
        <v>43325</v>
      </c>
      <c r="J953" s="62">
        <v>2.97</v>
      </c>
      <c r="K953" s="66">
        <v>43322</v>
      </c>
      <c r="L953" s="62">
        <v>358.32</v>
      </c>
      <c r="M953" s="62">
        <v>358.32</v>
      </c>
      <c r="N953" s="67">
        <v>3.5832000000000003E-2</v>
      </c>
      <c r="O953" s="67">
        <f t="shared" si="24"/>
        <v>3.5832000000000003E-2</v>
      </c>
      <c r="R953" s="67"/>
      <c r="X953" s="66">
        <v>43322</v>
      </c>
      <c r="Y953" s="62">
        <v>5</v>
      </c>
    </row>
    <row r="954" spans="9:25" x14ac:dyDescent="0.25">
      <c r="I954" s="66">
        <v>43326</v>
      </c>
      <c r="J954" s="62">
        <v>2.98</v>
      </c>
      <c r="K954" s="66">
        <v>43325</v>
      </c>
      <c r="L954" s="62">
        <v>366.08</v>
      </c>
      <c r="M954" s="62">
        <v>366.08</v>
      </c>
      <c r="N954" s="67">
        <v>3.6608000000000002E-2</v>
      </c>
      <c r="O954" s="67">
        <f t="shared" si="24"/>
        <v>3.6608000000000002E-2</v>
      </c>
      <c r="R954" s="67"/>
      <c r="X954" s="66">
        <v>43325</v>
      </c>
      <c r="Y954" s="62">
        <v>5</v>
      </c>
    </row>
    <row r="955" spans="9:25" x14ac:dyDescent="0.25">
      <c r="I955" s="66">
        <v>43327</v>
      </c>
      <c r="J955" s="62">
        <v>2.95</v>
      </c>
      <c r="K955" s="66">
        <v>43326</v>
      </c>
      <c r="L955" s="62">
        <v>352.07</v>
      </c>
      <c r="M955" s="62">
        <v>352.07</v>
      </c>
      <c r="N955" s="67">
        <v>3.5207000000000002E-2</v>
      </c>
      <c r="O955" s="67">
        <f t="shared" si="24"/>
        <v>3.5207000000000002E-2</v>
      </c>
      <c r="R955" s="67"/>
      <c r="X955" s="66">
        <v>43326</v>
      </c>
      <c r="Y955" s="62">
        <v>5</v>
      </c>
    </row>
    <row r="956" spans="9:25" x14ac:dyDescent="0.25">
      <c r="I956" s="66">
        <v>43328</v>
      </c>
      <c r="J956" s="62">
        <v>2.95</v>
      </c>
      <c r="K956" s="66">
        <v>43327</v>
      </c>
      <c r="L956" s="62">
        <v>357.46</v>
      </c>
      <c r="M956" s="62">
        <v>357.46</v>
      </c>
      <c r="N956" s="67">
        <v>3.5746E-2</v>
      </c>
      <c r="O956" s="67">
        <f t="shared" si="24"/>
        <v>3.5746E-2</v>
      </c>
      <c r="R956" s="67"/>
      <c r="X956" s="66">
        <v>43327</v>
      </c>
      <c r="Y956" s="62">
        <v>5</v>
      </c>
    </row>
    <row r="957" spans="9:25" x14ac:dyDescent="0.25">
      <c r="I957" s="66">
        <v>43329</v>
      </c>
      <c r="J957" s="62">
        <v>2.95</v>
      </c>
      <c r="K957" s="66">
        <v>43328</v>
      </c>
      <c r="L957" s="62">
        <v>351.13</v>
      </c>
      <c r="M957" s="62">
        <v>351.13</v>
      </c>
      <c r="N957" s="67">
        <v>3.5112999999999998E-2</v>
      </c>
      <c r="O957" s="67">
        <f t="shared" si="24"/>
        <v>3.5112999999999998E-2</v>
      </c>
      <c r="R957" s="67"/>
      <c r="X957" s="66">
        <v>43328</v>
      </c>
      <c r="Y957" s="62">
        <v>5</v>
      </c>
    </row>
    <row r="958" spans="9:25" x14ac:dyDescent="0.25">
      <c r="I958" s="66">
        <v>43332</v>
      </c>
      <c r="J958" s="62">
        <v>2.91</v>
      </c>
      <c r="K958" s="66">
        <v>43329</v>
      </c>
      <c r="L958" s="62">
        <v>355.85</v>
      </c>
      <c r="M958" s="62">
        <v>355.85</v>
      </c>
      <c r="N958" s="67">
        <v>3.5585000000000006E-2</v>
      </c>
      <c r="O958" s="67">
        <f t="shared" si="24"/>
        <v>3.5585000000000006E-2</v>
      </c>
      <c r="R958" s="67"/>
      <c r="X958" s="66">
        <v>43329</v>
      </c>
      <c r="Y958" s="62">
        <v>5</v>
      </c>
    </row>
    <row r="959" spans="9:25" x14ac:dyDescent="0.25">
      <c r="I959" s="66">
        <v>43333</v>
      </c>
      <c r="J959" s="62">
        <v>2.93</v>
      </c>
      <c r="K959" s="66">
        <v>43332</v>
      </c>
      <c r="L959" s="62">
        <v>358.18</v>
      </c>
      <c r="M959" s="62">
        <v>358.18</v>
      </c>
      <c r="N959" s="67">
        <v>3.5818000000000003E-2</v>
      </c>
      <c r="O959" s="67">
        <f t="shared" si="24"/>
        <v>3.5818000000000003E-2</v>
      </c>
      <c r="R959" s="67"/>
      <c r="X959" s="66">
        <v>43332</v>
      </c>
      <c r="Y959" s="62">
        <v>5</v>
      </c>
    </row>
    <row r="960" spans="9:25" x14ac:dyDescent="0.25">
      <c r="I960" s="66">
        <v>43334</v>
      </c>
      <c r="J960" s="62">
        <v>2.91</v>
      </c>
      <c r="K960" s="66">
        <v>43333</v>
      </c>
      <c r="L960" s="62">
        <v>367.66</v>
      </c>
      <c r="M960" s="62">
        <v>367.66</v>
      </c>
      <c r="N960" s="67">
        <v>3.6766E-2</v>
      </c>
      <c r="O960" s="67">
        <f t="shared" si="24"/>
        <v>3.6766E-2</v>
      </c>
      <c r="R960" s="67"/>
      <c r="X960" s="66">
        <v>43333</v>
      </c>
      <c r="Y960" s="62">
        <v>5</v>
      </c>
    </row>
    <row r="961" spans="9:25" x14ac:dyDescent="0.25">
      <c r="I961" s="66">
        <v>43335</v>
      </c>
      <c r="J961" s="62">
        <v>2.9</v>
      </c>
      <c r="K961" s="66">
        <v>43334</v>
      </c>
      <c r="L961" s="62">
        <v>378.72</v>
      </c>
      <c r="M961" s="62">
        <v>378.72</v>
      </c>
      <c r="N961" s="67">
        <v>3.7872000000000003E-2</v>
      </c>
      <c r="O961" s="67">
        <f t="shared" si="24"/>
        <v>3.7872000000000003E-2</v>
      </c>
      <c r="R961" s="67"/>
      <c r="X961" s="66">
        <v>43334</v>
      </c>
      <c r="Y961" s="62">
        <v>5</v>
      </c>
    </row>
    <row r="962" spans="9:25" x14ac:dyDescent="0.25">
      <c r="I962" s="66">
        <v>43336</v>
      </c>
      <c r="J962" s="62">
        <v>2.89</v>
      </c>
      <c r="K962" s="66">
        <v>43335</v>
      </c>
      <c r="L962" s="62">
        <v>389.11</v>
      </c>
      <c r="M962" s="62">
        <v>389.11</v>
      </c>
      <c r="N962" s="67">
        <v>3.8911000000000001E-2</v>
      </c>
      <c r="O962" s="67">
        <f t="shared" si="24"/>
        <v>3.8911000000000001E-2</v>
      </c>
      <c r="R962" s="67"/>
      <c r="X962" s="66">
        <v>43335</v>
      </c>
      <c r="Y962" s="62">
        <v>5</v>
      </c>
    </row>
    <row r="963" spans="9:25" x14ac:dyDescent="0.25">
      <c r="I963" s="66">
        <v>43339</v>
      </c>
      <c r="J963" s="62">
        <v>2.92</v>
      </c>
      <c r="K963" s="66">
        <v>43336</v>
      </c>
      <c r="L963" s="62">
        <v>392.28</v>
      </c>
      <c r="M963" s="62">
        <v>392.28</v>
      </c>
      <c r="N963" s="67">
        <v>3.9227999999999999E-2</v>
      </c>
      <c r="O963" s="67">
        <f t="shared" si="24"/>
        <v>3.9227999999999999E-2</v>
      </c>
      <c r="R963" s="67"/>
      <c r="X963" s="66">
        <v>43336</v>
      </c>
      <c r="Y963" s="62">
        <v>5</v>
      </c>
    </row>
    <row r="964" spans="9:25" x14ac:dyDescent="0.25">
      <c r="I964" s="66">
        <v>43340</v>
      </c>
      <c r="J964" s="62">
        <v>2.96</v>
      </c>
      <c r="K964" s="66">
        <v>43339</v>
      </c>
      <c r="L964" s="62">
        <v>392.32</v>
      </c>
      <c r="M964" s="62">
        <v>392.32</v>
      </c>
      <c r="N964" s="67">
        <v>3.9231999999999996E-2</v>
      </c>
      <c r="O964" s="67">
        <f t="shared" si="24"/>
        <v>3.9231999999999996E-2</v>
      </c>
      <c r="R964" s="67"/>
      <c r="X964" s="66">
        <v>43339</v>
      </c>
      <c r="Y964" s="62">
        <v>5</v>
      </c>
    </row>
    <row r="965" spans="9:25" x14ac:dyDescent="0.25">
      <c r="I965" s="66">
        <v>43341</v>
      </c>
      <c r="J965" s="62">
        <v>2.96</v>
      </c>
      <c r="K965" s="66">
        <v>43340</v>
      </c>
      <c r="L965" s="147">
        <v>39.950000000000003</v>
      </c>
      <c r="M965" s="147">
        <v>399.5</v>
      </c>
      <c r="N965" s="148">
        <v>3.9949999999999999E-2</v>
      </c>
      <c r="O965" s="148">
        <f t="shared" si="24"/>
        <v>3.9949999999999999E-2</v>
      </c>
      <c r="R965" s="67"/>
      <c r="X965" s="66">
        <v>43340</v>
      </c>
      <c r="Y965" s="62">
        <v>5</v>
      </c>
    </row>
    <row r="966" spans="9:25" x14ac:dyDescent="0.25">
      <c r="I966" s="66">
        <v>43342</v>
      </c>
      <c r="J966" s="62">
        <v>2.93</v>
      </c>
      <c r="K966" s="66">
        <v>43341</v>
      </c>
      <c r="L966" s="147">
        <v>40.07</v>
      </c>
      <c r="M966" s="147">
        <v>400.7</v>
      </c>
      <c r="N966" s="148">
        <v>4.0070000000000001E-2</v>
      </c>
      <c r="O966" s="148">
        <f t="shared" si="24"/>
        <v>4.0070000000000001E-2</v>
      </c>
      <c r="R966" s="67"/>
      <c r="X966" s="66">
        <v>43341</v>
      </c>
      <c r="Y966" s="62">
        <v>5</v>
      </c>
    </row>
    <row r="967" spans="9:25" x14ac:dyDescent="0.25">
      <c r="I967" s="66">
        <v>43343</v>
      </c>
      <c r="J967" s="62">
        <v>2.95</v>
      </c>
      <c r="K967" s="66">
        <v>43342</v>
      </c>
      <c r="L967" s="62">
        <v>408.79</v>
      </c>
      <c r="M967" s="62">
        <v>408.79</v>
      </c>
      <c r="N967" s="67">
        <v>4.0878999999999999E-2</v>
      </c>
      <c r="O967" s="67">
        <f t="shared" si="24"/>
        <v>4.0878999999999999E-2</v>
      </c>
      <c r="R967" s="67"/>
      <c r="X967" s="66">
        <v>43342</v>
      </c>
      <c r="Y967" s="62">
        <v>5</v>
      </c>
    </row>
    <row r="968" spans="9:25" x14ac:dyDescent="0.25">
      <c r="I968" s="66">
        <v>43346</v>
      </c>
      <c r="J968" s="62"/>
      <c r="K968" s="66">
        <v>43343</v>
      </c>
      <c r="L968" s="62">
        <v>411.59</v>
      </c>
      <c r="M968" s="62">
        <v>411.59</v>
      </c>
      <c r="N968" s="67">
        <v>4.1158999999999994E-2</v>
      </c>
      <c r="O968" s="67">
        <f t="shared" si="24"/>
        <v>4.1158999999999994E-2</v>
      </c>
      <c r="R968" s="67"/>
      <c r="X968" s="66">
        <v>43343</v>
      </c>
      <c r="Y968" s="62">
        <v>5</v>
      </c>
    </row>
    <row r="969" spans="9:25" x14ac:dyDescent="0.25">
      <c r="I969" s="66">
        <v>43347</v>
      </c>
      <c r="J969" s="62">
        <v>2.99</v>
      </c>
      <c r="K969" s="66">
        <v>43346</v>
      </c>
      <c r="L969" s="62">
        <v>411.71</v>
      </c>
      <c r="M969" s="62">
        <v>411.71</v>
      </c>
      <c r="N969" s="67">
        <v>4.1170999999999999E-2</v>
      </c>
      <c r="O969" s="67">
        <f t="shared" si="24"/>
        <v>4.1170999999999999E-2</v>
      </c>
      <c r="R969" s="67"/>
      <c r="X969" s="66">
        <v>43346</v>
      </c>
      <c r="Y969" s="62"/>
    </row>
    <row r="970" spans="9:25" x14ac:dyDescent="0.25">
      <c r="I970" s="66">
        <v>43348</v>
      </c>
      <c r="J970" s="62">
        <v>3</v>
      </c>
      <c r="K970" s="66">
        <v>43347</v>
      </c>
      <c r="L970" s="62">
        <v>417.56</v>
      </c>
      <c r="M970" s="62">
        <v>417.56</v>
      </c>
      <c r="N970" s="67">
        <v>4.1756000000000001E-2</v>
      </c>
      <c r="O970" s="67">
        <f t="shared" si="24"/>
        <v>4.1756000000000001E-2</v>
      </c>
      <c r="R970" s="67"/>
      <c r="X970" s="66">
        <v>43347</v>
      </c>
      <c r="Y970" s="62">
        <v>5</v>
      </c>
    </row>
    <row r="971" spans="9:25" x14ac:dyDescent="0.25">
      <c r="I971" s="66">
        <v>43349</v>
      </c>
      <c r="J971" s="62">
        <v>2.98</v>
      </c>
      <c r="K971" s="66">
        <v>43348</v>
      </c>
      <c r="L971" s="62">
        <v>400.66</v>
      </c>
      <c r="M971" s="62">
        <v>400.66</v>
      </c>
      <c r="N971" s="67">
        <v>4.0066000000000004E-2</v>
      </c>
      <c r="O971" s="67">
        <f t="shared" si="24"/>
        <v>4.0066000000000004E-2</v>
      </c>
      <c r="R971" s="67"/>
      <c r="X971" s="66">
        <v>43348</v>
      </c>
      <c r="Y971" s="62">
        <v>5</v>
      </c>
    </row>
    <row r="972" spans="9:25" x14ac:dyDescent="0.25">
      <c r="I972" s="66">
        <v>43350</v>
      </c>
      <c r="J972" s="62">
        <v>3.03</v>
      </c>
      <c r="K972" s="66">
        <v>43349</v>
      </c>
      <c r="L972" s="62">
        <v>390.33</v>
      </c>
      <c r="M972" s="62">
        <v>390.33</v>
      </c>
      <c r="N972" s="67">
        <v>3.9032999999999998E-2</v>
      </c>
      <c r="O972" s="67">
        <f t="shared" ref="O972:O1035" si="25">IF(OR(N972&gt;($G$25+$G$26*$G$24),N972&lt;($G$25-$G$26*$G$24)),"",N972)</f>
        <v>3.9032999999999998E-2</v>
      </c>
      <c r="R972" s="67"/>
      <c r="X972" s="66">
        <v>43349</v>
      </c>
      <c r="Y972" s="62">
        <v>5</v>
      </c>
    </row>
    <row r="973" spans="9:25" x14ac:dyDescent="0.25">
      <c r="I973" s="66">
        <v>43353</v>
      </c>
      <c r="J973" s="62">
        <v>3.02</v>
      </c>
      <c r="K973" s="66">
        <v>43350</v>
      </c>
      <c r="L973" s="62">
        <v>390.58</v>
      </c>
      <c r="M973" s="62">
        <v>390.58</v>
      </c>
      <c r="N973" s="67">
        <v>3.9057999999999995E-2</v>
      </c>
      <c r="O973" s="67">
        <f t="shared" si="25"/>
        <v>3.9057999999999995E-2</v>
      </c>
      <c r="R973" s="67"/>
      <c r="X973" s="66">
        <v>43350</v>
      </c>
      <c r="Y973" s="62">
        <v>5</v>
      </c>
    </row>
    <row r="974" spans="9:25" x14ac:dyDescent="0.25">
      <c r="I974" s="66">
        <v>43354</v>
      </c>
      <c r="J974" s="62">
        <v>3.06</v>
      </c>
      <c r="K974" s="66">
        <v>43353</v>
      </c>
      <c r="L974" s="62">
        <v>390.44</v>
      </c>
      <c r="M974" s="62">
        <v>390.44</v>
      </c>
      <c r="N974" s="67">
        <v>3.9044000000000002E-2</v>
      </c>
      <c r="O974" s="67">
        <f t="shared" si="25"/>
        <v>3.9044000000000002E-2</v>
      </c>
      <c r="R974" s="67"/>
      <c r="X974" s="66">
        <v>43353</v>
      </c>
      <c r="Y974" s="62">
        <v>5</v>
      </c>
    </row>
    <row r="975" spans="9:25" x14ac:dyDescent="0.25">
      <c r="I975" s="66">
        <v>43355</v>
      </c>
      <c r="J975" s="62">
        <v>3.04</v>
      </c>
      <c r="K975" s="66">
        <v>43354</v>
      </c>
      <c r="L975" s="147">
        <v>39.880000000000003</v>
      </c>
      <c r="M975" s="147">
        <v>398.8</v>
      </c>
      <c r="N975" s="148">
        <v>3.9879999999999999E-2</v>
      </c>
      <c r="O975" s="148">
        <f t="shared" si="25"/>
        <v>3.9879999999999999E-2</v>
      </c>
      <c r="R975" s="67"/>
      <c r="X975" s="66">
        <v>43354</v>
      </c>
      <c r="Y975" s="62">
        <v>5</v>
      </c>
    </row>
    <row r="976" spans="9:25" x14ac:dyDescent="0.25">
      <c r="I976" s="66">
        <v>43356</v>
      </c>
      <c r="J976" s="62">
        <v>3.04</v>
      </c>
      <c r="K976" s="66">
        <v>43355</v>
      </c>
      <c r="L976" s="62">
        <v>391.38</v>
      </c>
      <c r="M976" s="62">
        <v>391.38</v>
      </c>
      <c r="N976" s="67">
        <v>3.9137999999999999E-2</v>
      </c>
      <c r="O976" s="67">
        <f t="shared" si="25"/>
        <v>3.9137999999999999E-2</v>
      </c>
      <c r="R976" s="67"/>
      <c r="X976" s="66">
        <v>43355</v>
      </c>
      <c r="Y976" s="62">
        <v>5</v>
      </c>
    </row>
    <row r="977" spans="9:25" x14ac:dyDescent="0.25">
      <c r="I977" s="66">
        <v>43357</v>
      </c>
      <c r="J977" s="62">
        <v>3.07</v>
      </c>
      <c r="K977" s="66">
        <v>43356</v>
      </c>
      <c r="L977" s="62">
        <v>392.02</v>
      </c>
      <c r="M977" s="62">
        <v>392.02</v>
      </c>
      <c r="N977" s="67">
        <v>3.9202000000000001E-2</v>
      </c>
      <c r="O977" s="67">
        <f t="shared" si="25"/>
        <v>3.9202000000000001E-2</v>
      </c>
      <c r="R977" s="67"/>
      <c r="X977" s="66">
        <v>43356</v>
      </c>
      <c r="Y977" s="62">
        <v>5</v>
      </c>
    </row>
    <row r="978" spans="9:25" x14ac:dyDescent="0.25">
      <c r="I978" s="66">
        <v>43360</v>
      </c>
      <c r="J978" s="62">
        <v>3.07</v>
      </c>
      <c r="K978" s="66">
        <v>43357</v>
      </c>
      <c r="L978" s="62">
        <v>396.38</v>
      </c>
      <c r="M978" s="62">
        <v>396.38</v>
      </c>
      <c r="N978" s="67">
        <v>3.9638E-2</v>
      </c>
      <c r="O978" s="67">
        <f t="shared" si="25"/>
        <v>3.9638E-2</v>
      </c>
      <c r="R978" s="67"/>
      <c r="X978" s="66">
        <v>43357</v>
      </c>
      <c r="Y978" s="62">
        <v>5</v>
      </c>
    </row>
    <row r="979" spans="9:25" x14ac:dyDescent="0.25">
      <c r="I979" s="66">
        <v>43361</v>
      </c>
      <c r="J979" s="62">
        <v>3.14</v>
      </c>
      <c r="K979" s="66">
        <v>43360</v>
      </c>
      <c r="L979" s="62">
        <v>391.87</v>
      </c>
      <c r="M979" s="62">
        <v>391.87</v>
      </c>
      <c r="N979" s="67">
        <v>3.9187E-2</v>
      </c>
      <c r="O979" s="67">
        <f t="shared" si="25"/>
        <v>3.9187E-2</v>
      </c>
      <c r="R979" s="67"/>
      <c r="X979" s="66">
        <v>43360</v>
      </c>
      <c r="Y979" s="62">
        <v>5</v>
      </c>
    </row>
    <row r="980" spans="9:25" x14ac:dyDescent="0.25">
      <c r="I980" s="66">
        <v>43362</v>
      </c>
      <c r="J980" s="62">
        <v>3.16</v>
      </c>
      <c r="K980" s="66">
        <v>43361</v>
      </c>
      <c r="L980" s="62">
        <v>391.94</v>
      </c>
      <c r="M980" s="62">
        <v>391.94</v>
      </c>
      <c r="N980" s="67">
        <v>3.9194E-2</v>
      </c>
      <c r="O980" s="67">
        <f t="shared" si="25"/>
        <v>3.9194E-2</v>
      </c>
      <c r="R980" s="67"/>
      <c r="X980" s="66">
        <v>43361</v>
      </c>
      <c r="Y980" s="62">
        <v>5</v>
      </c>
    </row>
    <row r="981" spans="9:25" x14ac:dyDescent="0.25">
      <c r="I981" s="66">
        <v>43363</v>
      </c>
      <c r="J981" s="62">
        <v>3.15</v>
      </c>
      <c r="K981" s="66">
        <v>43362</v>
      </c>
      <c r="L981" s="62">
        <v>389.83</v>
      </c>
      <c r="M981" s="62">
        <v>389.83</v>
      </c>
      <c r="N981" s="67">
        <v>3.8982999999999997E-2</v>
      </c>
      <c r="O981" s="67">
        <f t="shared" si="25"/>
        <v>3.8982999999999997E-2</v>
      </c>
      <c r="R981" s="67"/>
      <c r="X981" s="66">
        <v>43362</v>
      </c>
      <c r="Y981" s="62">
        <v>5</v>
      </c>
    </row>
    <row r="982" spans="9:25" x14ac:dyDescent="0.25">
      <c r="I982" s="66">
        <v>43364</v>
      </c>
      <c r="J982" s="62">
        <v>3.14</v>
      </c>
      <c r="K982" s="66">
        <v>43363</v>
      </c>
      <c r="L982" s="62">
        <v>383.49</v>
      </c>
      <c r="M982" s="62">
        <v>383.49</v>
      </c>
      <c r="N982" s="67">
        <v>3.8349000000000001E-2</v>
      </c>
      <c r="O982" s="67">
        <f t="shared" si="25"/>
        <v>3.8349000000000001E-2</v>
      </c>
      <c r="R982" s="67"/>
      <c r="X982" s="66">
        <v>43363</v>
      </c>
      <c r="Y982" s="62">
        <v>5</v>
      </c>
    </row>
    <row r="983" spans="9:25" x14ac:dyDescent="0.25">
      <c r="I983" s="66">
        <v>43367</v>
      </c>
      <c r="J983" s="62">
        <v>3.15</v>
      </c>
      <c r="K983" s="66">
        <v>43364</v>
      </c>
      <c r="L983" s="62">
        <v>370.92</v>
      </c>
      <c r="M983" s="62">
        <v>370.92</v>
      </c>
      <c r="N983" s="67">
        <v>3.7092E-2</v>
      </c>
      <c r="O983" s="67">
        <f t="shared" si="25"/>
        <v>3.7092E-2</v>
      </c>
      <c r="R983" s="67"/>
      <c r="X983" s="66">
        <v>43364</v>
      </c>
      <c r="Y983" s="62">
        <v>5</v>
      </c>
    </row>
    <row r="984" spans="9:25" x14ac:dyDescent="0.25">
      <c r="I984" s="66">
        <v>43368</v>
      </c>
      <c r="J984" s="62">
        <v>3.17</v>
      </c>
      <c r="K984" s="66">
        <v>43367</v>
      </c>
      <c r="L984" s="62">
        <v>378.84</v>
      </c>
      <c r="M984" s="62">
        <v>378.84</v>
      </c>
      <c r="N984" s="67">
        <v>3.7883999999999994E-2</v>
      </c>
      <c r="O984" s="67">
        <f t="shared" si="25"/>
        <v>3.7883999999999994E-2</v>
      </c>
      <c r="R984" s="67"/>
      <c r="X984" s="66">
        <v>43367</v>
      </c>
      <c r="Y984" s="62">
        <v>5</v>
      </c>
    </row>
    <row r="985" spans="9:25" x14ac:dyDescent="0.25">
      <c r="I985" s="66">
        <v>43369</v>
      </c>
      <c r="J985" s="62">
        <v>3.14</v>
      </c>
      <c r="K985" s="66">
        <v>43368</v>
      </c>
      <c r="L985" s="147">
        <v>3.78</v>
      </c>
      <c r="M985" s="147">
        <v>378</v>
      </c>
      <c r="N985" s="148">
        <v>3.78E-2</v>
      </c>
      <c r="O985" s="148">
        <f t="shared" si="25"/>
        <v>3.78E-2</v>
      </c>
      <c r="R985" s="67"/>
      <c r="X985" s="66">
        <v>43368</v>
      </c>
      <c r="Y985" s="62">
        <v>5</v>
      </c>
    </row>
    <row r="986" spans="9:25" x14ac:dyDescent="0.25">
      <c r="I986" s="66">
        <v>43370</v>
      </c>
      <c r="J986" s="62">
        <v>3.13</v>
      </c>
      <c r="K986" s="66">
        <v>43369</v>
      </c>
      <c r="L986" s="62">
        <v>367.76</v>
      </c>
      <c r="M986" s="62">
        <v>367.76</v>
      </c>
      <c r="N986" s="67">
        <v>3.6775999999999996E-2</v>
      </c>
      <c r="O986" s="67">
        <f t="shared" si="25"/>
        <v>3.6775999999999996E-2</v>
      </c>
      <c r="R986" s="67"/>
      <c r="X986" s="66">
        <v>43369</v>
      </c>
      <c r="Y986" s="62">
        <v>5</v>
      </c>
    </row>
    <row r="987" spans="9:25" x14ac:dyDescent="0.25">
      <c r="I987" s="66">
        <v>43371</v>
      </c>
      <c r="J987" s="62">
        <v>3.13</v>
      </c>
      <c r="K987" s="66">
        <v>43370</v>
      </c>
      <c r="L987" s="62">
        <v>365.22</v>
      </c>
      <c r="M987" s="62">
        <v>365.22</v>
      </c>
      <c r="N987" s="67">
        <v>3.6522000000000006E-2</v>
      </c>
      <c r="O987" s="67">
        <f t="shared" si="25"/>
        <v>3.6522000000000006E-2</v>
      </c>
      <c r="R987" s="67"/>
      <c r="X987" s="66">
        <v>43370</v>
      </c>
      <c r="Y987" s="62">
        <v>5.25</v>
      </c>
    </row>
    <row r="988" spans="9:25" x14ac:dyDescent="0.25">
      <c r="I988" s="66">
        <v>43374</v>
      </c>
      <c r="J988" s="62">
        <v>3.18</v>
      </c>
      <c r="K988" s="66">
        <v>43371</v>
      </c>
      <c r="L988" s="62">
        <v>366.78</v>
      </c>
      <c r="M988" s="62">
        <v>366.78</v>
      </c>
      <c r="N988" s="67">
        <v>3.6677999999999995E-2</v>
      </c>
      <c r="O988" s="67">
        <f t="shared" si="25"/>
        <v>3.6677999999999995E-2</v>
      </c>
      <c r="R988" s="67"/>
      <c r="X988" s="66">
        <v>43371</v>
      </c>
      <c r="Y988" s="62">
        <v>5.25</v>
      </c>
    </row>
    <row r="989" spans="9:25" x14ac:dyDescent="0.25">
      <c r="I989" s="66">
        <v>43375</v>
      </c>
      <c r="J989" s="62">
        <v>3.14</v>
      </c>
      <c r="K989" s="66">
        <v>43374</v>
      </c>
      <c r="L989" s="147">
        <v>37.25</v>
      </c>
      <c r="M989" s="147">
        <v>372.5</v>
      </c>
      <c r="N989" s="148">
        <v>3.7249999999999998E-2</v>
      </c>
      <c r="O989" s="148">
        <f t="shared" si="25"/>
        <v>3.7249999999999998E-2</v>
      </c>
      <c r="R989" s="67"/>
      <c r="X989" s="66">
        <v>43374</v>
      </c>
      <c r="Y989" s="62">
        <v>5.25</v>
      </c>
    </row>
    <row r="990" spans="9:25" x14ac:dyDescent="0.25">
      <c r="I990" s="66">
        <v>43376</v>
      </c>
      <c r="J990" s="62">
        <v>3.24</v>
      </c>
      <c r="K990" s="66">
        <v>43375</v>
      </c>
      <c r="L990" s="62">
        <v>360.95</v>
      </c>
      <c r="M990" s="62">
        <v>360.95</v>
      </c>
      <c r="N990" s="67">
        <v>3.6095000000000002E-2</v>
      </c>
      <c r="O990" s="67">
        <f t="shared" si="25"/>
        <v>3.6095000000000002E-2</v>
      </c>
      <c r="R990" s="67"/>
      <c r="X990" s="66">
        <v>43375</v>
      </c>
      <c r="Y990" s="62">
        <v>5.25</v>
      </c>
    </row>
    <row r="991" spans="9:25" x14ac:dyDescent="0.25">
      <c r="I991" s="66">
        <v>43377</v>
      </c>
      <c r="J991" s="62">
        <v>3.29</v>
      </c>
      <c r="K991" s="66">
        <v>43376</v>
      </c>
      <c r="L991" s="62">
        <v>349.53</v>
      </c>
      <c r="M991" s="62">
        <v>349.53</v>
      </c>
      <c r="N991" s="67">
        <v>3.4952999999999998E-2</v>
      </c>
      <c r="O991" s="67">
        <f t="shared" si="25"/>
        <v>3.4952999999999998E-2</v>
      </c>
      <c r="R991" s="67"/>
      <c r="X991" s="66">
        <v>43376</v>
      </c>
      <c r="Y991" s="62">
        <v>5.25</v>
      </c>
    </row>
    <row r="992" spans="9:25" x14ac:dyDescent="0.25">
      <c r="I992" s="66">
        <v>43378</v>
      </c>
      <c r="J992" s="62">
        <v>3.34</v>
      </c>
      <c r="K992" s="66">
        <v>43377</v>
      </c>
      <c r="L992" s="62">
        <v>352.94</v>
      </c>
      <c r="M992" s="62">
        <v>352.94</v>
      </c>
      <c r="N992" s="67">
        <v>3.5293999999999999E-2</v>
      </c>
      <c r="O992" s="67">
        <f t="shared" si="25"/>
        <v>3.5293999999999999E-2</v>
      </c>
      <c r="R992" s="67"/>
      <c r="X992" s="66">
        <v>43377</v>
      </c>
      <c r="Y992" s="62">
        <v>5.25</v>
      </c>
    </row>
    <row r="993" spans="9:25" x14ac:dyDescent="0.25">
      <c r="I993" s="66">
        <v>43381</v>
      </c>
      <c r="J993" s="62"/>
      <c r="K993" s="66">
        <v>43378</v>
      </c>
      <c r="L993" s="147">
        <v>35.15</v>
      </c>
      <c r="M993" s="147">
        <v>351.5</v>
      </c>
      <c r="N993" s="148">
        <v>3.5150000000000001E-2</v>
      </c>
      <c r="O993" s="148">
        <f t="shared" si="25"/>
        <v>3.5150000000000001E-2</v>
      </c>
      <c r="R993" s="67"/>
      <c r="X993" s="66">
        <v>43378</v>
      </c>
      <c r="Y993" s="62">
        <v>5.25</v>
      </c>
    </row>
    <row r="994" spans="9:25" x14ac:dyDescent="0.25">
      <c r="I994" s="66">
        <v>43382</v>
      </c>
      <c r="J994" s="62">
        <v>3.3</v>
      </c>
      <c r="K994" s="66">
        <v>43381</v>
      </c>
      <c r="L994" s="62">
        <v>341.48</v>
      </c>
      <c r="M994" s="62">
        <v>341.48</v>
      </c>
      <c r="N994" s="67">
        <v>3.4148000000000005E-2</v>
      </c>
      <c r="O994" s="67">
        <f t="shared" si="25"/>
        <v>3.4148000000000005E-2</v>
      </c>
      <c r="R994" s="67"/>
      <c r="X994" s="66">
        <v>43381</v>
      </c>
      <c r="Y994" s="62"/>
    </row>
    <row r="995" spans="9:25" x14ac:dyDescent="0.25">
      <c r="I995" s="66">
        <v>43383</v>
      </c>
      <c r="J995" s="62">
        <v>3.33</v>
      </c>
      <c r="K995" s="66">
        <v>43382</v>
      </c>
      <c r="L995" s="62">
        <v>331.12</v>
      </c>
      <c r="M995" s="62">
        <v>331.12</v>
      </c>
      <c r="N995" s="67">
        <v>3.3112000000000003E-2</v>
      </c>
      <c r="O995" s="67">
        <f t="shared" si="25"/>
        <v>3.3112000000000003E-2</v>
      </c>
      <c r="R995" s="67"/>
      <c r="X995" s="66">
        <v>43382</v>
      </c>
      <c r="Y995" s="62">
        <v>5.25</v>
      </c>
    </row>
    <row r="996" spans="9:25" x14ac:dyDescent="0.25">
      <c r="I996" s="66">
        <v>43384</v>
      </c>
      <c r="J996" s="62">
        <v>3.25</v>
      </c>
      <c r="K996" s="66">
        <v>43383</v>
      </c>
      <c r="L996" s="62">
        <v>340.57</v>
      </c>
      <c r="M996" s="62">
        <v>340.57</v>
      </c>
      <c r="N996" s="67">
        <v>3.4056999999999997E-2</v>
      </c>
      <c r="O996" s="67">
        <f t="shared" si="25"/>
        <v>3.4056999999999997E-2</v>
      </c>
      <c r="R996" s="67"/>
      <c r="X996" s="66">
        <v>43383</v>
      </c>
      <c r="Y996" s="62">
        <v>5.25</v>
      </c>
    </row>
    <row r="997" spans="9:25" x14ac:dyDescent="0.25">
      <c r="I997" s="66">
        <v>43385</v>
      </c>
      <c r="J997" s="62">
        <v>3.25</v>
      </c>
      <c r="K997" s="66">
        <v>43384</v>
      </c>
      <c r="L997" s="62">
        <v>336.08</v>
      </c>
      <c r="M997" s="62">
        <v>336.08</v>
      </c>
      <c r="N997" s="67">
        <v>3.3607999999999999E-2</v>
      </c>
      <c r="O997" s="67">
        <f t="shared" si="25"/>
        <v>3.3607999999999999E-2</v>
      </c>
      <c r="R997" s="67"/>
      <c r="X997" s="66">
        <v>43384</v>
      </c>
      <c r="Y997" s="62">
        <v>5.25</v>
      </c>
    </row>
    <row r="998" spans="9:25" x14ac:dyDescent="0.25">
      <c r="I998" s="66">
        <v>43388</v>
      </c>
      <c r="J998" s="62">
        <v>3.27</v>
      </c>
      <c r="K998" s="66">
        <v>43385</v>
      </c>
      <c r="L998" s="62">
        <v>333.07</v>
      </c>
      <c r="M998" s="62">
        <v>333.07</v>
      </c>
      <c r="N998" s="67">
        <v>3.3306999999999996E-2</v>
      </c>
      <c r="O998" s="67">
        <f t="shared" si="25"/>
        <v>3.3306999999999996E-2</v>
      </c>
      <c r="R998" s="67"/>
      <c r="X998" s="66">
        <v>43385</v>
      </c>
      <c r="Y998" s="62">
        <v>5.25</v>
      </c>
    </row>
    <row r="999" spans="9:25" x14ac:dyDescent="0.25">
      <c r="I999" s="66">
        <v>43389</v>
      </c>
      <c r="J999" s="62">
        <v>3.26</v>
      </c>
      <c r="K999" s="66">
        <v>43388</v>
      </c>
      <c r="L999" s="147">
        <v>33.26</v>
      </c>
      <c r="M999" s="147">
        <v>332.6</v>
      </c>
      <c r="N999" s="148">
        <v>3.3260000000000005E-2</v>
      </c>
      <c r="O999" s="148">
        <f t="shared" si="25"/>
        <v>3.3260000000000005E-2</v>
      </c>
      <c r="R999" s="67"/>
      <c r="X999" s="66">
        <v>43388</v>
      </c>
      <c r="Y999" s="62">
        <v>5.25</v>
      </c>
    </row>
    <row r="1000" spans="9:25" x14ac:dyDescent="0.25">
      <c r="I1000" s="66">
        <v>43390</v>
      </c>
      <c r="J1000" s="62">
        <v>3.29</v>
      </c>
      <c r="K1000" s="66">
        <v>43389</v>
      </c>
      <c r="L1000" s="62">
        <v>321.89</v>
      </c>
      <c r="M1000" s="62">
        <v>321.89</v>
      </c>
      <c r="N1000" s="67">
        <v>3.2188999999999995E-2</v>
      </c>
      <c r="O1000" s="67">
        <f t="shared" si="25"/>
        <v>3.2188999999999995E-2</v>
      </c>
      <c r="R1000" s="67"/>
      <c r="X1000" s="66">
        <v>43389</v>
      </c>
      <c r="Y1000" s="62">
        <v>5.25</v>
      </c>
    </row>
    <row r="1001" spans="9:25" x14ac:dyDescent="0.25">
      <c r="I1001" s="66">
        <v>43391</v>
      </c>
      <c r="J1001" s="62">
        <v>3.28</v>
      </c>
      <c r="K1001" s="66">
        <v>43390</v>
      </c>
      <c r="L1001" s="62">
        <v>319.72000000000003</v>
      </c>
      <c r="M1001" s="62">
        <v>319.72000000000003</v>
      </c>
      <c r="N1001" s="67">
        <v>3.1972E-2</v>
      </c>
      <c r="O1001" s="67">
        <f t="shared" si="25"/>
        <v>3.1972E-2</v>
      </c>
      <c r="R1001" s="67"/>
      <c r="X1001" s="66">
        <v>43390</v>
      </c>
      <c r="Y1001" s="62">
        <v>5.25</v>
      </c>
    </row>
    <row r="1002" spans="9:25" x14ac:dyDescent="0.25">
      <c r="I1002" s="66">
        <v>43392</v>
      </c>
      <c r="J1002" s="62">
        <v>3.31</v>
      </c>
      <c r="K1002" s="66">
        <v>43391</v>
      </c>
      <c r="L1002" s="62">
        <v>327.12</v>
      </c>
      <c r="M1002" s="62">
        <v>327.12</v>
      </c>
      <c r="N1002" s="67">
        <v>3.2711999999999998E-2</v>
      </c>
      <c r="O1002" s="67">
        <f t="shared" si="25"/>
        <v>3.2711999999999998E-2</v>
      </c>
      <c r="R1002" s="67"/>
      <c r="X1002" s="66">
        <v>43391</v>
      </c>
      <c r="Y1002" s="62">
        <v>5.25</v>
      </c>
    </row>
    <row r="1003" spans="9:25" x14ac:dyDescent="0.25">
      <c r="I1003" s="66">
        <v>43395</v>
      </c>
      <c r="J1003" s="62">
        <v>3.31</v>
      </c>
      <c r="K1003" s="66">
        <v>43392</v>
      </c>
      <c r="L1003" s="62">
        <v>321.93</v>
      </c>
      <c r="M1003" s="62">
        <v>321.93</v>
      </c>
      <c r="N1003" s="67">
        <v>3.2192999999999999E-2</v>
      </c>
      <c r="O1003" s="67">
        <f t="shared" si="25"/>
        <v>3.2192999999999999E-2</v>
      </c>
      <c r="R1003" s="67"/>
      <c r="X1003" s="66">
        <v>43392</v>
      </c>
      <c r="Y1003" s="62">
        <v>5.25</v>
      </c>
    </row>
    <row r="1004" spans="9:25" x14ac:dyDescent="0.25">
      <c r="I1004" s="66">
        <v>43396</v>
      </c>
      <c r="J1004" s="62">
        <v>3.29</v>
      </c>
      <c r="K1004" s="66">
        <v>43395</v>
      </c>
      <c r="L1004" s="62">
        <v>318.14999999999998</v>
      </c>
      <c r="M1004" s="62">
        <v>318.14999999999998</v>
      </c>
      <c r="N1004" s="67">
        <v>3.1814999999999996E-2</v>
      </c>
      <c r="O1004" s="67">
        <f t="shared" si="25"/>
        <v>3.1814999999999996E-2</v>
      </c>
      <c r="R1004" s="67"/>
      <c r="X1004" s="66">
        <v>43395</v>
      </c>
      <c r="Y1004" s="62">
        <v>5.25</v>
      </c>
    </row>
    <row r="1005" spans="9:25" x14ac:dyDescent="0.25">
      <c r="I1005" s="66">
        <v>43397</v>
      </c>
      <c r="J1005" s="62">
        <v>3.24</v>
      </c>
      <c r="K1005" s="66">
        <v>43396</v>
      </c>
      <c r="L1005" s="62">
        <v>317.97000000000003</v>
      </c>
      <c r="M1005" s="62">
        <v>317.97000000000003</v>
      </c>
      <c r="N1005" s="67">
        <v>3.1797000000000006E-2</v>
      </c>
      <c r="O1005" s="67">
        <f t="shared" si="25"/>
        <v>3.1797000000000006E-2</v>
      </c>
      <c r="R1005" s="67"/>
      <c r="X1005" s="66">
        <v>43396</v>
      </c>
      <c r="Y1005" s="62">
        <v>5.25</v>
      </c>
    </row>
    <row r="1006" spans="9:25" x14ac:dyDescent="0.25">
      <c r="I1006" s="66">
        <v>43398</v>
      </c>
      <c r="J1006" s="62">
        <v>3.27</v>
      </c>
      <c r="K1006" s="66">
        <v>43397</v>
      </c>
      <c r="L1006" s="62">
        <v>320.94</v>
      </c>
      <c r="M1006" s="62">
        <v>320.94</v>
      </c>
      <c r="N1006" s="67">
        <v>3.2093999999999998E-2</v>
      </c>
      <c r="O1006" s="67">
        <f t="shared" si="25"/>
        <v>3.2093999999999998E-2</v>
      </c>
      <c r="R1006" s="67"/>
      <c r="X1006" s="66">
        <v>43397</v>
      </c>
      <c r="Y1006" s="62">
        <v>5.25</v>
      </c>
    </row>
    <row r="1007" spans="9:25" x14ac:dyDescent="0.25">
      <c r="I1007" s="66">
        <v>43399</v>
      </c>
      <c r="J1007" s="62">
        <v>3.23</v>
      </c>
      <c r="K1007" s="66">
        <v>43398</v>
      </c>
      <c r="L1007" s="62">
        <v>318.36</v>
      </c>
      <c r="M1007" s="62">
        <v>318.36</v>
      </c>
      <c r="N1007" s="67">
        <v>3.1836000000000003E-2</v>
      </c>
      <c r="O1007" s="67">
        <f t="shared" si="25"/>
        <v>3.1836000000000003E-2</v>
      </c>
      <c r="R1007" s="67"/>
      <c r="X1007" s="66">
        <v>43398</v>
      </c>
      <c r="Y1007" s="62">
        <v>5.25</v>
      </c>
    </row>
    <row r="1008" spans="9:25" x14ac:dyDescent="0.25">
      <c r="I1008" s="66">
        <v>43402</v>
      </c>
      <c r="J1008" s="62">
        <v>3.23</v>
      </c>
      <c r="K1008" s="66">
        <v>43399</v>
      </c>
      <c r="L1008" s="62">
        <v>316.51</v>
      </c>
      <c r="M1008" s="62">
        <v>316.51</v>
      </c>
      <c r="N1008" s="67">
        <v>3.1650999999999999E-2</v>
      </c>
      <c r="O1008" s="67">
        <f t="shared" si="25"/>
        <v>3.1650999999999999E-2</v>
      </c>
      <c r="R1008" s="67"/>
      <c r="X1008" s="66">
        <v>43399</v>
      </c>
      <c r="Y1008" s="62">
        <v>5.25</v>
      </c>
    </row>
    <row r="1009" spans="9:25" x14ac:dyDescent="0.25">
      <c r="I1009" s="66">
        <v>43403</v>
      </c>
      <c r="J1009" s="62">
        <v>3.26</v>
      </c>
      <c r="K1009" s="66">
        <v>43402</v>
      </c>
      <c r="L1009" s="62">
        <v>318.94</v>
      </c>
      <c r="M1009" s="62">
        <v>318.94</v>
      </c>
      <c r="N1009" s="67">
        <v>3.1893999999999999E-2</v>
      </c>
      <c r="O1009" s="67">
        <f t="shared" si="25"/>
        <v>3.1893999999999999E-2</v>
      </c>
      <c r="R1009" s="67"/>
      <c r="X1009" s="66">
        <v>43402</v>
      </c>
      <c r="Y1009" s="62">
        <v>5.25</v>
      </c>
    </row>
    <row r="1010" spans="9:25" x14ac:dyDescent="0.25">
      <c r="I1010" s="66">
        <v>43404</v>
      </c>
      <c r="J1010" s="62">
        <v>3.3</v>
      </c>
      <c r="K1010" s="66">
        <v>43403</v>
      </c>
      <c r="L1010" s="62">
        <v>314.17</v>
      </c>
      <c r="M1010" s="62">
        <v>314.17</v>
      </c>
      <c r="N1010" s="67">
        <v>3.1417E-2</v>
      </c>
      <c r="O1010" s="67">
        <f t="shared" si="25"/>
        <v>3.1417E-2</v>
      </c>
      <c r="R1010" s="67"/>
      <c r="X1010" s="66">
        <v>43403</v>
      </c>
      <c r="Y1010" s="62">
        <v>5.25</v>
      </c>
    </row>
    <row r="1011" spans="9:25" x14ac:dyDescent="0.25">
      <c r="I1011" s="66">
        <v>43405</v>
      </c>
      <c r="J1011" s="62">
        <v>3.29</v>
      </c>
      <c r="K1011" s="66">
        <v>43404</v>
      </c>
      <c r="L1011" s="62">
        <v>312.38</v>
      </c>
      <c r="M1011" s="62">
        <v>312.38</v>
      </c>
      <c r="N1011" s="67">
        <v>3.1237999999999998E-2</v>
      </c>
      <c r="O1011" s="67">
        <f t="shared" si="25"/>
        <v>3.1237999999999998E-2</v>
      </c>
      <c r="R1011" s="67"/>
      <c r="X1011" s="66">
        <v>43404</v>
      </c>
      <c r="Y1011" s="62">
        <v>5.25</v>
      </c>
    </row>
    <row r="1012" spans="9:25" x14ac:dyDescent="0.25">
      <c r="I1012" s="66">
        <v>43406</v>
      </c>
      <c r="J1012" s="62">
        <v>3.37</v>
      </c>
      <c r="K1012" s="66">
        <v>43405</v>
      </c>
      <c r="L1012" s="62">
        <v>308.63</v>
      </c>
      <c r="M1012" s="62">
        <v>308.63</v>
      </c>
      <c r="N1012" s="67">
        <v>3.0862999999999998E-2</v>
      </c>
      <c r="O1012" s="67">
        <f t="shared" si="25"/>
        <v>3.0862999999999998E-2</v>
      </c>
      <c r="R1012" s="67"/>
      <c r="X1012" s="66">
        <v>43405</v>
      </c>
      <c r="Y1012" s="62">
        <v>5.25</v>
      </c>
    </row>
    <row r="1013" spans="9:25" x14ac:dyDescent="0.25">
      <c r="I1013" s="66">
        <v>43409</v>
      </c>
      <c r="J1013" s="62">
        <v>3.34</v>
      </c>
      <c r="K1013" s="66">
        <v>43406</v>
      </c>
      <c r="L1013" s="62">
        <v>306.27</v>
      </c>
      <c r="M1013" s="62">
        <v>306.27</v>
      </c>
      <c r="N1013" s="67">
        <v>3.0626999999999998E-2</v>
      </c>
      <c r="O1013" s="67">
        <f t="shared" si="25"/>
        <v>3.0626999999999998E-2</v>
      </c>
      <c r="R1013" s="67"/>
      <c r="X1013" s="66">
        <v>43406</v>
      </c>
      <c r="Y1013" s="62">
        <v>5.25</v>
      </c>
    </row>
    <row r="1014" spans="9:25" x14ac:dyDescent="0.25">
      <c r="I1014" s="66">
        <v>43410</v>
      </c>
      <c r="J1014" s="62">
        <v>3.35</v>
      </c>
      <c r="K1014" s="66">
        <v>43409</v>
      </c>
      <c r="L1014" s="62">
        <v>304.02999999999997</v>
      </c>
      <c r="M1014" s="62">
        <v>304.02999999999997</v>
      </c>
      <c r="N1014" s="67">
        <v>3.0402999999999996E-2</v>
      </c>
      <c r="O1014" s="67">
        <f t="shared" si="25"/>
        <v>3.0402999999999996E-2</v>
      </c>
      <c r="R1014" s="67"/>
      <c r="X1014" s="66">
        <v>43409</v>
      </c>
      <c r="Y1014" s="62">
        <v>5.25</v>
      </c>
    </row>
    <row r="1015" spans="9:25" x14ac:dyDescent="0.25">
      <c r="I1015" s="66">
        <v>43411</v>
      </c>
      <c r="J1015" s="62">
        <v>3.35</v>
      </c>
      <c r="K1015" s="66">
        <v>43410</v>
      </c>
      <c r="L1015" s="62">
        <v>304.64</v>
      </c>
      <c r="M1015" s="62">
        <v>304.64</v>
      </c>
      <c r="N1015" s="67">
        <v>3.0463999999999998E-2</v>
      </c>
      <c r="O1015" s="67">
        <f t="shared" si="25"/>
        <v>3.0463999999999998E-2</v>
      </c>
      <c r="R1015" s="67"/>
      <c r="X1015" s="66">
        <v>43410</v>
      </c>
      <c r="Y1015" s="62">
        <v>5.25</v>
      </c>
    </row>
    <row r="1016" spans="9:25" x14ac:dyDescent="0.25">
      <c r="I1016" s="66">
        <v>43412</v>
      </c>
      <c r="J1016" s="62">
        <v>3.36</v>
      </c>
      <c r="K1016" s="66">
        <v>43411</v>
      </c>
      <c r="L1016" s="147">
        <v>30.25</v>
      </c>
      <c r="M1016" s="147">
        <v>302.5</v>
      </c>
      <c r="N1016" s="148">
        <v>3.0249999999999999E-2</v>
      </c>
      <c r="O1016" s="148">
        <f t="shared" si="25"/>
        <v>3.0249999999999999E-2</v>
      </c>
      <c r="R1016" s="67"/>
      <c r="X1016" s="66">
        <v>43411</v>
      </c>
      <c r="Y1016" s="62">
        <v>5.25</v>
      </c>
    </row>
    <row r="1017" spans="9:25" x14ac:dyDescent="0.25">
      <c r="I1017" s="66">
        <v>43413</v>
      </c>
      <c r="J1017" s="62">
        <v>3.32</v>
      </c>
      <c r="K1017" s="66">
        <v>43412</v>
      </c>
      <c r="L1017" s="62">
        <v>307.76</v>
      </c>
      <c r="M1017" s="62">
        <v>307.76</v>
      </c>
      <c r="N1017" s="67">
        <v>3.0775999999999998E-2</v>
      </c>
      <c r="O1017" s="67">
        <f t="shared" si="25"/>
        <v>3.0775999999999998E-2</v>
      </c>
      <c r="R1017" s="67"/>
      <c r="X1017" s="66">
        <v>43412</v>
      </c>
      <c r="Y1017" s="62">
        <v>5.25</v>
      </c>
    </row>
    <row r="1018" spans="9:25" x14ac:dyDescent="0.25">
      <c r="I1018" s="66">
        <v>43416</v>
      </c>
      <c r="J1018" s="62"/>
      <c r="K1018" s="66">
        <v>43413</v>
      </c>
      <c r="L1018" s="62">
        <v>305.77</v>
      </c>
      <c r="M1018" s="62">
        <v>305.77</v>
      </c>
      <c r="N1018" s="67">
        <v>3.0576999999999997E-2</v>
      </c>
      <c r="O1018" s="67">
        <f t="shared" si="25"/>
        <v>3.0576999999999997E-2</v>
      </c>
      <c r="R1018" s="67"/>
      <c r="X1018" s="66">
        <v>43413</v>
      </c>
      <c r="Y1018" s="62">
        <v>5.25</v>
      </c>
    </row>
    <row r="1019" spans="9:25" x14ac:dyDescent="0.25">
      <c r="I1019" s="66">
        <v>43417</v>
      </c>
      <c r="J1019" s="62">
        <v>3.28</v>
      </c>
      <c r="K1019" s="66">
        <v>43416</v>
      </c>
      <c r="L1019" s="62">
        <v>307.42</v>
      </c>
      <c r="M1019" s="62">
        <v>307.42</v>
      </c>
      <c r="N1019" s="67">
        <v>3.0742000000000002E-2</v>
      </c>
      <c r="O1019" s="67">
        <f t="shared" si="25"/>
        <v>3.0742000000000002E-2</v>
      </c>
      <c r="R1019" s="67"/>
      <c r="X1019" s="66">
        <v>43416</v>
      </c>
      <c r="Y1019" s="62"/>
    </row>
    <row r="1020" spans="9:25" x14ac:dyDescent="0.25">
      <c r="I1020" s="66">
        <v>43418</v>
      </c>
      <c r="J1020" s="62">
        <v>3.26</v>
      </c>
      <c r="K1020" s="66">
        <v>43417</v>
      </c>
      <c r="L1020" s="62">
        <v>313.52</v>
      </c>
      <c r="M1020" s="62">
        <v>313.52</v>
      </c>
      <c r="N1020" s="67">
        <v>3.1351999999999998E-2</v>
      </c>
      <c r="O1020" s="67">
        <f t="shared" si="25"/>
        <v>3.1351999999999998E-2</v>
      </c>
      <c r="R1020" s="67"/>
      <c r="X1020" s="66">
        <v>43417</v>
      </c>
      <c r="Y1020" s="62">
        <v>5.25</v>
      </c>
    </row>
    <row r="1021" spans="9:25" x14ac:dyDescent="0.25">
      <c r="I1021" s="66">
        <v>43419</v>
      </c>
      <c r="J1021" s="62">
        <v>3.27</v>
      </c>
      <c r="K1021" s="66">
        <v>43418</v>
      </c>
      <c r="L1021" s="62">
        <v>312.91000000000003</v>
      </c>
      <c r="M1021" s="62">
        <v>312.91000000000003</v>
      </c>
      <c r="N1021" s="67">
        <v>3.1290999999999999E-2</v>
      </c>
      <c r="O1021" s="67">
        <f t="shared" si="25"/>
        <v>3.1290999999999999E-2</v>
      </c>
      <c r="R1021" s="67"/>
      <c r="X1021" s="66">
        <v>43418</v>
      </c>
      <c r="Y1021" s="62">
        <v>5.25</v>
      </c>
    </row>
    <row r="1022" spans="9:25" x14ac:dyDescent="0.25">
      <c r="I1022" s="66">
        <v>43420</v>
      </c>
      <c r="J1022" s="62">
        <v>3.23</v>
      </c>
      <c r="K1022" s="66">
        <v>43419</v>
      </c>
      <c r="L1022" s="62">
        <v>312.49</v>
      </c>
      <c r="M1022" s="62">
        <v>312.49</v>
      </c>
      <c r="N1022" s="67">
        <v>3.1249000000000002E-2</v>
      </c>
      <c r="O1022" s="67">
        <f t="shared" si="25"/>
        <v>3.1249000000000002E-2</v>
      </c>
      <c r="R1022" s="67"/>
      <c r="X1022" s="66">
        <v>43419</v>
      </c>
      <c r="Y1022" s="62">
        <v>5.25</v>
      </c>
    </row>
    <row r="1023" spans="9:25" x14ac:dyDescent="0.25">
      <c r="I1023" s="66">
        <v>43423</v>
      </c>
      <c r="J1023" s="62">
        <v>3.22</v>
      </c>
      <c r="K1023" s="66">
        <v>43420</v>
      </c>
      <c r="L1023" s="62">
        <v>310.89</v>
      </c>
      <c r="M1023" s="62">
        <v>310.89</v>
      </c>
      <c r="N1023" s="67">
        <v>3.1088999999999999E-2</v>
      </c>
      <c r="O1023" s="67">
        <f t="shared" si="25"/>
        <v>3.1088999999999999E-2</v>
      </c>
      <c r="R1023" s="67"/>
      <c r="X1023" s="66">
        <v>43420</v>
      </c>
      <c r="Y1023" s="62">
        <v>5.25</v>
      </c>
    </row>
    <row r="1024" spans="9:25" x14ac:dyDescent="0.25">
      <c r="I1024" s="66">
        <v>43424</v>
      </c>
      <c r="J1024" s="62">
        <v>3.22</v>
      </c>
      <c r="K1024" s="66">
        <v>43423</v>
      </c>
      <c r="L1024" s="147">
        <v>31.19</v>
      </c>
      <c r="M1024" s="147">
        <v>311.89999999999998</v>
      </c>
      <c r="N1024" s="148">
        <v>3.1189999999999999E-2</v>
      </c>
      <c r="O1024" s="148">
        <f t="shared" si="25"/>
        <v>3.1189999999999999E-2</v>
      </c>
      <c r="R1024" s="67"/>
      <c r="X1024" s="66">
        <v>43423</v>
      </c>
      <c r="Y1024" s="62">
        <v>5.25</v>
      </c>
    </row>
    <row r="1025" spans="9:25" x14ac:dyDescent="0.25">
      <c r="I1025" s="66">
        <v>43425</v>
      </c>
      <c r="J1025" s="62">
        <v>3.22</v>
      </c>
      <c r="K1025" s="66">
        <v>43424</v>
      </c>
      <c r="L1025" s="62">
        <v>319.64</v>
      </c>
      <c r="M1025" s="62">
        <v>319.64</v>
      </c>
      <c r="N1025" s="67">
        <v>3.1963999999999999E-2</v>
      </c>
      <c r="O1025" s="67">
        <f t="shared" si="25"/>
        <v>3.1963999999999999E-2</v>
      </c>
      <c r="R1025" s="67"/>
      <c r="X1025" s="66">
        <v>43424</v>
      </c>
      <c r="Y1025" s="62">
        <v>5.25</v>
      </c>
    </row>
    <row r="1026" spans="9:25" x14ac:dyDescent="0.25">
      <c r="I1026" s="66">
        <v>43426</v>
      </c>
      <c r="J1026" s="62"/>
      <c r="K1026" s="66">
        <v>43425</v>
      </c>
      <c r="L1026" s="62">
        <v>317.77</v>
      </c>
      <c r="M1026" s="62">
        <v>317.77</v>
      </c>
      <c r="N1026" s="67">
        <v>3.1777E-2</v>
      </c>
      <c r="O1026" s="67">
        <f t="shared" si="25"/>
        <v>3.1777E-2</v>
      </c>
      <c r="R1026" s="67"/>
      <c r="X1026" s="66">
        <v>43425</v>
      </c>
      <c r="Y1026" s="62">
        <v>5.25</v>
      </c>
    </row>
    <row r="1027" spans="9:25" x14ac:dyDescent="0.25">
      <c r="I1027" s="66">
        <v>43427</v>
      </c>
      <c r="J1027" s="62">
        <v>3.21</v>
      </c>
      <c r="K1027" s="66">
        <v>43426</v>
      </c>
      <c r="L1027" s="62">
        <v>317.72000000000003</v>
      </c>
      <c r="M1027" s="62">
        <v>317.72000000000003</v>
      </c>
      <c r="N1027" s="67">
        <v>3.1772000000000002E-2</v>
      </c>
      <c r="O1027" s="67">
        <f t="shared" si="25"/>
        <v>3.1772000000000002E-2</v>
      </c>
      <c r="R1027" s="67"/>
      <c r="X1027" s="66">
        <v>43426</v>
      </c>
      <c r="Y1027" s="62"/>
    </row>
    <row r="1028" spans="9:25" x14ac:dyDescent="0.25">
      <c r="I1028" s="66">
        <v>43430</v>
      </c>
      <c r="J1028" s="62">
        <v>3.22</v>
      </c>
      <c r="K1028" s="66">
        <v>43427</v>
      </c>
      <c r="L1028" s="62">
        <v>319.86</v>
      </c>
      <c r="M1028" s="62">
        <v>319.86</v>
      </c>
      <c r="N1028" s="67">
        <v>3.1986000000000001E-2</v>
      </c>
      <c r="O1028" s="67">
        <f t="shared" si="25"/>
        <v>3.1986000000000001E-2</v>
      </c>
      <c r="R1028" s="67"/>
      <c r="X1028" s="66">
        <v>43427</v>
      </c>
      <c r="Y1028" s="62">
        <v>5.25</v>
      </c>
    </row>
    <row r="1029" spans="9:25" x14ac:dyDescent="0.25">
      <c r="I1029" s="66">
        <v>43431</v>
      </c>
      <c r="J1029" s="62">
        <v>3.22</v>
      </c>
      <c r="K1029" s="66">
        <v>43430</v>
      </c>
      <c r="L1029" s="147">
        <v>32.340000000000003</v>
      </c>
      <c r="M1029" s="147">
        <v>323.39999999999998</v>
      </c>
      <c r="N1029" s="148">
        <v>3.2340000000000001E-2</v>
      </c>
      <c r="O1029" s="148">
        <f t="shared" si="25"/>
        <v>3.2340000000000001E-2</v>
      </c>
      <c r="R1029" s="67"/>
      <c r="X1029" s="66">
        <v>43430</v>
      </c>
      <c r="Y1029" s="62">
        <v>5.25</v>
      </c>
    </row>
    <row r="1030" spans="9:25" x14ac:dyDescent="0.25">
      <c r="I1030" s="66">
        <v>43432</v>
      </c>
      <c r="J1030" s="62">
        <v>3.23</v>
      </c>
      <c r="K1030" s="66">
        <v>43431</v>
      </c>
      <c r="L1030" s="62">
        <v>325.62</v>
      </c>
      <c r="M1030" s="62">
        <v>325.62</v>
      </c>
      <c r="N1030" s="67">
        <v>3.2562000000000001E-2</v>
      </c>
      <c r="O1030" s="67">
        <f t="shared" si="25"/>
        <v>3.2562000000000001E-2</v>
      </c>
      <c r="R1030" s="67"/>
      <c r="X1030" s="66">
        <v>43431</v>
      </c>
      <c r="Y1030" s="62">
        <v>5.25</v>
      </c>
    </row>
    <row r="1031" spans="9:25" x14ac:dyDescent="0.25">
      <c r="I1031" s="66">
        <v>43433</v>
      </c>
      <c r="J1031" s="62">
        <v>3.21</v>
      </c>
      <c r="K1031" s="66">
        <v>43432</v>
      </c>
      <c r="L1031" s="62">
        <v>314.39</v>
      </c>
      <c r="M1031" s="62">
        <v>314.39</v>
      </c>
      <c r="N1031" s="67">
        <v>3.1439000000000002E-2</v>
      </c>
      <c r="O1031" s="67">
        <f t="shared" si="25"/>
        <v>3.1439000000000002E-2</v>
      </c>
      <c r="R1031" s="67"/>
      <c r="X1031" s="66">
        <v>43432</v>
      </c>
      <c r="Y1031" s="62">
        <v>5.25</v>
      </c>
    </row>
    <row r="1032" spans="9:25" x14ac:dyDescent="0.25">
      <c r="I1032" s="66">
        <v>43434</v>
      </c>
      <c r="J1032" s="62">
        <v>3.19</v>
      </c>
      <c r="K1032" s="66">
        <v>43433</v>
      </c>
      <c r="L1032" s="147">
        <v>31.01</v>
      </c>
      <c r="M1032" s="147">
        <v>310.10000000000002</v>
      </c>
      <c r="N1032" s="148">
        <v>3.1010000000000003E-2</v>
      </c>
      <c r="O1032" s="148">
        <f t="shared" si="25"/>
        <v>3.1010000000000003E-2</v>
      </c>
      <c r="R1032" s="67"/>
      <c r="X1032" s="66">
        <v>43433</v>
      </c>
      <c r="Y1032" s="62">
        <v>5.25</v>
      </c>
    </row>
    <row r="1033" spans="9:25" x14ac:dyDescent="0.25">
      <c r="I1033" s="66">
        <v>43437</v>
      </c>
      <c r="J1033" s="62">
        <v>3.15</v>
      </c>
      <c r="K1033" s="66">
        <v>43434</v>
      </c>
      <c r="L1033" s="62">
        <v>310.29000000000002</v>
      </c>
      <c r="M1033" s="62">
        <v>310.29000000000002</v>
      </c>
      <c r="N1033" s="67">
        <v>3.1029000000000001E-2</v>
      </c>
      <c r="O1033" s="67">
        <f t="shared" si="25"/>
        <v>3.1029000000000001E-2</v>
      </c>
      <c r="R1033" s="67"/>
      <c r="X1033" s="66">
        <v>43434</v>
      </c>
      <c r="Y1033" s="62">
        <v>5.25</v>
      </c>
    </row>
    <row r="1034" spans="9:25" x14ac:dyDescent="0.25">
      <c r="I1034" s="66">
        <v>43438</v>
      </c>
      <c r="J1034" s="62">
        <v>3.05</v>
      </c>
      <c r="K1034" s="66">
        <v>43437</v>
      </c>
      <c r="L1034" s="62">
        <v>308.33999999999997</v>
      </c>
      <c r="M1034" s="62">
        <v>308.33999999999997</v>
      </c>
      <c r="N1034" s="67">
        <v>3.0833999999999997E-2</v>
      </c>
      <c r="O1034" s="67">
        <f t="shared" si="25"/>
        <v>3.0833999999999997E-2</v>
      </c>
      <c r="R1034" s="67"/>
      <c r="X1034" s="66">
        <v>43437</v>
      </c>
      <c r="Y1034" s="62">
        <v>5.25</v>
      </c>
    </row>
    <row r="1035" spans="9:25" x14ac:dyDescent="0.25">
      <c r="I1035" s="66">
        <v>43439</v>
      </c>
      <c r="J1035" s="62"/>
      <c r="K1035" s="66">
        <v>43438</v>
      </c>
      <c r="L1035" s="62">
        <v>325.62</v>
      </c>
      <c r="M1035" s="62">
        <v>325.62</v>
      </c>
      <c r="N1035" s="67">
        <v>3.2562000000000001E-2</v>
      </c>
      <c r="O1035" s="67">
        <f t="shared" si="25"/>
        <v>3.2562000000000001E-2</v>
      </c>
      <c r="R1035" s="67"/>
      <c r="X1035" s="66">
        <v>43438</v>
      </c>
      <c r="Y1035" s="62">
        <v>5.25</v>
      </c>
    </row>
    <row r="1036" spans="9:25" x14ac:dyDescent="0.25">
      <c r="I1036" s="66">
        <v>43440</v>
      </c>
      <c r="J1036" s="62">
        <v>3.01</v>
      </c>
      <c r="K1036" s="66">
        <v>43439</v>
      </c>
      <c r="L1036" s="62">
        <v>309.45999999999998</v>
      </c>
      <c r="M1036" s="62">
        <v>309.45999999999998</v>
      </c>
      <c r="N1036" s="67">
        <v>3.0945999999999998E-2</v>
      </c>
      <c r="O1036" s="67">
        <f t="shared" ref="O1036:O1099" si="26">IF(OR(N1036&gt;($G$25+$G$26*$G$24),N1036&lt;($G$25-$G$26*$G$24)),"",N1036)</f>
        <v>3.0945999999999998E-2</v>
      </c>
      <c r="R1036" s="67"/>
      <c r="X1036" s="66">
        <v>43439</v>
      </c>
      <c r="Y1036" s="62">
        <v>5.25</v>
      </c>
    </row>
    <row r="1037" spans="9:25" x14ac:dyDescent="0.25">
      <c r="I1037" s="66">
        <v>43441</v>
      </c>
      <c r="J1037" s="62">
        <v>3.01</v>
      </c>
      <c r="K1037" s="66">
        <v>43440</v>
      </c>
      <c r="L1037" s="62">
        <v>311.91000000000003</v>
      </c>
      <c r="M1037" s="62">
        <v>311.91000000000003</v>
      </c>
      <c r="N1037" s="67">
        <v>3.1191000000000003E-2</v>
      </c>
      <c r="O1037" s="67">
        <f t="shared" si="26"/>
        <v>3.1191000000000003E-2</v>
      </c>
      <c r="R1037" s="67"/>
      <c r="X1037" s="66">
        <v>43440</v>
      </c>
      <c r="Y1037" s="62">
        <v>5.25</v>
      </c>
    </row>
    <row r="1038" spans="9:25" x14ac:dyDescent="0.25">
      <c r="I1038" s="66">
        <v>43444</v>
      </c>
      <c r="J1038" s="62">
        <v>3</v>
      </c>
      <c r="K1038" s="66">
        <v>43441</v>
      </c>
      <c r="L1038" s="62">
        <v>308.67</v>
      </c>
      <c r="M1038" s="62">
        <v>308.67</v>
      </c>
      <c r="N1038" s="67">
        <v>3.0867000000000002E-2</v>
      </c>
      <c r="O1038" s="67">
        <f t="shared" si="26"/>
        <v>3.0867000000000002E-2</v>
      </c>
      <c r="R1038" s="67"/>
      <c r="X1038" s="66">
        <v>43441</v>
      </c>
      <c r="Y1038" s="62">
        <v>5.25</v>
      </c>
    </row>
    <row r="1039" spans="9:25" x14ac:dyDescent="0.25">
      <c r="I1039" s="66">
        <v>43445</v>
      </c>
      <c r="J1039" s="62">
        <v>3.02</v>
      </c>
      <c r="K1039" s="66">
        <v>43444</v>
      </c>
      <c r="L1039" s="62">
        <v>309.64</v>
      </c>
      <c r="M1039" s="62">
        <v>309.64</v>
      </c>
      <c r="N1039" s="67">
        <v>3.0963999999999998E-2</v>
      </c>
      <c r="O1039" s="67">
        <f t="shared" si="26"/>
        <v>3.0963999999999998E-2</v>
      </c>
      <c r="R1039" s="67"/>
      <c r="X1039" s="66">
        <v>43444</v>
      </c>
      <c r="Y1039" s="62">
        <v>5.25</v>
      </c>
    </row>
    <row r="1040" spans="9:25" x14ac:dyDescent="0.25">
      <c r="I1040" s="66">
        <v>43446</v>
      </c>
      <c r="J1040" s="62">
        <v>3.04</v>
      </c>
      <c r="K1040" s="66">
        <v>43445</v>
      </c>
      <c r="L1040" s="62">
        <v>307.89</v>
      </c>
      <c r="M1040" s="62">
        <v>307.89</v>
      </c>
      <c r="N1040" s="67">
        <v>3.0788999999999997E-2</v>
      </c>
      <c r="O1040" s="67">
        <f t="shared" si="26"/>
        <v>3.0788999999999997E-2</v>
      </c>
      <c r="R1040" s="67"/>
      <c r="X1040" s="66">
        <v>43445</v>
      </c>
      <c r="Y1040" s="62">
        <v>5.25</v>
      </c>
    </row>
    <row r="1041" spans="9:25" x14ac:dyDescent="0.25">
      <c r="I1041" s="66">
        <v>43447</v>
      </c>
      <c r="J1041" s="62">
        <v>3.05</v>
      </c>
      <c r="K1041" s="66">
        <v>43446</v>
      </c>
      <c r="L1041" s="62">
        <v>304.93</v>
      </c>
      <c r="M1041" s="62">
        <v>304.93</v>
      </c>
      <c r="N1041" s="67">
        <v>3.0492999999999999E-2</v>
      </c>
      <c r="O1041" s="67">
        <f t="shared" si="26"/>
        <v>3.0492999999999999E-2</v>
      </c>
      <c r="R1041" s="67"/>
      <c r="X1041" s="66">
        <v>43446</v>
      </c>
      <c r="Y1041" s="62">
        <v>5.25</v>
      </c>
    </row>
    <row r="1042" spans="9:25" x14ac:dyDescent="0.25">
      <c r="I1042" s="66">
        <v>43448</v>
      </c>
      <c r="J1042" s="62">
        <v>3.03</v>
      </c>
      <c r="K1042" s="66">
        <v>43447</v>
      </c>
      <c r="L1042" s="62">
        <v>299.88</v>
      </c>
      <c r="M1042" s="62">
        <v>299.88</v>
      </c>
      <c r="N1042" s="67">
        <v>2.9988000000000001E-2</v>
      </c>
      <c r="O1042" s="67">
        <f t="shared" si="26"/>
        <v>2.9988000000000001E-2</v>
      </c>
      <c r="R1042" s="67"/>
      <c r="X1042" s="66">
        <v>43447</v>
      </c>
      <c r="Y1042" s="62">
        <v>5.25</v>
      </c>
    </row>
    <row r="1043" spans="9:25" x14ac:dyDescent="0.25">
      <c r="I1043" s="66">
        <v>43451</v>
      </c>
      <c r="J1043" s="62">
        <v>3</v>
      </c>
      <c r="K1043" s="66">
        <v>43448</v>
      </c>
      <c r="L1043" s="62">
        <v>299.77</v>
      </c>
      <c r="M1043" s="62">
        <v>299.77</v>
      </c>
      <c r="N1043" s="67">
        <v>2.9976999999999997E-2</v>
      </c>
      <c r="O1043" s="67">
        <f t="shared" si="26"/>
        <v>2.9976999999999997E-2</v>
      </c>
      <c r="R1043" s="67"/>
      <c r="X1043" s="66">
        <v>43448</v>
      </c>
      <c r="Y1043" s="62">
        <v>5.25</v>
      </c>
    </row>
    <row r="1044" spans="9:25" x14ac:dyDescent="0.25">
      <c r="I1044" s="66">
        <v>43452</v>
      </c>
      <c r="J1044" s="62">
        <v>2.96</v>
      </c>
      <c r="K1044" s="66">
        <v>43451</v>
      </c>
      <c r="L1044" s="62">
        <v>298.67</v>
      </c>
      <c r="M1044" s="62">
        <v>298.67</v>
      </c>
      <c r="N1044" s="67">
        <v>2.9867000000000001E-2</v>
      </c>
      <c r="O1044" s="67">
        <f t="shared" si="26"/>
        <v>2.9867000000000001E-2</v>
      </c>
      <c r="R1044" s="67"/>
      <c r="X1044" s="66">
        <v>43451</v>
      </c>
      <c r="Y1044" s="62">
        <v>5.25</v>
      </c>
    </row>
    <row r="1045" spans="9:25" x14ac:dyDescent="0.25">
      <c r="I1045" s="66">
        <v>43453</v>
      </c>
      <c r="J1045" s="62">
        <v>2.89</v>
      </c>
      <c r="K1045" s="66">
        <v>43452</v>
      </c>
      <c r="L1045" s="62">
        <v>298.27999999999997</v>
      </c>
      <c r="M1045" s="62">
        <v>298.27999999999997</v>
      </c>
      <c r="N1045" s="67">
        <v>2.9827999999999997E-2</v>
      </c>
      <c r="O1045" s="67">
        <f t="shared" si="26"/>
        <v>2.9827999999999997E-2</v>
      </c>
      <c r="R1045" s="67"/>
      <c r="X1045" s="66">
        <v>43452</v>
      </c>
      <c r="Y1045" s="62">
        <v>5.25</v>
      </c>
    </row>
    <row r="1046" spans="9:25" x14ac:dyDescent="0.25">
      <c r="I1046" s="66">
        <v>43454</v>
      </c>
      <c r="J1046" s="62">
        <v>2.92</v>
      </c>
      <c r="K1046" s="66">
        <v>43453</v>
      </c>
      <c r="L1046" s="62">
        <v>294.51</v>
      </c>
      <c r="M1046" s="62">
        <v>294.51</v>
      </c>
      <c r="N1046" s="67">
        <v>2.9450999999999998E-2</v>
      </c>
      <c r="O1046" s="67">
        <f t="shared" si="26"/>
        <v>2.9450999999999998E-2</v>
      </c>
      <c r="R1046" s="67"/>
      <c r="X1046" s="66">
        <v>43453</v>
      </c>
      <c r="Y1046" s="62">
        <v>5.25</v>
      </c>
    </row>
    <row r="1047" spans="9:25" x14ac:dyDescent="0.25">
      <c r="I1047" s="66">
        <v>43455</v>
      </c>
      <c r="J1047" s="62">
        <v>2.92</v>
      </c>
      <c r="K1047" s="66">
        <v>43454</v>
      </c>
      <c r="L1047" s="62">
        <v>299.52</v>
      </c>
      <c r="M1047" s="62">
        <v>299.52</v>
      </c>
      <c r="N1047" s="67">
        <v>2.9951999999999999E-2</v>
      </c>
      <c r="O1047" s="67">
        <f t="shared" si="26"/>
        <v>2.9951999999999999E-2</v>
      </c>
      <c r="R1047" s="67"/>
      <c r="X1047" s="66">
        <v>43454</v>
      </c>
      <c r="Y1047" s="62">
        <v>5.5</v>
      </c>
    </row>
    <row r="1048" spans="9:25" x14ac:dyDescent="0.25">
      <c r="I1048" s="66">
        <v>43458</v>
      </c>
      <c r="J1048" s="62">
        <v>2.88</v>
      </c>
      <c r="K1048" s="66">
        <v>43455</v>
      </c>
      <c r="L1048" s="62">
        <v>302.51</v>
      </c>
      <c r="M1048" s="62">
        <v>302.51</v>
      </c>
      <c r="N1048" s="67">
        <v>3.0251E-2</v>
      </c>
      <c r="O1048" s="67">
        <f t="shared" si="26"/>
        <v>3.0251E-2</v>
      </c>
      <c r="R1048" s="67"/>
      <c r="X1048" s="66">
        <v>43455</v>
      </c>
      <c r="Y1048" s="62">
        <v>5.5</v>
      </c>
    </row>
    <row r="1049" spans="9:25" x14ac:dyDescent="0.25">
      <c r="I1049" s="66">
        <v>43459</v>
      </c>
      <c r="J1049" s="62"/>
      <c r="K1049" s="66">
        <v>43458</v>
      </c>
      <c r="L1049" s="62">
        <v>304.29000000000002</v>
      </c>
      <c r="M1049" s="62">
        <v>304.29000000000002</v>
      </c>
      <c r="N1049" s="67">
        <v>3.0429000000000001E-2</v>
      </c>
      <c r="O1049" s="67">
        <f t="shared" si="26"/>
        <v>3.0429000000000001E-2</v>
      </c>
      <c r="R1049" s="67"/>
      <c r="X1049" s="66">
        <v>43458</v>
      </c>
      <c r="Y1049" s="62">
        <v>5.5</v>
      </c>
    </row>
    <row r="1050" spans="9:25" x14ac:dyDescent="0.25">
      <c r="I1050" s="66">
        <v>43460</v>
      </c>
      <c r="J1050" s="62">
        <v>2.94</v>
      </c>
      <c r="K1050" s="66">
        <v>43459</v>
      </c>
      <c r="L1050" s="62">
        <v>304.25</v>
      </c>
      <c r="M1050" s="62">
        <v>304.25</v>
      </c>
      <c r="N1050" s="67">
        <v>3.0425000000000001E-2</v>
      </c>
      <c r="O1050" s="67">
        <f t="shared" si="26"/>
        <v>3.0425000000000001E-2</v>
      </c>
      <c r="R1050" s="67"/>
      <c r="X1050" s="66">
        <v>43459</v>
      </c>
      <c r="Y1050" s="62"/>
    </row>
    <row r="1051" spans="9:25" x14ac:dyDescent="0.25">
      <c r="I1051" s="66">
        <v>43461</v>
      </c>
      <c r="J1051" s="62">
        <v>2.92</v>
      </c>
      <c r="K1051" s="66">
        <v>43460</v>
      </c>
      <c r="L1051" s="62">
        <v>306.98</v>
      </c>
      <c r="M1051" s="62">
        <v>306.98</v>
      </c>
      <c r="N1051" s="67">
        <v>3.0698000000000003E-2</v>
      </c>
      <c r="O1051" s="67">
        <f t="shared" si="26"/>
        <v>3.0698000000000003E-2</v>
      </c>
      <c r="R1051" s="67"/>
      <c r="X1051" s="66">
        <v>43460</v>
      </c>
      <c r="Y1051" s="62">
        <v>5.5</v>
      </c>
    </row>
    <row r="1052" spans="9:25" x14ac:dyDescent="0.25">
      <c r="I1052" s="66">
        <v>43462</v>
      </c>
      <c r="J1052" s="62">
        <v>2.89</v>
      </c>
      <c r="K1052" s="66">
        <v>43461</v>
      </c>
      <c r="L1052" s="62">
        <v>301.81</v>
      </c>
      <c r="M1052" s="62">
        <v>301.81</v>
      </c>
      <c r="N1052" s="67">
        <v>3.0180999999999999E-2</v>
      </c>
      <c r="O1052" s="67">
        <f t="shared" si="26"/>
        <v>3.0180999999999999E-2</v>
      </c>
      <c r="R1052" s="67"/>
      <c r="X1052" s="66">
        <v>43461</v>
      </c>
      <c r="Y1052" s="62">
        <v>5.5</v>
      </c>
    </row>
    <row r="1053" spans="9:25" x14ac:dyDescent="0.25">
      <c r="I1053" s="66">
        <v>43465</v>
      </c>
      <c r="J1053" s="62">
        <v>2.87</v>
      </c>
      <c r="K1053" s="66">
        <v>43462</v>
      </c>
      <c r="L1053" s="62">
        <v>299.02999999999997</v>
      </c>
      <c r="M1053" s="62">
        <v>299.02999999999997</v>
      </c>
      <c r="N1053" s="67">
        <v>2.9902999999999996E-2</v>
      </c>
      <c r="O1053" s="67">
        <f t="shared" si="26"/>
        <v>2.9902999999999996E-2</v>
      </c>
      <c r="R1053" s="67"/>
      <c r="X1053" s="66">
        <v>43462</v>
      </c>
      <c r="Y1053" s="62">
        <v>5.5</v>
      </c>
    </row>
    <row r="1054" spans="9:25" x14ac:dyDescent="0.25">
      <c r="I1054" s="66">
        <v>43466</v>
      </c>
      <c r="J1054" s="62"/>
      <c r="K1054" s="66">
        <v>43465</v>
      </c>
      <c r="L1054" s="62">
        <v>298.81</v>
      </c>
      <c r="M1054" s="62">
        <v>298.81</v>
      </c>
      <c r="N1054" s="67">
        <v>2.9881000000000001E-2</v>
      </c>
      <c r="O1054" s="67">
        <f t="shared" si="26"/>
        <v>2.9881000000000001E-2</v>
      </c>
      <c r="R1054" s="67"/>
      <c r="X1054" s="66">
        <v>43465</v>
      </c>
      <c r="Y1054" s="62">
        <v>5.5</v>
      </c>
    </row>
    <row r="1055" spans="9:25" x14ac:dyDescent="0.25">
      <c r="I1055" s="66">
        <v>43467</v>
      </c>
      <c r="J1055" s="62">
        <v>2.83</v>
      </c>
      <c r="K1055" s="66">
        <v>43466</v>
      </c>
      <c r="L1055" s="62">
        <v>298.81</v>
      </c>
      <c r="M1055" s="62">
        <v>298.81</v>
      </c>
      <c r="N1055" s="67">
        <v>2.9881000000000001E-2</v>
      </c>
      <c r="O1055" s="67">
        <f t="shared" si="26"/>
        <v>2.9881000000000001E-2</v>
      </c>
      <c r="R1055" s="67"/>
      <c r="X1055" s="66">
        <v>43466</v>
      </c>
      <c r="Y1055" s="62"/>
    </row>
    <row r="1056" spans="9:25" x14ac:dyDescent="0.25">
      <c r="I1056" s="66">
        <v>43468</v>
      </c>
      <c r="J1056" s="62">
        <v>2.75</v>
      </c>
      <c r="K1056" s="66">
        <v>43467</v>
      </c>
      <c r="L1056" s="62">
        <v>293.64</v>
      </c>
      <c r="M1056" s="62">
        <v>293.64</v>
      </c>
      <c r="N1056" s="67">
        <v>2.9363999999999998E-2</v>
      </c>
      <c r="O1056" s="67">
        <f t="shared" si="26"/>
        <v>2.9363999999999998E-2</v>
      </c>
      <c r="R1056" s="67"/>
      <c r="X1056" s="66">
        <v>43467</v>
      </c>
      <c r="Y1056" s="62">
        <v>5.5</v>
      </c>
    </row>
    <row r="1057" spans="9:25" x14ac:dyDescent="0.25">
      <c r="I1057" s="66">
        <v>43469</v>
      </c>
      <c r="J1057" s="62">
        <v>2.83</v>
      </c>
      <c r="K1057" s="66">
        <v>43468</v>
      </c>
      <c r="L1057" s="62">
        <v>290.19</v>
      </c>
      <c r="M1057" s="62">
        <v>290.19</v>
      </c>
      <c r="N1057" s="67">
        <v>2.9019E-2</v>
      </c>
      <c r="O1057" s="67">
        <f t="shared" si="26"/>
        <v>2.9019E-2</v>
      </c>
      <c r="R1057" s="67"/>
      <c r="X1057" s="66">
        <v>43468</v>
      </c>
      <c r="Y1057" s="62">
        <v>5.5</v>
      </c>
    </row>
    <row r="1058" spans="9:25" x14ac:dyDescent="0.25">
      <c r="I1058" s="66">
        <v>43472</v>
      </c>
      <c r="J1058" s="62">
        <v>2.86</v>
      </c>
      <c r="K1058" s="66">
        <v>43469</v>
      </c>
      <c r="L1058" s="62">
        <v>282.41000000000003</v>
      </c>
      <c r="M1058" s="62">
        <v>282.41000000000003</v>
      </c>
      <c r="N1058" s="67">
        <v>2.8241000000000002E-2</v>
      </c>
      <c r="O1058" s="67">
        <f t="shared" si="26"/>
        <v>2.8241000000000002E-2</v>
      </c>
      <c r="R1058" s="67"/>
      <c r="X1058" s="66">
        <v>43469</v>
      </c>
      <c r="Y1058" s="62">
        <v>5.5</v>
      </c>
    </row>
    <row r="1059" spans="9:25" x14ac:dyDescent="0.25">
      <c r="I1059" s="66">
        <v>43473</v>
      </c>
      <c r="J1059" s="62">
        <v>2.88</v>
      </c>
      <c r="K1059" s="66">
        <v>43472</v>
      </c>
      <c r="L1059" s="62">
        <v>276.83999999999997</v>
      </c>
      <c r="M1059" s="62">
        <v>276.83999999999997</v>
      </c>
      <c r="N1059" s="67">
        <v>2.7683999999999997E-2</v>
      </c>
      <c r="O1059" s="67">
        <f t="shared" si="26"/>
        <v>2.7683999999999997E-2</v>
      </c>
      <c r="R1059" s="67"/>
      <c r="X1059" s="66">
        <v>43472</v>
      </c>
      <c r="Y1059" s="62">
        <v>5.5</v>
      </c>
    </row>
    <row r="1060" spans="9:25" x14ac:dyDescent="0.25">
      <c r="I1060" s="66">
        <v>43474</v>
      </c>
      <c r="J1060" s="62">
        <v>2.9</v>
      </c>
      <c r="K1060" s="66">
        <v>43473</v>
      </c>
      <c r="L1060" s="62">
        <v>277.08999999999997</v>
      </c>
      <c r="M1060" s="62">
        <v>277.08999999999997</v>
      </c>
      <c r="N1060" s="67">
        <v>2.7708999999999998E-2</v>
      </c>
      <c r="O1060" s="67">
        <f t="shared" si="26"/>
        <v>2.7708999999999998E-2</v>
      </c>
      <c r="R1060" s="67"/>
      <c r="X1060" s="66">
        <v>43473</v>
      </c>
      <c r="Y1060" s="62">
        <v>5.5</v>
      </c>
    </row>
    <row r="1061" spans="9:25" x14ac:dyDescent="0.25">
      <c r="I1061" s="66">
        <v>43475</v>
      </c>
      <c r="J1061" s="62">
        <v>2.92</v>
      </c>
      <c r="K1061" s="66">
        <v>43474</v>
      </c>
      <c r="L1061" s="147">
        <v>27.17</v>
      </c>
      <c r="M1061" s="147">
        <v>271.7</v>
      </c>
      <c r="N1061" s="148">
        <v>2.717E-2</v>
      </c>
      <c r="O1061" s="148">
        <f t="shared" si="26"/>
        <v>2.717E-2</v>
      </c>
      <c r="R1061" s="67"/>
      <c r="X1061" s="66">
        <v>43474</v>
      </c>
      <c r="Y1061" s="62">
        <v>5.5</v>
      </c>
    </row>
    <row r="1062" spans="9:25" x14ac:dyDescent="0.25">
      <c r="I1062" s="66">
        <v>43476</v>
      </c>
      <c r="J1062" s="62">
        <v>2.9</v>
      </c>
      <c r="K1062" s="66">
        <v>43475</v>
      </c>
      <c r="L1062" s="62">
        <v>273.01</v>
      </c>
      <c r="M1062" s="62">
        <v>273.01</v>
      </c>
      <c r="N1062" s="67">
        <v>2.7300999999999999E-2</v>
      </c>
      <c r="O1062" s="67">
        <f t="shared" si="26"/>
        <v>2.7300999999999999E-2</v>
      </c>
      <c r="R1062" s="67"/>
      <c r="X1062" s="66">
        <v>43475</v>
      </c>
      <c r="Y1062" s="62">
        <v>5.5</v>
      </c>
    </row>
    <row r="1063" spans="9:25" x14ac:dyDescent="0.25">
      <c r="I1063" s="66">
        <v>43479</v>
      </c>
      <c r="J1063" s="62">
        <v>2.91</v>
      </c>
      <c r="K1063" s="66">
        <v>43476</v>
      </c>
      <c r="L1063" s="62">
        <v>275.95</v>
      </c>
      <c r="M1063" s="62">
        <v>275.95</v>
      </c>
      <c r="N1063" s="67">
        <v>2.7594999999999998E-2</v>
      </c>
      <c r="O1063" s="67">
        <f t="shared" si="26"/>
        <v>2.7594999999999998E-2</v>
      </c>
      <c r="R1063" s="67"/>
      <c r="X1063" s="66">
        <v>43476</v>
      </c>
      <c r="Y1063" s="62">
        <v>5.5</v>
      </c>
    </row>
    <row r="1064" spans="9:25" x14ac:dyDescent="0.25">
      <c r="I1064" s="66">
        <v>43480</v>
      </c>
      <c r="J1064" s="62">
        <v>2.92</v>
      </c>
      <c r="K1064" s="66">
        <v>43479</v>
      </c>
      <c r="L1064" s="147">
        <v>27.57</v>
      </c>
      <c r="M1064" s="147">
        <v>275.7</v>
      </c>
      <c r="N1064" s="148">
        <v>2.7569999999999997E-2</v>
      </c>
      <c r="O1064" s="148">
        <f t="shared" si="26"/>
        <v>2.7569999999999997E-2</v>
      </c>
      <c r="R1064" s="67"/>
      <c r="X1064" s="66">
        <v>43479</v>
      </c>
      <c r="Y1064" s="62">
        <v>5.5</v>
      </c>
    </row>
    <row r="1065" spans="9:25" x14ac:dyDescent="0.25">
      <c r="I1065" s="66">
        <v>43481</v>
      </c>
      <c r="J1065" s="62">
        <v>2.92</v>
      </c>
      <c r="K1065" s="66">
        <v>43480</v>
      </c>
      <c r="L1065" s="62">
        <v>274.75</v>
      </c>
      <c r="M1065" s="62">
        <v>274.75</v>
      </c>
      <c r="N1065" s="67">
        <v>2.7474999999999999E-2</v>
      </c>
      <c r="O1065" s="67">
        <f t="shared" si="26"/>
        <v>2.7474999999999999E-2</v>
      </c>
      <c r="R1065" s="67"/>
      <c r="X1065" s="66">
        <v>43480</v>
      </c>
      <c r="Y1065" s="62">
        <v>5.5</v>
      </c>
    </row>
    <row r="1066" spans="9:25" x14ac:dyDescent="0.25">
      <c r="I1066" s="66">
        <v>43482</v>
      </c>
      <c r="J1066" s="62">
        <v>2.93</v>
      </c>
      <c r="K1066" s="66">
        <v>43481</v>
      </c>
      <c r="L1066" s="62">
        <v>274.67</v>
      </c>
      <c r="M1066" s="62">
        <v>274.67</v>
      </c>
      <c r="N1066" s="67">
        <v>2.7467000000000002E-2</v>
      </c>
      <c r="O1066" s="67">
        <f t="shared" si="26"/>
        <v>2.7467000000000002E-2</v>
      </c>
      <c r="R1066" s="67"/>
      <c r="X1066" s="66">
        <v>43481</v>
      </c>
      <c r="Y1066" s="62">
        <v>5.5</v>
      </c>
    </row>
    <row r="1067" spans="9:25" x14ac:dyDescent="0.25">
      <c r="I1067" s="66">
        <v>43483</v>
      </c>
      <c r="J1067" s="62">
        <v>2.95</v>
      </c>
      <c r="K1067" s="66">
        <v>43482</v>
      </c>
      <c r="L1067" s="147">
        <v>27.25</v>
      </c>
      <c r="M1067" s="147">
        <v>272.5</v>
      </c>
      <c r="N1067" s="148">
        <v>2.725E-2</v>
      </c>
      <c r="O1067" s="148">
        <f t="shared" si="26"/>
        <v>2.725E-2</v>
      </c>
      <c r="R1067" s="67"/>
      <c r="X1067" s="66">
        <v>43482</v>
      </c>
      <c r="Y1067" s="62">
        <v>5.5</v>
      </c>
    </row>
    <row r="1068" spans="9:25" x14ac:dyDescent="0.25">
      <c r="I1068" s="66">
        <v>43486</v>
      </c>
      <c r="J1068" s="62"/>
      <c r="K1068" s="66">
        <v>43483</v>
      </c>
      <c r="L1068" s="62">
        <v>264.14999999999998</v>
      </c>
      <c r="M1068" s="62">
        <v>264.14999999999998</v>
      </c>
      <c r="N1068" s="67">
        <v>2.6414999999999998E-2</v>
      </c>
      <c r="O1068" s="67">
        <f t="shared" si="26"/>
        <v>2.6414999999999998E-2</v>
      </c>
      <c r="R1068" s="67"/>
      <c r="X1068" s="66">
        <v>43483</v>
      </c>
      <c r="Y1068" s="62">
        <v>5.5</v>
      </c>
    </row>
    <row r="1069" spans="9:25" x14ac:dyDescent="0.25">
      <c r="I1069" s="66">
        <v>43487</v>
      </c>
      <c r="J1069" s="62">
        <v>2.91</v>
      </c>
      <c r="K1069" s="66">
        <v>43486</v>
      </c>
      <c r="L1069" s="62">
        <v>264.17</v>
      </c>
      <c r="M1069" s="62">
        <v>264.17</v>
      </c>
      <c r="N1069" s="67">
        <v>2.6417000000000003E-2</v>
      </c>
      <c r="O1069" s="67">
        <f t="shared" si="26"/>
        <v>2.6417000000000003E-2</v>
      </c>
      <c r="R1069" s="67"/>
      <c r="X1069" s="66">
        <v>43486</v>
      </c>
      <c r="Y1069" s="62"/>
    </row>
    <row r="1070" spans="9:25" x14ac:dyDescent="0.25">
      <c r="I1070" s="66">
        <v>43488</v>
      </c>
      <c r="J1070" s="62">
        <v>2.93</v>
      </c>
      <c r="K1070" s="66">
        <v>43487</v>
      </c>
      <c r="L1070" s="62">
        <v>269.38</v>
      </c>
      <c r="M1070" s="62">
        <v>269.38</v>
      </c>
      <c r="N1070" s="67">
        <v>2.6938E-2</v>
      </c>
      <c r="O1070" s="67">
        <f t="shared" si="26"/>
        <v>2.6938E-2</v>
      </c>
      <c r="R1070" s="67"/>
      <c r="X1070" s="66">
        <v>43487</v>
      </c>
      <c r="Y1070" s="62">
        <v>5.5</v>
      </c>
    </row>
    <row r="1071" spans="9:25" x14ac:dyDescent="0.25">
      <c r="I1071" s="66">
        <v>43489</v>
      </c>
      <c r="J1071" s="62">
        <v>2.89</v>
      </c>
      <c r="K1071" s="66">
        <v>43488</v>
      </c>
      <c r="L1071" s="62">
        <v>267.01</v>
      </c>
      <c r="M1071" s="62">
        <v>267.01</v>
      </c>
      <c r="N1071" s="67">
        <v>2.6700999999999999E-2</v>
      </c>
      <c r="O1071" s="67">
        <f t="shared" si="26"/>
        <v>2.6700999999999999E-2</v>
      </c>
      <c r="R1071" s="67"/>
      <c r="X1071" s="66">
        <v>43488</v>
      </c>
      <c r="Y1071" s="62">
        <v>5.5</v>
      </c>
    </row>
    <row r="1072" spans="9:25" x14ac:dyDescent="0.25">
      <c r="I1072" s="66">
        <v>43490</v>
      </c>
      <c r="J1072" s="62">
        <v>2.92</v>
      </c>
      <c r="K1072" s="66">
        <v>43489</v>
      </c>
      <c r="L1072" s="62">
        <v>267.77</v>
      </c>
      <c r="M1072" s="62">
        <v>267.77</v>
      </c>
      <c r="N1072" s="67">
        <v>2.6776999999999999E-2</v>
      </c>
      <c r="O1072" s="67">
        <f t="shared" si="26"/>
        <v>2.6776999999999999E-2</v>
      </c>
      <c r="R1072" s="67"/>
      <c r="X1072" s="66">
        <v>43489</v>
      </c>
      <c r="Y1072" s="62">
        <v>5.5</v>
      </c>
    </row>
    <row r="1073" spans="9:25" x14ac:dyDescent="0.25">
      <c r="I1073" s="66">
        <v>43493</v>
      </c>
      <c r="J1073" s="62">
        <v>2.92</v>
      </c>
      <c r="K1073" s="66">
        <v>43490</v>
      </c>
      <c r="L1073" s="62">
        <v>266.58</v>
      </c>
      <c r="M1073" s="62">
        <v>266.58</v>
      </c>
      <c r="N1073" s="67">
        <v>2.6657999999999998E-2</v>
      </c>
      <c r="O1073" s="67">
        <f t="shared" si="26"/>
        <v>2.6657999999999998E-2</v>
      </c>
      <c r="R1073" s="67"/>
      <c r="X1073" s="66">
        <v>43490</v>
      </c>
      <c r="Y1073" s="62">
        <v>5.5</v>
      </c>
    </row>
    <row r="1074" spans="9:25" x14ac:dyDescent="0.25">
      <c r="I1074" s="66">
        <v>43494</v>
      </c>
      <c r="J1074" s="62">
        <v>2.9</v>
      </c>
      <c r="K1074" s="66">
        <v>43493</v>
      </c>
      <c r="L1074" s="62">
        <v>267.51</v>
      </c>
      <c r="M1074" s="62">
        <v>267.51</v>
      </c>
      <c r="N1074" s="67">
        <v>2.6751E-2</v>
      </c>
      <c r="O1074" s="67">
        <f t="shared" si="26"/>
        <v>2.6751E-2</v>
      </c>
      <c r="R1074" s="67"/>
      <c r="X1074" s="66">
        <v>43493</v>
      </c>
      <c r="Y1074" s="62">
        <v>5.5</v>
      </c>
    </row>
    <row r="1075" spans="9:25" x14ac:dyDescent="0.25">
      <c r="I1075" s="66">
        <v>43495</v>
      </c>
      <c r="J1075" s="62">
        <v>2.9</v>
      </c>
      <c r="K1075" s="66">
        <v>43494</v>
      </c>
      <c r="L1075" s="62">
        <v>266.32</v>
      </c>
      <c r="M1075" s="62">
        <v>266.32</v>
      </c>
      <c r="N1075" s="67">
        <v>2.6631999999999999E-2</v>
      </c>
      <c r="O1075" s="67">
        <f t="shared" si="26"/>
        <v>2.6631999999999999E-2</v>
      </c>
      <c r="R1075" s="67"/>
      <c r="X1075" s="66">
        <v>43494</v>
      </c>
      <c r="Y1075" s="62">
        <v>5.5</v>
      </c>
    </row>
    <row r="1076" spans="9:25" x14ac:dyDescent="0.25">
      <c r="I1076" s="66">
        <v>43496</v>
      </c>
      <c r="J1076" s="62">
        <v>2.83</v>
      </c>
      <c r="K1076" s="66">
        <v>43495</v>
      </c>
      <c r="L1076" s="62">
        <v>264.74</v>
      </c>
      <c r="M1076" s="62">
        <v>264.74</v>
      </c>
      <c r="N1076" s="67">
        <v>2.6474000000000001E-2</v>
      </c>
      <c r="O1076" s="67">
        <f t="shared" si="26"/>
        <v>2.6474000000000001E-2</v>
      </c>
      <c r="R1076" s="67"/>
      <c r="X1076" s="66">
        <v>43495</v>
      </c>
      <c r="Y1076" s="62">
        <v>5.5</v>
      </c>
    </row>
    <row r="1077" spans="9:25" x14ac:dyDescent="0.25">
      <c r="I1077" s="66">
        <v>43497</v>
      </c>
      <c r="J1077" s="62">
        <v>2.88</v>
      </c>
      <c r="K1077" s="66">
        <v>43496</v>
      </c>
      <c r="L1077" s="62">
        <v>261.12</v>
      </c>
      <c r="M1077" s="62">
        <v>261.12</v>
      </c>
      <c r="N1077" s="67">
        <v>2.6112E-2</v>
      </c>
      <c r="O1077" s="67">
        <f t="shared" si="26"/>
        <v>2.6112E-2</v>
      </c>
      <c r="R1077" s="67"/>
      <c r="X1077" s="66">
        <v>43496</v>
      </c>
      <c r="Y1077" s="62">
        <v>5.5</v>
      </c>
    </row>
    <row r="1078" spans="9:25" x14ac:dyDescent="0.25">
      <c r="I1078" s="66">
        <v>43500</v>
      </c>
      <c r="J1078" s="62">
        <v>2.92</v>
      </c>
      <c r="K1078" s="66">
        <v>43497</v>
      </c>
      <c r="L1078" s="62">
        <v>263.23</v>
      </c>
      <c r="M1078" s="62">
        <v>263.23</v>
      </c>
      <c r="N1078" s="67">
        <v>2.6323000000000003E-2</v>
      </c>
      <c r="O1078" s="67">
        <f t="shared" si="26"/>
        <v>2.6323000000000003E-2</v>
      </c>
      <c r="R1078" s="67"/>
      <c r="X1078" s="66">
        <v>43497</v>
      </c>
      <c r="Y1078" s="62">
        <v>5.5</v>
      </c>
    </row>
    <row r="1079" spans="9:25" x14ac:dyDescent="0.25">
      <c r="I1079" s="66">
        <v>43501</v>
      </c>
      <c r="J1079" s="62">
        <v>2.89</v>
      </c>
      <c r="K1079" s="66">
        <v>43500</v>
      </c>
      <c r="L1079" s="62">
        <v>262.45</v>
      </c>
      <c r="M1079" s="62">
        <v>262.45</v>
      </c>
      <c r="N1079" s="67">
        <v>2.6244999999999997E-2</v>
      </c>
      <c r="O1079" s="67">
        <f t="shared" si="26"/>
        <v>2.6244999999999997E-2</v>
      </c>
      <c r="R1079" s="67"/>
      <c r="X1079" s="66">
        <v>43500</v>
      </c>
      <c r="Y1079" s="62">
        <v>5.5</v>
      </c>
    </row>
    <row r="1080" spans="9:25" x14ac:dyDescent="0.25">
      <c r="I1080" s="66">
        <v>43502</v>
      </c>
      <c r="J1080" s="62">
        <v>2.88</v>
      </c>
      <c r="K1080" s="66">
        <v>43501</v>
      </c>
      <c r="L1080" s="62">
        <v>258.43</v>
      </c>
      <c r="M1080" s="62">
        <v>258.43</v>
      </c>
      <c r="N1080" s="67">
        <v>2.5843000000000001E-2</v>
      </c>
      <c r="O1080" s="67">
        <f t="shared" si="26"/>
        <v>2.5843000000000001E-2</v>
      </c>
      <c r="R1080" s="67"/>
      <c r="X1080" s="66">
        <v>43501</v>
      </c>
      <c r="Y1080" s="62">
        <v>5.5</v>
      </c>
    </row>
    <row r="1081" spans="9:25" x14ac:dyDescent="0.25">
      <c r="I1081" s="66">
        <v>43503</v>
      </c>
      <c r="J1081" s="62">
        <v>2.85</v>
      </c>
      <c r="K1081" s="66">
        <v>43502</v>
      </c>
      <c r="L1081" s="62">
        <v>265.52</v>
      </c>
      <c r="M1081" s="62">
        <v>265.52</v>
      </c>
      <c r="N1081" s="67">
        <v>2.6551999999999999E-2</v>
      </c>
      <c r="O1081" s="67">
        <f t="shared" si="26"/>
        <v>2.6551999999999999E-2</v>
      </c>
      <c r="R1081" s="67"/>
      <c r="X1081" s="66">
        <v>43502</v>
      </c>
      <c r="Y1081" s="62">
        <v>5.5</v>
      </c>
    </row>
    <row r="1082" spans="9:25" x14ac:dyDescent="0.25">
      <c r="I1082" s="66">
        <v>43504</v>
      </c>
      <c r="J1082" s="62">
        <v>2.82</v>
      </c>
      <c r="K1082" s="66">
        <v>43503</v>
      </c>
      <c r="L1082" s="62">
        <v>269.14</v>
      </c>
      <c r="M1082" s="62">
        <v>269.14</v>
      </c>
      <c r="N1082" s="67">
        <v>2.6913999999999997E-2</v>
      </c>
      <c r="O1082" s="67">
        <f t="shared" si="26"/>
        <v>2.6913999999999997E-2</v>
      </c>
      <c r="R1082" s="67"/>
      <c r="X1082" s="66">
        <v>43503</v>
      </c>
      <c r="Y1082" s="62">
        <v>5.5</v>
      </c>
    </row>
    <row r="1083" spans="9:25" x14ac:dyDescent="0.25">
      <c r="I1083" s="66">
        <v>43507</v>
      </c>
      <c r="J1083" s="62">
        <v>2.85</v>
      </c>
      <c r="K1083" s="66">
        <v>43504</v>
      </c>
      <c r="L1083" s="147">
        <v>27.32</v>
      </c>
      <c r="M1083" s="147">
        <v>273.2</v>
      </c>
      <c r="N1083" s="148">
        <v>2.7320000000000001E-2</v>
      </c>
      <c r="O1083" s="148">
        <f t="shared" si="26"/>
        <v>2.7320000000000001E-2</v>
      </c>
      <c r="R1083" s="67"/>
      <c r="X1083" s="66">
        <v>43504</v>
      </c>
      <c r="Y1083" s="62">
        <v>5.5</v>
      </c>
    </row>
    <row r="1084" spans="9:25" x14ac:dyDescent="0.25">
      <c r="I1084" s="66">
        <v>43508</v>
      </c>
      <c r="J1084" s="62">
        <v>2.87</v>
      </c>
      <c r="K1084" s="66">
        <v>43507</v>
      </c>
      <c r="L1084" s="62">
        <v>275.36</v>
      </c>
      <c r="M1084" s="62">
        <v>275.36</v>
      </c>
      <c r="N1084" s="67">
        <v>2.7536000000000001E-2</v>
      </c>
      <c r="O1084" s="67">
        <f t="shared" si="26"/>
        <v>2.7536000000000001E-2</v>
      </c>
      <c r="R1084" s="67"/>
      <c r="X1084" s="66">
        <v>43507</v>
      </c>
      <c r="Y1084" s="62">
        <v>5.5</v>
      </c>
    </row>
    <row r="1085" spans="9:25" x14ac:dyDescent="0.25">
      <c r="I1085" s="66">
        <v>43509</v>
      </c>
      <c r="J1085" s="62">
        <v>2.89</v>
      </c>
      <c r="K1085" s="66">
        <v>43508</v>
      </c>
      <c r="L1085" s="62">
        <v>270.55</v>
      </c>
      <c r="M1085" s="62">
        <v>270.55</v>
      </c>
      <c r="N1085" s="67">
        <v>2.7055000000000003E-2</v>
      </c>
      <c r="O1085" s="67">
        <f t="shared" si="26"/>
        <v>2.7055000000000003E-2</v>
      </c>
      <c r="R1085" s="67"/>
      <c r="X1085" s="66">
        <v>43508</v>
      </c>
      <c r="Y1085" s="62">
        <v>5.5</v>
      </c>
    </row>
    <row r="1086" spans="9:25" x14ac:dyDescent="0.25">
      <c r="I1086" s="66">
        <v>43510</v>
      </c>
      <c r="J1086" s="62">
        <v>2.85</v>
      </c>
      <c r="K1086" s="66">
        <v>43509</v>
      </c>
      <c r="L1086" s="62">
        <v>271.58999999999997</v>
      </c>
      <c r="M1086" s="62">
        <v>271.58999999999997</v>
      </c>
      <c r="N1086" s="67">
        <v>2.7158999999999999E-2</v>
      </c>
      <c r="O1086" s="67">
        <f t="shared" si="26"/>
        <v>2.7158999999999999E-2</v>
      </c>
      <c r="R1086" s="67"/>
      <c r="X1086" s="66">
        <v>43509</v>
      </c>
      <c r="Y1086" s="62">
        <v>5.5</v>
      </c>
    </row>
    <row r="1087" spans="9:25" x14ac:dyDescent="0.25">
      <c r="I1087" s="66">
        <v>43511</v>
      </c>
      <c r="J1087" s="62">
        <v>2.84</v>
      </c>
      <c r="K1087" s="66">
        <v>43510</v>
      </c>
      <c r="L1087" s="62">
        <v>267.04000000000002</v>
      </c>
      <c r="M1087" s="62">
        <v>267.04000000000002</v>
      </c>
      <c r="N1087" s="67">
        <v>2.6704000000000002E-2</v>
      </c>
      <c r="O1087" s="67">
        <f t="shared" si="26"/>
        <v>2.6704000000000002E-2</v>
      </c>
      <c r="R1087" s="67"/>
      <c r="X1087" s="66">
        <v>43510</v>
      </c>
      <c r="Y1087" s="62">
        <v>5.5</v>
      </c>
    </row>
    <row r="1088" spans="9:25" x14ac:dyDescent="0.25">
      <c r="I1088" s="66">
        <v>43514</v>
      </c>
      <c r="J1088" s="62"/>
      <c r="K1088" s="66">
        <v>43511</v>
      </c>
      <c r="L1088" s="62">
        <v>264.58</v>
      </c>
      <c r="M1088" s="62">
        <v>264.58</v>
      </c>
      <c r="N1088" s="67">
        <v>2.6457999999999999E-2</v>
      </c>
      <c r="O1088" s="67">
        <f t="shared" si="26"/>
        <v>2.6457999999999999E-2</v>
      </c>
      <c r="R1088" s="67"/>
      <c r="X1088" s="66">
        <v>43511</v>
      </c>
      <c r="Y1088" s="62">
        <v>5.5</v>
      </c>
    </row>
    <row r="1089" spans="9:25" x14ac:dyDescent="0.25">
      <c r="I1089" s="66">
        <v>43515</v>
      </c>
      <c r="J1089" s="62">
        <v>2.84</v>
      </c>
      <c r="K1089" s="66">
        <v>43514</v>
      </c>
      <c r="L1089" s="62">
        <v>264.58999999999997</v>
      </c>
      <c r="M1089" s="62">
        <v>264.58999999999997</v>
      </c>
      <c r="N1089" s="67">
        <v>2.6458999999999996E-2</v>
      </c>
      <c r="O1089" s="67">
        <f t="shared" si="26"/>
        <v>2.6458999999999996E-2</v>
      </c>
      <c r="R1089" s="67"/>
      <c r="X1089" s="66">
        <v>43514</v>
      </c>
      <c r="Y1089" s="62">
        <v>5.5</v>
      </c>
    </row>
    <row r="1090" spans="9:25" x14ac:dyDescent="0.25">
      <c r="I1090" s="66">
        <v>43516</v>
      </c>
      <c r="J1090" s="62">
        <v>2.84</v>
      </c>
      <c r="K1090" s="66">
        <v>43515</v>
      </c>
      <c r="L1090" s="62">
        <v>264.04000000000002</v>
      </c>
      <c r="M1090" s="62">
        <v>264.04000000000002</v>
      </c>
      <c r="N1090" s="67">
        <v>2.6404E-2</v>
      </c>
      <c r="O1090" s="67">
        <f t="shared" si="26"/>
        <v>2.6404E-2</v>
      </c>
      <c r="R1090" s="67"/>
      <c r="X1090" s="66">
        <v>43515</v>
      </c>
      <c r="Y1090" s="62">
        <v>5.5</v>
      </c>
    </row>
    <row r="1091" spans="9:25" x14ac:dyDescent="0.25">
      <c r="I1091" s="66">
        <v>43517</v>
      </c>
      <c r="J1091" s="62">
        <v>2.89</v>
      </c>
      <c r="K1091" s="66">
        <v>43516</v>
      </c>
      <c r="L1091" s="62">
        <v>264.58</v>
      </c>
      <c r="M1091" s="62">
        <v>264.58</v>
      </c>
      <c r="N1091" s="67">
        <v>2.6457999999999999E-2</v>
      </c>
      <c r="O1091" s="67">
        <f t="shared" si="26"/>
        <v>2.6457999999999999E-2</v>
      </c>
      <c r="R1091" s="67"/>
      <c r="X1091" s="66">
        <v>43516</v>
      </c>
      <c r="Y1091" s="62">
        <v>5.5</v>
      </c>
    </row>
    <row r="1092" spans="9:25" x14ac:dyDescent="0.25">
      <c r="I1092" s="66">
        <v>43518</v>
      </c>
      <c r="J1092" s="62">
        <v>2.86</v>
      </c>
      <c r="K1092" s="66">
        <v>43517</v>
      </c>
      <c r="L1092" s="62">
        <v>268.14</v>
      </c>
      <c r="M1092" s="62">
        <v>268.14</v>
      </c>
      <c r="N1092" s="67">
        <v>2.6813999999999998E-2</v>
      </c>
      <c r="O1092" s="67">
        <f t="shared" si="26"/>
        <v>2.6813999999999998E-2</v>
      </c>
      <c r="R1092" s="67"/>
      <c r="X1092" s="66">
        <v>43517</v>
      </c>
      <c r="Y1092" s="62">
        <v>5.5</v>
      </c>
    </row>
    <row r="1093" spans="9:25" x14ac:dyDescent="0.25">
      <c r="I1093" s="66">
        <v>43521</v>
      </c>
      <c r="J1093" s="62">
        <v>2.87</v>
      </c>
      <c r="K1093" s="66">
        <v>43518</v>
      </c>
      <c r="L1093" s="147">
        <v>26.37</v>
      </c>
      <c r="M1093" s="147">
        <v>263.7</v>
      </c>
      <c r="N1093" s="148">
        <v>2.6369999999999998E-2</v>
      </c>
      <c r="O1093" s="148">
        <f t="shared" si="26"/>
        <v>2.6369999999999998E-2</v>
      </c>
      <c r="R1093" s="67"/>
      <c r="X1093" s="66">
        <v>43518</v>
      </c>
      <c r="Y1093" s="62">
        <v>5.5</v>
      </c>
    </row>
    <row r="1094" spans="9:25" x14ac:dyDescent="0.25">
      <c r="I1094" s="66">
        <v>43522</v>
      </c>
      <c r="J1094" s="62">
        <v>2.84</v>
      </c>
      <c r="K1094" s="66">
        <v>43521</v>
      </c>
      <c r="L1094" s="62">
        <v>260.41000000000003</v>
      </c>
      <c r="M1094" s="62">
        <v>260.41000000000003</v>
      </c>
      <c r="N1094" s="67">
        <v>2.6041000000000002E-2</v>
      </c>
      <c r="O1094" s="67">
        <f t="shared" si="26"/>
        <v>2.6041000000000002E-2</v>
      </c>
      <c r="R1094" s="67"/>
      <c r="X1094" s="66">
        <v>43521</v>
      </c>
      <c r="Y1094" s="62">
        <v>5.5</v>
      </c>
    </row>
    <row r="1095" spans="9:25" x14ac:dyDescent="0.25">
      <c r="I1095" s="66">
        <v>43523</v>
      </c>
      <c r="J1095" s="62">
        <v>2.91</v>
      </c>
      <c r="K1095" s="66">
        <v>43522</v>
      </c>
      <c r="L1095" s="62">
        <v>258.89</v>
      </c>
      <c r="M1095" s="62">
        <v>258.89</v>
      </c>
      <c r="N1095" s="67">
        <v>2.5888999999999999E-2</v>
      </c>
      <c r="O1095" s="67">
        <f t="shared" si="26"/>
        <v>2.5888999999999999E-2</v>
      </c>
      <c r="R1095" s="67"/>
      <c r="X1095" s="66">
        <v>43522</v>
      </c>
      <c r="Y1095" s="62">
        <v>5.5</v>
      </c>
    </row>
    <row r="1096" spans="9:25" x14ac:dyDescent="0.25">
      <c r="I1096" s="66">
        <v>43524</v>
      </c>
      <c r="J1096" s="62">
        <v>2.94</v>
      </c>
      <c r="K1096" s="66">
        <v>43523</v>
      </c>
      <c r="L1096" s="62">
        <v>255.77</v>
      </c>
      <c r="M1096" s="62">
        <v>255.77</v>
      </c>
      <c r="N1096" s="67">
        <v>2.5577000000000003E-2</v>
      </c>
      <c r="O1096" s="67">
        <f t="shared" si="26"/>
        <v>2.5577000000000003E-2</v>
      </c>
      <c r="R1096" s="67"/>
      <c r="X1096" s="66">
        <v>43523</v>
      </c>
      <c r="Y1096" s="62">
        <v>5.5</v>
      </c>
    </row>
    <row r="1097" spans="9:25" x14ac:dyDescent="0.25">
      <c r="I1097" s="66">
        <v>43525</v>
      </c>
      <c r="J1097" s="62">
        <v>2.97</v>
      </c>
      <c r="K1097" s="66">
        <v>43524</v>
      </c>
      <c r="L1097" s="62">
        <v>259.48</v>
      </c>
      <c r="M1097" s="62">
        <v>259.48</v>
      </c>
      <c r="N1097" s="67">
        <v>2.5948000000000002E-2</v>
      </c>
      <c r="O1097" s="67">
        <f t="shared" si="26"/>
        <v>2.5948000000000002E-2</v>
      </c>
      <c r="R1097" s="67"/>
      <c r="X1097" s="66">
        <v>43524</v>
      </c>
      <c r="Y1097" s="62">
        <v>5.5</v>
      </c>
    </row>
    <row r="1098" spans="9:25" x14ac:dyDescent="0.25">
      <c r="I1098" s="66">
        <v>43528</v>
      </c>
      <c r="J1098" s="62">
        <v>2.93</v>
      </c>
      <c r="K1098" s="66">
        <v>43525</v>
      </c>
      <c r="L1098" s="62">
        <v>262.33999999999997</v>
      </c>
      <c r="M1098" s="62">
        <v>262.33999999999997</v>
      </c>
      <c r="N1098" s="67">
        <v>2.6233999999999997E-2</v>
      </c>
      <c r="O1098" s="67">
        <f t="shared" si="26"/>
        <v>2.6233999999999997E-2</v>
      </c>
      <c r="R1098" s="67"/>
      <c r="X1098" s="66">
        <v>43525</v>
      </c>
      <c r="Y1098" s="62">
        <v>5.5</v>
      </c>
    </row>
    <row r="1099" spans="9:25" x14ac:dyDescent="0.25">
      <c r="I1099" s="66">
        <v>43529</v>
      </c>
      <c r="J1099" s="62">
        <v>2.93</v>
      </c>
      <c r="K1099" s="66">
        <v>43528</v>
      </c>
      <c r="L1099" s="62">
        <v>262.87</v>
      </c>
      <c r="M1099" s="62">
        <v>262.87</v>
      </c>
      <c r="N1099" s="67">
        <v>2.6287000000000001E-2</v>
      </c>
      <c r="O1099" s="67">
        <f t="shared" si="26"/>
        <v>2.6287000000000001E-2</v>
      </c>
      <c r="R1099" s="67"/>
      <c r="X1099" s="66">
        <v>43528</v>
      </c>
      <c r="Y1099" s="62">
        <v>5.5</v>
      </c>
    </row>
    <row r="1100" spans="9:25" x14ac:dyDescent="0.25">
      <c r="I1100" s="66">
        <v>43530</v>
      </c>
      <c r="J1100" s="62">
        <v>2.9</v>
      </c>
      <c r="K1100" s="66">
        <v>43529</v>
      </c>
      <c r="L1100" s="62">
        <v>267.32</v>
      </c>
      <c r="M1100" s="62">
        <v>267.32</v>
      </c>
      <c r="N1100" s="67">
        <v>2.6731999999999999E-2</v>
      </c>
      <c r="O1100" s="67">
        <f t="shared" ref="O1100:O1163" si="27">IF(OR(N1100&gt;($G$25+$G$26*$G$24),N1100&lt;($G$25-$G$26*$G$24)),"",N1100)</f>
        <v>2.6731999999999999E-2</v>
      </c>
      <c r="R1100" s="67"/>
      <c r="X1100" s="66">
        <v>43529</v>
      </c>
      <c r="Y1100" s="62">
        <v>5.5</v>
      </c>
    </row>
    <row r="1101" spans="9:25" x14ac:dyDescent="0.25">
      <c r="I1101" s="66">
        <v>43531</v>
      </c>
      <c r="J1101" s="62">
        <v>2.86</v>
      </c>
      <c r="K1101" s="66">
        <v>43530</v>
      </c>
      <c r="L1101" s="62">
        <v>268.92</v>
      </c>
      <c r="M1101" s="62">
        <v>268.92</v>
      </c>
      <c r="N1101" s="67">
        <v>2.6892000000000003E-2</v>
      </c>
      <c r="O1101" s="67">
        <f t="shared" si="27"/>
        <v>2.6892000000000003E-2</v>
      </c>
      <c r="R1101" s="67"/>
      <c r="X1101" s="66">
        <v>43530</v>
      </c>
      <c r="Y1101" s="62">
        <v>5.5</v>
      </c>
    </row>
    <row r="1102" spans="9:25" x14ac:dyDescent="0.25">
      <c r="I1102" s="66">
        <v>43532</v>
      </c>
      <c r="J1102" s="62">
        <v>2.83</v>
      </c>
      <c r="K1102" s="66">
        <v>43531</v>
      </c>
      <c r="L1102" s="62">
        <v>271.22000000000003</v>
      </c>
      <c r="M1102" s="62">
        <v>271.22000000000003</v>
      </c>
      <c r="N1102" s="67">
        <v>2.7122000000000004E-2</v>
      </c>
      <c r="O1102" s="67">
        <f t="shared" si="27"/>
        <v>2.7122000000000004E-2</v>
      </c>
      <c r="R1102" s="67"/>
      <c r="X1102" s="66">
        <v>43531</v>
      </c>
      <c r="Y1102" s="62">
        <v>5.5</v>
      </c>
    </row>
    <row r="1103" spans="9:25" x14ac:dyDescent="0.25">
      <c r="I1103" s="66">
        <v>43535</v>
      </c>
      <c r="J1103" s="62">
        <v>2.86</v>
      </c>
      <c r="K1103" s="66">
        <v>43532</v>
      </c>
      <c r="L1103" s="62">
        <v>269.93</v>
      </c>
      <c r="M1103" s="62">
        <v>269.93</v>
      </c>
      <c r="N1103" s="67">
        <v>2.6993E-2</v>
      </c>
      <c r="O1103" s="67">
        <f t="shared" si="27"/>
        <v>2.6993E-2</v>
      </c>
      <c r="R1103" s="67"/>
      <c r="X1103" s="66">
        <v>43532</v>
      </c>
      <c r="Y1103" s="62">
        <v>5.5</v>
      </c>
    </row>
    <row r="1104" spans="9:25" x14ac:dyDescent="0.25">
      <c r="I1104" s="66">
        <v>43536</v>
      </c>
      <c r="J1104" s="62">
        <v>2.82</v>
      </c>
      <c r="K1104" s="66">
        <v>43535</v>
      </c>
      <c r="L1104" s="62">
        <v>259.51</v>
      </c>
      <c r="M1104" s="62">
        <v>259.51</v>
      </c>
      <c r="N1104" s="67">
        <v>2.5950999999999998E-2</v>
      </c>
      <c r="O1104" s="67">
        <f t="shared" si="27"/>
        <v>2.5950999999999998E-2</v>
      </c>
      <c r="R1104" s="67"/>
      <c r="X1104" s="66">
        <v>43535</v>
      </c>
      <c r="Y1104" s="62">
        <v>5.5</v>
      </c>
    </row>
    <row r="1105" spans="9:25" x14ac:dyDescent="0.25">
      <c r="I1105" s="66">
        <v>43537</v>
      </c>
      <c r="J1105" s="62">
        <v>2.82</v>
      </c>
      <c r="K1105" s="66">
        <v>43536</v>
      </c>
      <c r="L1105" s="62">
        <v>261.86</v>
      </c>
      <c r="M1105" s="62">
        <v>261.86</v>
      </c>
      <c r="N1105" s="67">
        <v>2.6186000000000001E-2</v>
      </c>
      <c r="O1105" s="67">
        <f t="shared" si="27"/>
        <v>2.6186000000000001E-2</v>
      </c>
      <c r="R1105" s="67"/>
      <c r="X1105" s="66">
        <v>43536</v>
      </c>
      <c r="Y1105" s="62">
        <v>5.5</v>
      </c>
    </row>
    <row r="1106" spans="9:25" x14ac:dyDescent="0.25">
      <c r="I1106" s="66">
        <v>43538</v>
      </c>
      <c r="J1106" s="62">
        <v>2.86</v>
      </c>
      <c r="K1106" s="66">
        <v>43537</v>
      </c>
      <c r="L1106" s="62">
        <v>261.57</v>
      </c>
      <c r="M1106" s="62">
        <v>261.57</v>
      </c>
      <c r="N1106" s="67">
        <v>2.6157E-2</v>
      </c>
      <c r="O1106" s="67">
        <f t="shared" si="27"/>
        <v>2.6157E-2</v>
      </c>
      <c r="R1106" s="67"/>
      <c r="X1106" s="66">
        <v>43537</v>
      </c>
      <c r="Y1106" s="62">
        <v>5.5</v>
      </c>
    </row>
    <row r="1107" spans="9:25" x14ac:dyDescent="0.25">
      <c r="I1107" s="66">
        <v>43539</v>
      </c>
      <c r="J1107" s="62">
        <v>2.83</v>
      </c>
      <c r="K1107" s="66">
        <v>43538</v>
      </c>
      <c r="L1107" s="62">
        <v>262.61</v>
      </c>
      <c r="M1107" s="62">
        <v>262.61</v>
      </c>
      <c r="N1107" s="67">
        <v>2.6261000000000003E-2</v>
      </c>
      <c r="O1107" s="67">
        <f t="shared" si="27"/>
        <v>2.6261000000000003E-2</v>
      </c>
      <c r="R1107" s="67"/>
      <c r="X1107" s="66">
        <v>43538</v>
      </c>
      <c r="Y1107" s="62">
        <v>5.5</v>
      </c>
    </row>
    <row r="1108" spans="9:25" x14ac:dyDescent="0.25">
      <c r="I1108" s="66">
        <v>43542</v>
      </c>
      <c r="J1108" s="62">
        <v>2.83</v>
      </c>
      <c r="K1108" s="66">
        <v>43539</v>
      </c>
      <c r="L1108" s="147">
        <v>26.22</v>
      </c>
      <c r="M1108" s="147">
        <v>262.2</v>
      </c>
      <c r="N1108" s="148">
        <v>2.622E-2</v>
      </c>
      <c r="O1108" s="148">
        <f t="shared" si="27"/>
        <v>2.622E-2</v>
      </c>
      <c r="R1108" s="67"/>
      <c r="X1108" s="66">
        <v>43539</v>
      </c>
      <c r="Y1108" s="62">
        <v>5.5</v>
      </c>
    </row>
    <row r="1109" spans="9:25" x14ac:dyDescent="0.25">
      <c r="I1109" s="66">
        <v>43543</v>
      </c>
      <c r="J1109" s="62">
        <v>2.84</v>
      </c>
      <c r="K1109" s="66">
        <v>43542</v>
      </c>
      <c r="L1109" s="147">
        <v>25.78</v>
      </c>
      <c r="M1109" s="147">
        <v>257.8</v>
      </c>
      <c r="N1109" s="148">
        <v>2.5780000000000001E-2</v>
      </c>
      <c r="O1109" s="148">
        <f t="shared" si="27"/>
        <v>2.5780000000000001E-2</v>
      </c>
      <c r="R1109" s="67"/>
      <c r="X1109" s="66">
        <v>43542</v>
      </c>
      <c r="Y1109" s="62">
        <v>5.5</v>
      </c>
    </row>
    <row r="1110" spans="9:25" x14ac:dyDescent="0.25">
      <c r="I1110" s="66">
        <v>43544</v>
      </c>
      <c r="J1110" s="62">
        <v>2.79</v>
      </c>
      <c r="K1110" s="66">
        <v>43543</v>
      </c>
      <c r="L1110" s="62">
        <v>253.99</v>
      </c>
      <c r="M1110" s="62">
        <v>253.99</v>
      </c>
      <c r="N1110" s="67">
        <v>2.5399000000000001E-2</v>
      </c>
      <c r="O1110" s="67">
        <f t="shared" si="27"/>
        <v>2.5399000000000001E-2</v>
      </c>
      <c r="R1110" s="67"/>
      <c r="X1110" s="66">
        <v>43543</v>
      </c>
      <c r="Y1110" s="62">
        <v>5.5</v>
      </c>
    </row>
    <row r="1111" spans="9:25" x14ac:dyDescent="0.25">
      <c r="I1111" s="66">
        <v>43545</v>
      </c>
      <c r="J1111" s="62">
        <v>2.78</v>
      </c>
      <c r="K1111" s="66">
        <v>43544</v>
      </c>
      <c r="L1111" s="62">
        <v>257.52</v>
      </c>
      <c r="M1111" s="62">
        <v>257.52</v>
      </c>
      <c r="N1111" s="67">
        <v>2.5751999999999997E-2</v>
      </c>
      <c r="O1111" s="67">
        <f t="shared" si="27"/>
        <v>2.5751999999999997E-2</v>
      </c>
      <c r="R1111" s="67"/>
      <c r="X1111" s="66">
        <v>43544</v>
      </c>
      <c r="Y1111" s="62">
        <v>5.5</v>
      </c>
    </row>
    <row r="1112" spans="9:25" x14ac:dyDescent="0.25">
      <c r="I1112" s="66">
        <v>43546</v>
      </c>
      <c r="J1112" s="62">
        <v>2.69</v>
      </c>
      <c r="K1112" s="66">
        <v>43545</v>
      </c>
      <c r="L1112" s="62">
        <v>261.68</v>
      </c>
      <c r="M1112" s="62">
        <v>261.68</v>
      </c>
      <c r="N1112" s="67">
        <v>2.6168E-2</v>
      </c>
      <c r="O1112" s="67">
        <f t="shared" si="27"/>
        <v>2.6168E-2</v>
      </c>
      <c r="R1112" s="67"/>
      <c r="X1112" s="66">
        <v>43545</v>
      </c>
      <c r="Y1112" s="62">
        <v>5.5</v>
      </c>
    </row>
    <row r="1113" spans="9:25" x14ac:dyDescent="0.25">
      <c r="I1113" s="66">
        <v>43549</v>
      </c>
      <c r="J1113" s="62">
        <v>2.68</v>
      </c>
      <c r="K1113" s="66">
        <v>43546</v>
      </c>
      <c r="L1113" s="62">
        <v>279.52999999999997</v>
      </c>
      <c r="M1113" s="62">
        <v>279.52999999999997</v>
      </c>
      <c r="N1113" s="67">
        <v>2.7952999999999999E-2</v>
      </c>
      <c r="O1113" s="67">
        <f t="shared" si="27"/>
        <v>2.7952999999999999E-2</v>
      </c>
      <c r="R1113" s="67"/>
      <c r="X1113" s="66">
        <v>43546</v>
      </c>
      <c r="Y1113" s="62">
        <v>5.5</v>
      </c>
    </row>
    <row r="1114" spans="9:25" x14ac:dyDescent="0.25">
      <c r="I1114" s="66">
        <v>43550</v>
      </c>
      <c r="J1114" s="62">
        <v>2.67</v>
      </c>
      <c r="K1114" s="66">
        <v>43549</v>
      </c>
      <c r="L1114" s="62">
        <v>274.23</v>
      </c>
      <c r="M1114" s="62">
        <v>274.23</v>
      </c>
      <c r="N1114" s="67">
        <v>2.7423000000000003E-2</v>
      </c>
      <c r="O1114" s="67">
        <f t="shared" si="27"/>
        <v>2.7423000000000003E-2</v>
      </c>
      <c r="R1114" s="67"/>
      <c r="X1114" s="66">
        <v>43549</v>
      </c>
      <c r="Y1114" s="62">
        <v>5.5</v>
      </c>
    </row>
    <row r="1115" spans="9:25" x14ac:dyDescent="0.25">
      <c r="I1115" s="66">
        <v>43551</v>
      </c>
      <c r="J1115" s="62">
        <v>2.63</v>
      </c>
      <c r="K1115" s="66">
        <v>43550</v>
      </c>
      <c r="L1115" s="62">
        <v>272.29000000000002</v>
      </c>
      <c r="M1115" s="62">
        <v>272.29000000000002</v>
      </c>
      <c r="N1115" s="67">
        <v>2.7229000000000003E-2</v>
      </c>
      <c r="O1115" s="67">
        <f t="shared" si="27"/>
        <v>2.7229000000000003E-2</v>
      </c>
      <c r="R1115" s="67"/>
      <c r="X1115" s="66">
        <v>43550</v>
      </c>
      <c r="Y1115" s="62">
        <v>5.5</v>
      </c>
    </row>
    <row r="1116" spans="9:25" x14ac:dyDescent="0.25">
      <c r="I1116" s="66">
        <v>43552</v>
      </c>
      <c r="J1116" s="62">
        <v>2.62</v>
      </c>
      <c r="K1116" s="66">
        <v>43551</v>
      </c>
      <c r="L1116" s="62">
        <v>286.55</v>
      </c>
      <c r="M1116" s="62">
        <v>286.55</v>
      </c>
      <c r="N1116" s="67">
        <v>2.8655E-2</v>
      </c>
      <c r="O1116" s="67">
        <f t="shared" si="27"/>
        <v>2.8655E-2</v>
      </c>
      <c r="R1116" s="67"/>
      <c r="X1116" s="66">
        <v>43551</v>
      </c>
      <c r="Y1116" s="62">
        <v>5.5</v>
      </c>
    </row>
    <row r="1117" spans="9:25" x14ac:dyDescent="0.25">
      <c r="I1117" s="66">
        <v>43553</v>
      </c>
      <c r="J1117" s="62">
        <v>2.63</v>
      </c>
      <c r="K1117" s="66">
        <v>43552</v>
      </c>
      <c r="L1117" s="62">
        <v>281.68</v>
      </c>
      <c r="M1117" s="62">
        <v>281.68</v>
      </c>
      <c r="N1117" s="67">
        <v>2.8168000000000002E-2</v>
      </c>
      <c r="O1117" s="67">
        <f t="shared" si="27"/>
        <v>2.8168000000000002E-2</v>
      </c>
      <c r="R1117" s="67"/>
      <c r="X1117" s="66">
        <v>43552</v>
      </c>
      <c r="Y1117" s="62">
        <v>5.5</v>
      </c>
    </row>
    <row r="1118" spans="9:25" x14ac:dyDescent="0.25">
      <c r="I1118" s="66">
        <v>43556</v>
      </c>
      <c r="J1118" s="62">
        <v>2.71</v>
      </c>
      <c r="K1118" s="66">
        <v>43553</v>
      </c>
      <c r="L1118" s="62">
        <v>277.25</v>
      </c>
      <c r="M1118" s="62">
        <v>277.25</v>
      </c>
      <c r="N1118" s="67">
        <v>2.7725E-2</v>
      </c>
      <c r="O1118" s="67">
        <f t="shared" si="27"/>
        <v>2.7725E-2</v>
      </c>
      <c r="R1118" s="67"/>
      <c r="X1118" s="66">
        <v>43553</v>
      </c>
      <c r="Y1118" s="62">
        <v>5.5</v>
      </c>
    </row>
    <row r="1119" spans="9:25" x14ac:dyDescent="0.25">
      <c r="I1119" s="66">
        <v>43557</v>
      </c>
      <c r="J1119" s="62">
        <v>2.7</v>
      </c>
      <c r="K1119" s="66">
        <v>43556</v>
      </c>
      <c r="L1119" s="62">
        <v>272.32</v>
      </c>
      <c r="M1119" s="62">
        <v>272.32</v>
      </c>
      <c r="N1119" s="67">
        <v>2.7231999999999999E-2</v>
      </c>
      <c r="O1119" s="67">
        <f t="shared" si="27"/>
        <v>2.7231999999999999E-2</v>
      </c>
      <c r="R1119" s="67"/>
      <c r="X1119" s="66">
        <v>43556</v>
      </c>
      <c r="Y1119" s="62">
        <v>5.5</v>
      </c>
    </row>
    <row r="1120" spans="9:25" x14ac:dyDescent="0.25">
      <c r="I1120" s="66">
        <v>43558</v>
      </c>
      <c r="J1120" s="62">
        <v>2.75</v>
      </c>
      <c r="K1120" s="66">
        <v>43557</v>
      </c>
      <c r="L1120" s="147">
        <v>27.19</v>
      </c>
      <c r="M1120" s="147">
        <v>271.89999999999998</v>
      </c>
      <c r="N1120" s="148">
        <v>2.7189999999999999E-2</v>
      </c>
      <c r="O1120" s="148">
        <f t="shared" si="27"/>
        <v>2.7189999999999999E-2</v>
      </c>
      <c r="R1120" s="67"/>
      <c r="X1120" s="66">
        <v>43557</v>
      </c>
      <c r="Y1120" s="62">
        <v>5.5</v>
      </c>
    </row>
    <row r="1121" spans="9:25" x14ac:dyDescent="0.25">
      <c r="I1121" s="66">
        <v>43559</v>
      </c>
      <c r="J1121" s="62">
        <v>2.74</v>
      </c>
      <c r="K1121" s="66">
        <v>43558</v>
      </c>
      <c r="L1121" s="62">
        <v>273.32</v>
      </c>
      <c r="M1121" s="62">
        <v>273.32</v>
      </c>
      <c r="N1121" s="67">
        <v>2.7331999999999999E-2</v>
      </c>
      <c r="O1121" s="67">
        <f t="shared" si="27"/>
        <v>2.7331999999999999E-2</v>
      </c>
      <c r="R1121" s="67"/>
      <c r="X1121" s="66">
        <v>43558</v>
      </c>
      <c r="Y1121" s="62">
        <v>5.5</v>
      </c>
    </row>
    <row r="1122" spans="9:25" x14ac:dyDescent="0.25">
      <c r="I1122" s="66">
        <v>43560</v>
      </c>
      <c r="J1122" s="62">
        <v>2.72</v>
      </c>
      <c r="K1122" s="66">
        <v>43559</v>
      </c>
      <c r="L1122" s="62">
        <v>273.16000000000003</v>
      </c>
      <c r="M1122" s="62">
        <v>273.16000000000003</v>
      </c>
      <c r="N1122" s="67">
        <v>2.7316000000000003E-2</v>
      </c>
      <c r="O1122" s="67">
        <f t="shared" si="27"/>
        <v>2.7316000000000003E-2</v>
      </c>
      <c r="R1122" s="67"/>
      <c r="X1122" s="66">
        <v>43559</v>
      </c>
      <c r="Y1122" s="62">
        <v>5.5</v>
      </c>
    </row>
    <row r="1123" spans="9:25" x14ac:dyDescent="0.25">
      <c r="I1123" s="66">
        <v>43563</v>
      </c>
      <c r="J1123" s="62">
        <v>2.74</v>
      </c>
      <c r="K1123" s="66">
        <v>43560</v>
      </c>
      <c r="L1123" s="62">
        <v>272.68</v>
      </c>
      <c r="M1123" s="62">
        <v>272.68</v>
      </c>
      <c r="N1123" s="67">
        <v>2.7268000000000001E-2</v>
      </c>
      <c r="O1123" s="67">
        <f t="shared" si="27"/>
        <v>2.7268000000000001E-2</v>
      </c>
      <c r="R1123" s="67"/>
      <c r="X1123" s="66">
        <v>43560</v>
      </c>
      <c r="Y1123" s="62">
        <v>5.5</v>
      </c>
    </row>
    <row r="1124" spans="9:25" x14ac:dyDescent="0.25">
      <c r="I1124" s="66">
        <v>43564</v>
      </c>
      <c r="J1124" s="62">
        <v>2.73</v>
      </c>
      <c r="K1124" s="66">
        <v>43563</v>
      </c>
      <c r="L1124" s="62">
        <v>272.95</v>
      </c>
      <c r="M1124" s="62">
        <v>272.95</v>
      </c>
      <c r="N1124" s="67">
        <v>2.7295E-2</v>
      </c>
      <c r="O1124" s="67">
        <f t="shared" si="27"/>
        <v>2.7295E-2</v>
      </c>
      <c r="R1124" s="67"/>
      <c r="X1124" s="66">
        <v>43563</v>
      </c>
      <c r="Y1124" s="62">
        <v>5.5</v>
      </c>
    </row>
    <row r="1125" spans="9:25" x14ac:dyDescent="0.25">
      <c r="I1125" s="66">
        <v>43565</v>
      </c>
      <c r="J1125" s="62">
        <v>2.71</v>
      </c>
      <c r="K1125" s="66">
        <v>43564</v>
      </c>
      <c r="L1125" s="62">
        <v>271.79000000000002</v>
      </c>
      <c r="M1125" s="62">
        <v>271.79000000000002</v>
      </c>
      <c r="N1125" s="67">
        <v>2.7179000000000002E-2</v>
      </c>
      <c r="O1125" s="67">
        <f t="shared" si="27"/>
        <v>2.7179000000000002E-2</v>
      </c>
      <c r="R1125" s="67"/>
      <c r="X1125" s="66">
        <v>43564</v>
      </c>
      <c r="Y1125" s="62">
        <v>5.5</v>
      </c>
    </row>
    <row r="1126" spans="9:25" x14ac:dyDescent="0.25">
      <c r="I1126" s="66">
        <v>43566</v>
      </c>
      <c r="J1126" s="62">
        <v>2.74</v>
      </c>
      <c r="K1126" s="66">
        <v>43565</v>
      </c>
      <c r="L1126" s="62">
        <v>270.14</v>
      </c>
      <c r="M1126" s="62">
        <v>270.14</v>
      </c>
      <c r="N1126" s="67">
        <v>2.7014E-2</v>
      </c>
      <c r="O1126" s="67">
        <f t="shared" si="27"/>
        <v>2.7014E-2</v>
      </c>
      <c r="R1126" s="67"/>
      <c r="X1126" s="66">
        <v>43565</v>
      </c>
      <c r="Y1126" s="62">
        <v>5.5</v>
      </c>
    </row>
    <row r="1127" spans="9:25" x14ac:dyDescent="0.25">
      <c r="I1127" s="66">
        <v>43567</v>
      </c>
      <c r="J1127" s="62">
        <v>2.78</v>
      </c>
      <c r="K1127" s="66">
        <v>43566</v>
      </c>
      <c r="L1127" s="62">
        <v>273.95999999999998</v>
      </c>
      <c r="M1127" s="62">
        <v>273.95999999999998</v>
      </c>
      <c r="N1127" s="67">
        <v>2.7395999999999997E-2</v>
      </c>
      <c r="O1127" s="67">
        <f t="shared" si="27"/>
        <v>2.7395999999999997E-2</v>
      </c>
      <c r="R1127" s="67"/>
      <c r="X1127" s="66">
        <v>43566</v>
      </c>
      <c r="Y1127" s="62">
        <v>5.5</v>
      </c>
    </row>
    <row r="1128" spans="9:25" x14ac:dyDescent="0.25">
      <c r="I1128" s="66">
        <v>43570</v>
      </c>
      <c r="J1128" s="62">
        <v>2.77</v>
      </c>
      <c r="K1128" s="66">
        <v>43567</v>
      </c>
      <c r="L1128" s="62">
        <v>273.73</v>
      </c>
      <c r="M1128" s="62">
        <v>273.73</v>
      </c>
      <c r="N1128" s="67">
        <v>2.7373000000000001E-2</v>
      </c>
      <c r="O1128" s="67">
        <f t="shared" si="27"/>
        <v>2.7373000000000001E-2</v>
      </c>
      <c r="R1128" s="67"/>
      <c r="X1128" s="66">
        <v>43567</v>
      </c>
      <c r="Y1128" s="62">
        <v>5.5</v>
      </c>
    </row>
    <row r="1129" spans="9:25" x14ac:dyDescent="0.25">
      <c r="I1129" s="66">
        <v>43571</v>
      </c>
      <c r="J1129" s="62">
        <v>2.81</v>
      </c>
      <c r="K1129" s="66">
        <v>43570</v>
      </c>
      <c r="L1129" s="147">
        <v>27.11</v>
      </c>
      <c r="M1129" s="147">
        <v>271.10000000000002</v>
      </c>
      <c r="N1129" s="148">
        <v>2.7110000000000002E-2</v>
      </c>
      <c r="O1129" s="148">
        <f t="shared" si="27"/>
        <v>2.7110000000000002E-2</v>
      </c>
      <c r="R1129" s="67"/>
      <c r="X1129" s="66">
        <v>43570</v>
      </c>
      <c r="Y1129" s="62">
        <v>5.5</v>
      </c>
    </row>
    <row r="1130" spans="9:25" x14ac:dyDescent="0.25">
      <c r="I1130" s="66">
        <v>43572</v>
      </c>
      <c r="J1130" s="62">
        <v>2.81</v>
      </c>
      <c r="K1130" s="66">
        <v>43571</v>
      </c>
      <c r="L1130" s="62">
        <v>271.29000000000002</v>
      </c>
      <c r="M1130" s="62">
        <v>271.29000000000002</v>
      </c>
      <c r="N1130" s="67">
        <v>2.7129E-2</v>
      </c>
      <c r="O1130" s="67">
        <f t="shared" si="27"/>
        <v>2.7129E-2</v>
      </c>
      <c r="R1130" s="67"/>
      <c r="X1130" s="66">
        <v>43571</v>
      </c>
      <c r="Y1130" s="62">
        <v>5.5</v>
      </c>
    </row>
    <row r="1131" spans="9:25" x14ac:dyDescent="0.25">
      <c r="I1131" s="66">
        <v>43573</v>
      </c>
      <c r="J1131" s="62">
        <v>2.78</v>
      </c>
      <c r="K1131" s="66">
        <v>43572</v>
      </c>
      <c r="L1131" s="62">
        <v>273.94</v>
      </c>
      <c r="M1131" s="62">
        <v>273.94</v>
      </c>
      <c r="N1131" s="67">
        <v>2.7393999999999998E-2</v>
      </c>
      <c r="O1131" s="67">
        <f t="shared" si="27"/>
        <v>2.7393999999999998E-2</v>
      </c>
      <c r="R1131" s="67"/>
      <c r="X1131" s="66">
        <v>43572</v>
      </c>
      <c r="Y1131" s="62">
        <v>5.5</v>
      </c>
    </row>
    <row r="1132" spans="9:25" x14ac:dyDescent="0.25">
      <c r="I1132" s="66">
        <v>43574</v>
      </c>
      <c r="J1132" s="62"/>
      <c r="K1132" s="66">
        <v>43573</v>
      </c>
      <c r="L1132" s="147">
        <v>2.74</v>
      </c>
      <c r="M1132" s="147">
        <v>274</v>
      </c>
      <c r="N1132" s="148">
        <v>2.7400000000000001E-2</v>
      </c>
      <c r="O1132" s="148">
        <f t="shared" si="27"/>
        <v>2.7400000000000001E-2</v>
      </c>
      <c r="R1132" s="67"/>
      <c r="X1132" s="66">
        <v>43573</v>
      </c>
      <c r="Y1132" s="62">
        <v>5.5</v>
      </c>
    </row>
    <row r="1133" spans="9:25" x14ac:dyDescent="0.25">
      <c r="I1133" s="66">
        <v>43577</v>
      </c>
      <c r="J1133" s="62">
        <v>2.82</v>
      </c>
      <c r="K1133" s="66">
        <v>43574</v>
      </c>
      <c r="L1133" s="147">
        <v>2.74</v>
      </c>
      <c r="M1133" s="147">
        <v>274</v>
      </c>
      <c r="N1133" s="148">
        <v>2.7400000000000001E-2</v>
      </c>
      <c r="O1133" s="148">
        <f t="shared" si="27"/>
        <v>2.7400000000000001E-2</v>
      </c>
      <c r="R1133" s="67"/>
      <c r="X1133" s="66">
        <v>43574</v>
      </c>
      <c r="Y1133" s="62">
        <v>5.5</v>
      </c>
    </row>
    <row r="1134" spans="9:25" x14ac:dyDescent="0.25">
      <c r="I1134" s="66">
        <v>43578</v>
      </c>
      <c r="J1134" s="62">
        <v>2.81</v>
      </c>
      <c r="K1134" s="66">
        <v>43577</v>
      </c>
      <c r="L1134" s="62">
        <v>273.02999999999997</v>
      </c>
      <c r="M1134" s="62">
        <v>273.02999999999997</v>
      </c>
      <c r="N1134" s="67">
        <v>2.7302999999999997E-2</v>
      </c>
      <c r="O1134" s="67">
        <f t="shared" si="27"/>
        <v>2.7302999999999997E-2</v>
      </c>
      <c r="R1134" s="67"/>
      <c r="X1134" s="66">
        <v>43577</v>
      </c>
      <c r="Y1134" s="62">
        <v>5.5</v>
      </c>
    </row>
    <row r="1135" spans="9:25" x14ac:dyDescent="0.25">
      <c r="I1135" s="66">
        <v>43579</v>
      </c>
      <c r="J1135" s="62">
        <v>2.76</v>
      </c>
      <c r="K1135" s="66">
        <v>43578</v>
      </c>
      <c r="L1135" s="62">
        <v>271.33999999999997</v>
      </c>
      <c r="M1135" s="62">
        <v>271.33999999999997</v>
      </c>
      <c r="N1135" s="67">
        <v>2.7133999999999998E-2</v>
      </c>
      <c r="O1135" s="67">
        <f t="shared" si="27"/>
        <v>2.7133999999999998E-2</v>
      </c>
      <c r="R1135" s="67"/>
      <c r="X1135" s="66">
        <v>43578</v>
      </c>
      <c r="Y1135" s="62">
        <v>5.5</v>
      </c>
    </row>
    <row r="1136" spans="9:25" x14ac:dyDescent="0.25">
      <c r="I1136" s="66">
        <v>43580</v>
      </c>
      <c r="J1136" s="62">
        <v>2.76</v>
      </c>
      <c r="K1136" s="66">
        <v>43579</v>
      </c>
      <c r="L1136" s="62">
        <v>278.43</v>
      </c>
      <c r="M1136" s="62">
        <v>278.43</v>
      </c>
      <c r="N1136" s="67">
        <v>2.7843E-2</v>
      </c>
      <c r="O1136" s="67">
        <f t="shared" si="27"/>
        <v>2.7843E-2</v>
      </c>
      <c r="R1136" s="67"/>
      <c r="X1136" s="66">
        <v>43579</v>
      </c>
      <c r="Y1136" s="62">
        <v>5.5</v>
      </c>
    </row>
    <row r="1137" spans="9:25" x14ac:dyDescent="0.25">
      <c r="I1137" s="66">
        <v>43581</v>
      </c>
      <c r="J1137" s="62">
        <v>2.74</v>
      </c>
      <c r="K1137" s="66">
        <v>43580</v>
      </c>
      <c r="L1137" s="62">
        <v>279.39</v>
      </c>
      <c r="M1137" s="62">
        <v>279.39</v>
      </c>
      <c r="N1137" s="67">
        <v>2.7938999999999999E-2</v>
      </c>
      <c r="O1137" s="67">
        <f t="shared" si="27"/>
        <v>2.7938999999999999E-2</v>
      </c>
      <c r="R1137" s="67"/>
      <c r="X1137" s="66">
        <v>43580</v>
      </c>
      <c r="Y1137" s="62">
        <v>5.5</v>
      </c>
    </row>
    <row r="1138" spans="9:25" x14ac:dyDescent="0.25">
      <c r="I1138" s="66">
        <v>43584</v>
      </c>
      <c r="J1138" s="62">
        <v>2.78</v>
      </c>
      <c r="K1138" s="66">
        <v>43581</v>
      </c>
      <c r="L1138" s="62">
        <v>277.16000000000003</v>
      </c>
      <c r="M1138" s="62">
        <v>277.16000000000003</v>
      </c>
      <c r="N1138" s="67">
        <v>2.7716000000000001E-2</v>
      </c>
      <c r="O1138" s="67">
        <f t="shared" si="27"/>
        <v>2.7716000000000001E-2</v>
      </c>
      <c r="R1138" s="67"/>
      <c r="X1138" s="66">
        <v>43581</v>
      </c>
      <c r="Y1138" s="62">
        <v>5.5</v>
      </c>
    </row>
    <row r="1139" spans="9:25" x14ac:dyDescent="0.25">
      <c r="I1139" s="66">
        <v>43585</v>
      </c>
      <c r="J1139" s="62">
        <v>2.75</v>
      </c>
      <c r="K1139" s="66">
        <v>43584</v>
      </c>
      <c r="L1139" s="62">
        <v>275.61</v>
      </c>
      <c r="M1139" s="62">
        <v>275.61</v>
      </c>
      <c r="N1139" s="67">
        <v>2.7561000000000002E-2</v>
      </c>
      <c r="O1139" s="67">
        <f t="shared" si="27"/>
        <v>2.7561000000000002E-2</v>
      </c>
      <c r="R1139" s="67"/>
      <c r="X1139" s="66">
        <v>43584</v>
      </c>
      <c r="Y1139" s="62">
        <v>5.5</v>
      </c>
    </row>
    <row r="1140" spans="9:25" x14ac:dyDescent="0.25">
      <c r="I1140" s="66">
        <v>43586</v>
      </c>
      <c r="J1140" s="62">
        <v>2.74</v>
      </c>
      <c r="K1140" s="66">
        <v>43585</v>
      </c>
      <c r="L1140" s="147">
        <v>27.52</v>
      </c>
      <c r="M1140" s="147">
        <v>275.2</v>
      </c>
      <c r="N1140" s="148">
        <v>2.7519999999999999E-2</v>
      </c>
      <c r="O1140" s="148">
        <f t="shared" si="27"/>
        <v>2.7519999999999999E-2</v>
      </c>
      <c r="R1140" s="67"/>
      <c r="X1140" s="66">
        <v>43585</v>
      </c>
      <c r="Y1140" s="62">
        <v>5.5</v>
      </c>
    </row>
    <row r="1141" spans="9:25" x14ac:dyDescent="0.25">
      <c r="I1141" s="66">
        <v>43587</v>
      </c>
      <c r="J1141" s="62">
        <v>2.77</v>
      </c>
      <c r="K1141" s="66">
        <v>43586</v>
      </c>
      <c r="L1141" s="62">
        <v>275.74</v>
      </c>
      <c r="M1141" s="62">
        <v>275.74</v>
      </c>
      <c r="N1141" s="67">
        <v>2.7574000000000001E-2</v>
      </c>
      <c r="O1141" s="67">
        <f t="shared" si="27"/>
        <v>2.7574000000000001E-2</v>
      </c>
      <c r="R1141" s="67"/>
      <c r="X1141" s="66">
        <v>43586</v>
      </c>
      <c r="Y1141" s="62">
        <v>5.5</v>
      </c>
    </row>
    <row r="1142" spans="9:25" x14ac:dyDescent="0.25">
      <c r="I1142" s="66">
        <v>43588</v>
      </c>
      <c r="J1142" s="62">
        <v>2.75</v>
      </c>
      <c r="K1142" s="66">
        <v>43587</v>
      </c>
      <c r="L1142" s="62">
        <v>277.77999999999997</v>
      </c>
      <c r="M1142" s="62">
        <v>277.77999999999997</v>
      </c>
      <c r="N1142" s="67">
        <v>2.7777999999999997E-2</v>
      </c>
      <c r="O1142" s="67">
        <f t="shared" si="27"/>
        <v>2.7777999999999997E-2</v>
      </c>
      <c r="R1142" s="67"/>
      <c r="X1142" s="66">
        <v>43587</v>
      </c>
      <c r="Y1142" s="62">
        <v>5.5</v>
      </c>
    </row>
    <row r="1143" spans="9:25" x14ac:dyDescent="0.25">
      <c r="I1143" s="66">
        <v>43591</v>
      </c>
      <c r="J1143" s="62">
        <v>2.73</v>
      </c>
      <c r="K1143" s="66">
        <v>43588</v>
      </c>
      <c r="L1143" s="62">
        <v>273.18</v>
      </c>
      <c r="M1143" s="62">
        <v>273.18</v>
      </c>
      <c r="N1143" s="67">
        <v>2.7318000000000002E-2</v>
      </c>
      <c r="O1143" s="67">
        <f t="shared" si="27"/>
        <v>2.7318000000000002E-2</v>
      </c>
      <c r="R1143" s="67"/>
      <c r="X1143" s="66">
        <v>43588</v>
      </c>
      <c r="Y1143" s="62">
        <v>5.5</v>
      </c>
    </row>
    <row r="1144" spans="9:25" x14ac:dyDescent="0.25">
      <c r="I1144" s="66">
        <v>43592</v>
      </c>
      <c r="J1144" s="62">
        <v>2.68</v>
      </c>
      <c r="K1144" s="66">
        <v>43591</v>
      </c>
      <c r="L1144" s="62">
        <v>273.97000000000003</v>
      </c>
      <c r="M1144" s="62">
        <v>273.97000000000003</v>
      </c>
      <c r="N1144" s="67">
        <v>2.7397000000000001E-2</v>
      </c>
      <c r="O1144" s="67">
        <f t="shared" si="27"/>
        <v>2.7397000000000001E-2</v>
      </c>
      <c r="R1144" s="67"/>
      <c r="X1144" s="66">
        <v>43591</v>
      </c>
      <c r="Y1144" s="62">
        <v>5.5</v>
      </c>
    </row>
    <row r="1145" spans="9:25" x14ac:dyDescent="0.25">
      <c r="I1145" s="66">
        <v>43593</v>
      </c>
      <c r="J1145" s="62">
        <v>2.71</v>
      </c>
      <c r="K1145" s="66">
        <v>43592</v>
      </c>
      <c r="L1145" s="62">
        <v>277.77</v>
      </c>
      <c r="M1145" s="62">
        <v>277.77</v>
      </c>
      <c r="N1145" s="67">
        <v>2.7777E-2</v>
      </c>
      <c r="O1145" s="67">
        <f t="shared" si="27"/>
        <v>2.7777E-2</v>
      </c>
      <c r="R1145" s="67"/>
      <c r="X1145" s="66">
        <v>43592</v>
      </c>
      <c r="Y1145" s="62">
        <v>5.5</v>
      </c>
    </row>
    <row r="1146" spans="9:25" x14ac:dyDescent="0.25">
      <c r="I1146" s="66">
        <v>43594</v>
      </c>
      <c r="J1146" s="62">
        <v>2.69</v>
      </c>
      <c r="K1146" s="66">
        <v>43593</v>
      </c>
      <c r="L1146" s="62">
        <v>274.68</v>
      </c>
      <c r="M1146" s="62">
        <v>274.68</v>
      </c>
      <c r="N1146" s="67">
        <v>2.7467999999999999E-2</v>
      </c>
      <c r="O1146" s="67">
        <f t="shared" si="27"/>
        <v>2.7467999999999999E-2</v>
      </c>
      <c r="R1146" s="67"/>
      <c r="X1146" s="66">
        <v>43593</v>
      </c>
      <c r="Y1146" s="62">
        <v>5.5</v>
      </c>
    </row>
    <row r="1147" spans="9:25" x14ac:dyDescent="0.25">
      <c r="I1147" s="66">
        <v>43595</v>
      </c>
      <c r="J1147" s="62">
        <v>2.7</v>
      </c>
      <c r="K1147" s="66">
        <v>43594</v>
      </c>
      <c r="L1147" s="62">
        <v>275.77999999999997</v>
      </c>
      <c r="M1147" s="62">
        <v>275.77999999999997</v>
      </c>
      <c r="N1147" s="67">
        <v>2.7577999999999998E-2</v>
      </c>
      <c r="O1147" s="67">
        <f t="shared" si="27"/>
        <v>2.7577999999999998E-2</v>
      </c>
      <c r="R1147" s="67"/>
      <c r="X1147" s="66">
        <v>43594</v>
      </c>
      <c r="Y1147" s="62">
        <v>5.5</v>
      </c>
    </row>
    <row r="1148" spans="9:25" x14ac:dyDescent="0.25">
      <c r="I1148" s="66">
        <v>43598</v>
      </c>
      <c r="J1148" s="62">
        <v>2.65</v>
      </c>
      <c r="K1148" s="66">
        <v>43595</v>
      </c>
      <c r="L1148" s="62">
        <v>274.89</v>
      </c>
      <c r="M1148" s="62">
        <v>274.89</v>
      </c>
      <c r="N1148" s="67">
        <v>2.7489E-2</v>
      </c>
      <c r="O1148" s="67">
        <f t="shared" si="27"/>
        <v>2.7489E-2</v>
      </c>
      <c r="R1148" s="67"/>
      <c r="X1148" s="66">
        <v>43595</v>
      </c>
      <c r="Y1148" s="62">
        <v>5.5</v>
      </c>
    </row>
    <row r="1149" spans="9:25" x14ac:dyDescent="0.25">
      <c r="I1149" s="66">
        <v>43599</v>
      </c>
      <c r="J1149" s="62">
        <v>2.67</v>
      </c>
      <c r="K1149" s="66">
        <v>43598</v>
      </c>
      <c r="L1149" s="62">
        <v>278.29000000000002</v>
      </c>
      <c r="M1149" s="62">
        <v>278.29000000000002</v>
      </c>
      <c r="N1149" s="67">
        <v>2.7829000000000003E-2</v>
      </c>
      <c r="O1149" s="67">
        <f t="shared" si="27"/>
        <v>2.7829000000000003E-2</v>
      </c>
      <c r="R1149" s="67"/>
      <c r="X1149" s="66">
        <v>43598</v>
      </c>
      <c r="Y1149" s="62">
        <v>5.5</v>
      </c>
    </row>
    <row r="1150" spans="9:25" x14ac:dyDescent="0.25">
      <c r="I1150" s="66">
        <v>43600</v>
      </c>
      <c r="J1150" s="62">
        <v>2.63</v>
      </c>
      <c r="K1150" s="66">
        <v>43599</v>
      </c>
      <c r="L1150" s="62">
        <v>277.99</v>
      </c>
      <c r="M1150" s="62">
        <v>277.99</v>
      </c>
      <c r="N1150" s="67">
        <v>2.7799000000000001E-2</v>
      </c>
      <c r="O1150" s="67">
        <f t="shared" si="27"/>
        <v>2.7799000000000001E-2</v>
      </c>
      <c r="R1150" s="67"/>
      <c r="X1150" s="66">
        <v>43599</v>
      </c>
      <c r="Y1150" s="62">
        <v>5.5</v>
      </c>
    </row>
    <row r="1151" spans="9:25" x14ac:dyDescent="0.25">
      <c r="I1151" s="66">
        <v>43601</v>
      </c>
      <c r="J1151" s="62">
        <v>2.65</v>
      </c>
      <c r="K1151" s="66">
        <v>43600</v>
      </c>
      <c r="L1151" s="62">
        <v>275.98</v>
      </c>
      <c r="M1151" s="62">
        <v>275.98</v>
      </c>
      <c r="N1151" s="67">
        <v>2.7598000000000001E-2</v>
      </c>
      <c r="O1151" s="67">
        <f t="shared" si="27"/>
        <v>2.7598000000000001E-2</v>
      </c>
      <c r="R1151" s="67"/>
      <c r="X1151" s="66">
        <v>43600</v>
      </c>
      <c r="Y1151" s="62">
        <v>5.5</v>
      </c>
    </row>
    <row r="1152" spans="9:25" x14ac:dyDescent="0.25">
      <c r="I1152" s="66">
        <v>43602</v>
      </c>
      <c r="J1152" s="62">
        <v>2.63</v>
      </c>
      <c r="K1152" s="66">
        <v>43601</v>
      </c>
      <c r="L1152" s="147">
        <v>28.41</v>
      </c>
      <c r="M1152" s="147">
        <v>284.10000000000002</v>
      </c>
      <c r="N1152" s="148">
        <v>2.8410000000000001E-2</v>
      </c>
      <c r="O1152" s="148">
        <f t="shared" si="27"/>
        <v>2.8410000000000001E-2</v>
      </c>
      <c r="R1152" s="67"/>
      <c r="X1152" s="66">
        <v>43601</v>
      </c>
      <c r="Y1152" s="62">
        <v>5.5</v>
      </c>
    </row>
    <row r="1153" spans="9:25" x14ac:dyDescent="0.25">
      <c r="I1153" s="66">
        <v>43605</v>
      </c>
      <c r="J1153" s="62">
        <v>2.65</v>
      </c>
      <c r="K1153" s="66">
        <v>43602</v>
      </c>
      <c r="L1153" s="62">
        <v>287.51</v>
      </c>
      <c r="M1153" s="62">
        <v>287.51</v>
      </c>
      <c r="N1153" s="67">
        <v>2.8750999999999999E-2</v>
      </c>
      <c r="O1153" s="67">
        <f t="shared" si="27"/>
        <v>2.8750999999999999E-2</v>
      </c>
      <c r="R1153" s="67"/>
      <c r="X1153" s="66">
        <v>43602</v>
      </c>
      <c r="Y1153" s="62">
        <v>5.5</v>
      </c>
    </row>
    <row r="1154" spans="9:25" x14ac:dyDescent="0.25">
      <c r="I1154" s="66">
        <v>43606</v>
      </c>
      <c r="J1154" s="62">
        <v>2.67</v>
      </c>
      <c r="K1154" s="66">
        <v>43605</v>
      </c>
      <c r="L1154" s="62">
        <v>286.19</v>
      </c>
      <c r="M1154" s="62">
        <v>286.19</v>
      </c>
      <c r="N1154" s="67">
        <v>2.8618999999999999E-2</v>
      </c>
      <c r="O1154" s="67">
        <f t="shared" si="27"/>
        <v>2.8618999999999999E-2</v>
      </c>
      <c r="R1154" s="67"/>
      <c r="X1154" s="66">
        <v>43605</v>
      </c>
      <c r="Y1154" s="62">
        <v>5.5</v>
      </c>
    </row>
    <row r="1155" spans="9:25" x14ac:dyDescent="0.25">
      <c r="I1155" s="66">
        <v>43607</v>
      </c>
      <c r="J1155" s="62">
        <v>2.64</v>
      </c>
      <c r="K1155" s="66">
        <v>43606</v>
      </c>
      <c r="L1155" s="62">
        <v>279.73</v>
      </c>
      <c r="M1155" s="62">
        <v>279.73</v>
      </c>
      <c r="N1155" s="67">
        <v>2.7973000000000001E-2</v>
      </c>
      <c r="O1155" s="67">
        <f t="shared" si="27"/>
        <v>2.7973000000000001E-2</v>
      </c>
      <c r="R1155" s="67"/>
      <c r="X1155" s="66">
        <v>43606</v>
      </c>
      <c r="Y1155" s="62">
        <v>5.5</v>
      </c>
    </row>
    <row r="1156" spans="9:25" x14ac:dyDescent="0.25">
      <c r="I1156" s="66">
        <v>43608</v>
      </c>
      <c r="J1156" s="62">
        <v>2.56</v>
      </c>
      <c r="K1156" s="66">
        <v>43607</v>
      </c>
      <c r="L1156" s="62">
        <v>279.97000000000003</v>
      </c>
      <c r="M1156" s="62">
        <v>279.97000000000003</v>
      </c>
      <c r="N1156" s="67">
        <v>2.7997000000000001E-2</v>
      </c>
      <c r="O1156" s="67">
        <f t="shared" si="27"/>
        <v>2.7997000000000001E-2</v>
      </c>
      <c r="R1156" s="67"/>
      <c r="X1156" s="66">
        <v>43607</v>
      </c>
      <c r="Y1156" s="62">
        <v>5.5</v>
      </c>
    </row>
    <row r="1157" spans="9:25" x14ac:dyDescent="0.25">
      <c r="I1157" s="66">
        <v>43609</v>
      </c>
      <c r="J1157" s="62">
        <v>2.57</v>
      </c>
      <c r="K1157" s="66">
        <v>43608</v>
      </c>
      <c r="L1157" s="62">
        <v>282.51</v>
      </c>
      <c r="M1157" s="62">
        <v>282.51</v>
      </c>
      <c r="N1157" s="67">
        <v>2.8250999999999998E-2</v>
      </c>
      <c r="O1157" s="67">
        <f t="shared" si="27"/>
        <v>2.8250999999999998E-2</v>
      </c>
      <c r="R1157" s="67"/>
      <c r="X1157" s="66">
        <v>43608</v>
      </c>
      <c r="Y1157" s="62">
        <v>5.5</v>
      </c>
    </row>
    <row r="1158" spans="9:25" x14ac:dyDescent="0.25">
      <c r="I1158" s="66">
        <v>43612</v>
      </c>
      <c r="J1158" s="62"/>
      <c r="K1158" s="66">
        <v>43609</v>
      </c>
      <c r="L1158" s="62">
        <v>281.97000000000003</v>
      </c>
      <c r="M1158" s="62">
        <v>281.97000000000003</v>
      </c>
      <c r="N1158" s="67">
        <v>2.8197000000000003E-2</v>
      </c>
      <c r="O1158" s="67">
        <f t="shared" si="27"/>
        <v>2.8197000000000003E-2</v>
      </c>
      <c r="R1158" s="67"/>
      <c r="X1158" s="66">
        <v>43609</v>
      </c>
      <c r="Y1158" s="62">
        <v>5.5</v>
      </c>
    </row>
    <row r="1159" spans="9:25" x14ac:dyDescent="0.25">
      <c r="I1159" s="66">
        <v>43613</v>
      </c>
      <c r="J1159" s="62">
        <v>2.52</v>
      </c>
      <c r="K1159" s="66">
        <v>43612</v>
      </c>
      <c r="L1159" s="62">
        <v>281.99</v>
      </c>
      <c r="M1159" s="62">
        <v>281.99</v>
      </c>
      <c r="N1159" s="67">
        <v>2.8199000000000002E-2</v>
      </c>
      <c r="O1159" s="67">
        <f t="shared" si="27"/>
        <v>2.8199000000000002E-2</v>
      </c>
      <c r="R1159" s="67"/>
      <c r="X1159" s="66">
        <v>43612</v>
      </c>
      <c r="Y1159" s="62"/>
    </row>
    <row r="1160" spans="9:25" x14ac:dyDescent="0.25">
      <c r="I1160" s="66">
        <v>43614</v>
      </c>
      <c r="J1160" s="62">
        <v>2.5</v>
      </c>
      <c r="K1160" s="66">
        <v>43613</v>
      </c>
      <c r="L1160" s="62">
        <v>282.41000000000003</v>
      </c>
      <c r="M1160" s="62">
        <v>282.41000000000003</v>
      </c>
      <c r="N1160" s="67">
        <v>2.8241000000000002E-2</v>
      </c>
      <c r="O1160" s="67">
        <f t="shared" si="27"/>
        <v>2.8241000000000002E-2</v>
      </c>
      <c r="R1160" s="67"/>
      <c r="X1160" s="66">
        <v>43613</v>
      </c>
      <c r="Y1160" s="62">
        <v>5.5</v>
      </c>
    </row>
    <row r="1161" spans="9:25" x14ac:dyDescent="0.25">
      <c r="I1161" s="66">
        <v>43615</v>
      </c>
      <c r="J1161" s="62">
        <v>2.46</v>
      </c>
      <c r="K1161" s="66">
        <v>43614</v>
      </c>
      <c r="L1161" s="62">
        <v>281.08999999999997</v>
      </c>
      <c r="M1161" s="62">
        <v>281.08999999999997</v>
      </c>
      <c r="N1161" s="67">
        <v>2.8108999999999999E-2</v>
      </c>
      <c r="O1161" s="67">
        <f t="shared" si="27"/>
        <v>2.8108999999999999E-2</v>
      </c>
      <c r="R1161" s="67"/>
      <c r="X1161" s="66">
        <v>43614</v>
      </c>
      <c r="Y1161" s="62">
        <v>5.5</v>
      </c>
    </row>
    <row r="1162" spans="9:25" x14ac:dyDescent="0.25">
      <c r="I1162" s="66">
        <v>43616</v>
      </c>
      <c r="J1162" s="62">
        <v>2.39</v>
      </c>
      <c r="K1162" s="66">
        <v>43615</v>
      </c>
      <c r="L1162" s="62">
        <v>280.91000000000003</v>
      </c>
      <c r="M1162" s="62">
        <v>280.91000000000003</v>
      </c>
      <c r="N1162" s="67">
        <v>2.8091000000000001E-2</v>
      </c>
      <c r="O1162" s="67">
        <f t="shared" si="27"/>
        <v>2.8091000000000001E-2</v>
      </c>
      <c r="R1162" s="67"/>
      <c r="X1162" s="66">
        <v>43615</v>
      </c>
      <c r="Y1162" s="62">
        <v>5.5</v>
      </c>
    </row>
    <row r="1163" spans="9:25" x14ac:dyDescent="0.25">
      <c r="I1163" s="66">
        <v>43619</v>
      </c>
      <c r="J1163" s="62">
        <v>2.34</v>
      </c>
      <c r="K1163" s="66">
        <v>43616</v>
      </c>
      <c r="L1163" s="62">
        <v>281.24</v>
      </c>
      <c r="M1163" s="62">
        <v>281.24</v>
      </c>
      <c r="N1163" s="67">
        <v>2.8124E-2</v>
      </c>
      <c r="O1163" s="67">
        <f t="shared" si="27"/>
        <v>2.8124E-2</v>
      </c>
      <c r="R1163" s="67"/>
      <c r="X1163" s="66">
        <v>43616</v>
      </c>
      <c r="Y1163" s="62">
        <v>5.5</v>
      </c>
    </row>
    <row r="1164" spans="9:25" x14ac:dyDescent="0.25">
      <c r="I1164" s="66">
        <v>43620</v>
      </c>
      <c r="J1164" s="62">
        <v>2.41</v>
      </c>
      <c r="K1164" s="66">
        <v>43619</v>
      </c>
      <c r="L1164" s="147">
        <v>28.11</v>
      </c>
      <c r="M1164" s="147">
        <v>281.10000000000002</v>
      </c>
      <c r="N1164" s="148">
        <v>2.8110000000000003E-2</v>
      </c>
      <c r="O1164" s="148">
        <f t="shared" ref="O1164:O1227" si="28">IF(OR(N1164&gt;($G$25+$G$26*$G$24),N1164&lt;($G$25-$G$26*$G$24)),"",N1164)</f>
        <v>2.8110000000000003E-2</v>
      </c>
      <c r="R1164" s="67"/>
      <c r="X1164" s="66">
        <v>43619</v>
      </c>
      <c r="Y1164" s="62">
        <v>5.5</v>
      </c>
    </row>
    <row r="1165" spans="9:25" x14ac:dyDescent="0.25">
      <c r="I1165" s="66">
        <v>43621</v>
      </c>
      <c r="J1165" s="62">
        <v>2.42</v>
      </c>
      <c r="K1165" s="66">
        <v>43620</v>
      </c>
      <c r="L1165" s="62">
        <v>275.04000000000002</v>
      </c>
      <c r="M1165" s="62">
        <v>275.04000000000002</v>
      </c>
      <c r="N1165" s="67">
        <v>2.7504000000000001E-2</v>
      </c>
      <c r="O1165" s="67">
        <f t="shared" si="28"/>
        <v>2.7504000000000001E-2</v>
      </c>
      <c r="R1165" s="67"/>
      <c r="X1165" s="66">
        <v>43620</v>
      </c>
      <c r="Y1165" s="62">
        <v>5.5</v>
      </c>
    </row>
    <row r="1166" spans="9:25" x14ac:dyDescent="0.25">
      <c r="I1166" s="66">
        <v>43622</v>
      </c>
      <c r="J1166" s="62">
        <v>2.42</v>
      </c>
      <c r="K1166" s="66">
        <v>43621</v>
      </c>
      <c r="L1166" s="62">
        <v>277.01</v>
      </c>
      <c r="M1166" s="62">
        <v>277.01</v>
      </c>
      <c r="N1166" s="67">
        <v>2.7701E-2</v>
      </c>
      <c r="O1166" s="67">
        <f t="shared" si="28"/>
        <v>2.7701E-2</v>
      </c>
      <c r="R1166" s="67"/>
      <c r="X1166" s="66">
        <v>43621</v>
      </c>
      <c r="Y1166" s="62">
        <v>5.5</v>
      </c>
    </row>
    <row r="1167" spans="9:25" x14ac:dyDescent="0.25">
      <c r="I1167" s="66">
        <v>43623</v>
      </c>
      <c r="J1167" s="62">
        <v>2.36</v>
      </c>
      <c r="K1167" s="66">
        <v>43622</v>
      </c>
      <c r="L1167" s="147">
        <v>2.76</v>
      </c>
      <c r="M1167" s="147">
        <v>276</v>
      </c>
      <c r="N1167" s="148">
        <v>2.76E-2</v>
      </c>
      <c r="O1167" s="148">
        <f t="shared" si="28"/>
        <v>2.76E-2</v>
      </c>
      <c r="R1167" s="67"/>
      <c r="X1167" s="66">
        <v>43622</v>
      </c>
      <c r="Y1167" s="62">
        <v>5.5</v>
      </c>
    </row>
    <row r="1168" spans="9:25" x14ac:dyDescent="0.25">
      <c r="I1168" s="66">
        <v>43626</v>
      </c>
      <c r="J1168" s="62">
        <v>2.42</v>
      </c>
      <c r="K1168" s="66">
        <v>43623</v>
      </c>
      <c r="L1168" s="62">
        <v>271.27999999999997</v>
      </c>
      <c r="M1168" s="62">
        <v>271.27999999999997</v>
      </c>
      <c r="N1168" s="67">
        <v>2.7127999999999996E-2</v>
      </c>
      <c r="O1168" s="67">
        <f t="shared" si="28"/>
        <v>2.7127999999999996E-2</v>
      </c>
      <c r="R1168" s="67"/>
      <c r="X1168" s="66">
        <v>43623</v>
      </c>
      <c r="Y1168" s="62">
        <v>5.5</v>
      </c>
    </row>
    <row r="1169" spans="9:25" x14ac:dyDescent="0.25">
      <c r="I1169" s="66">
        <v>43627</v>
      </c>
      <c r="J1169" s="62">
        <v>2.42</v>
      </c>
      <c r="K1169" s="66">
        <v>43626</v>
      </c>
      <c r="L1169" s="62">
        <v>271.45</v>
      </c>
      <c r="M1169" s="62">
        <v>271.45</v>
      </c>
      <c r="N1169" s="67">
        <v>2.7144999999999999E-2</v>
      </c>
      <c r="O1169" s="67">
        <f t="shared" si="28"/>
        <v>2.7144999999999999E-2</v>
      </c>
      <c r="R1169" s="67"/>
      <c r="X1169" s="66">
        <v>43626</v>
      </c>
      <c r="Y1169" s="62">
        <v>5.5</v>
      </c>
    </row>
    <row r="1170" spans="9:25" x14ac:dyDescent="0.25">
      <c r="I1170" s="66">
        <v>43628</v>
      </c>
      <c r="J1170" s="62">
        <v>2.41</v>
      </c>
      <c r="K1170" s="66">
        <v>43627</v>
      </c>
      <c r="L1170" s="62">
        <v>270.31</v>
      </c>
      <c r="M1170" s="62">
        <v>270.31</v>
      </c>
      <c r="N1170" s="67">
        <v>2.7030999999999999E-2</v>
      </c>
      <c r="O1170" s="67">
        <f t="shared" si="28"/>
        <v>2.7030999999999999E-2</v>
      </c>
      <c r="R1170" s="67"/>
      <c r="X1170" s="66">
        <v>43627</v>
      </c>
      <c r="Y1170" s="62">
        <v>5.5</v>
      </c>
    </row>
    <row r="1171" spans="9:25" x14ac:dyDescent="0.25">
      <c r="I1171" s="66">
        <v>43629</v>
      </c>
      <c r="J1171" s="62">
        <v>2.39</v>
      </c>
      <c r="K1171" s="66">
        <v>43628</v>
      </c>
      <c r="L1171" s="147">
        <v>26.79</v>
      </c>
      <c r="M1171" s="147">
        <v>267.89999999999998</v>
      </c>
      <c r="N1171" s="148">
        <v>2.6789999999999998E-2</v>
      </c>
      <c r="O1171" s="148">
        <f t="shared" si="28"/>
        <v>2.6789999999999998E-2</v>
      </c>
      <c r="R1171" s="67"/>
      <c r="X1171" s="66">
        <v>43628</v>
      </c>
      <c r="Y1171" s="62">
        <v>5.5</v>
      </c>
    </row>
    <row r="1172" spans="9:25" x14ac:dyDescent="0.25">
      <c r="I1172" s="66">
        <v>43630</v>
      </c>
      <c r="J1172" s="62">
        <v>2.38</v>
      </c>
      <c r="K1172" s="66">
        <v>43629</v>
      </c>
      <c r="L1172" s="62">
        <v>266.37</v>
      </c>
      <c r="M1172" s="62">
        <v>266.37</v>
      </c>
      <c r="N1172" s="67">
        <v>2.6637000000000001E-2</v>
      </c>
      <c r="O1172" s="67">
        <f t="shared" si="28"/>
        <v>2.6637000000000001E-2</v>
      </c>
      <c r="R1172" s="67"/>
      <c r="X1172" s="66">
        <v>43629</v>
      </c>
      <c r="Y1172" s="62">
        <v>5.5</v>
      </c>
    </row>
    <row r="1173" spans="9:25" x14ac:dyDescent="0.25">
      <c r="I1173" s="66">
        <v>43633</v>
      </c>
      <c r="J1173" s="62">
        <v>2.37</v>
      </c>
      <c r="K1173" s="66">
        <v>43630</v>
      </c>
      <c r="L1173" s="62">
        <v>268.39</v>
      </c>
      <c r="M1173" s="62">
        <v>268.39</v>
      </c>
      <c r="N1173" s="67">
        <v>2.6838999999999998E-2</v>
      </c>
      <c r="O1173" s="67">
        <f t="shared" si="28"/>
        <v>2.6838999999999998E-2</v>
      </c>
      <c r="R1173" s="67"/>
      <c r="X1173" s="66">
        <v>43630</v>
      </c>
      <c r="Y1173" s="62">
        <v>5.5</v>
      </c>
    </row>
    <row r="1174" spans="9:25" x14ac:dyDescent="0.25">
      <c r="I1174" s="66">
        <v>43634</v>
      </c>
      <c r="J1174" s="62">
        <v>2.34</v>
      </c>
      <c r="K1174" s="66">
        <v>43633</v>
      </c>
      <c r="L1174" s="62">
        <v>268.91000000000003</v>
      </c>
      <c r="M1174" s="62">
        <v>268.91000000000003</v>
      </c>
      <c r="N1174" s="67">
        <v>2.6891000000000002E-2</v>
      </c>
      <c r="O1174" s="67">
        <f t="shared" si="28"/>
        <v>2.6891000000000002E-2</v>
      </c>
      <c r="R1174" s="67"/>
      <c r="X1174" s="66">
        <v>43633</v>
      </c>
      <c r="Y1174" s="62">
        <v>5.5</v>
      </c>
    </row>
    <row r="1175" spans="9:25" x14ac:dyDescent="0.25">
      <c r="I1175" s="66">
        <v>43635</v>
      </c>
      <c r="J1175" s="62">
        <v>2.3199999999999998</v>
      </c>
      <c r="K1175" s="66">
        <v>43634</v>
      </c>
      <c r="L1175" s="62">
        <v>258.77</v>
      </c>
      <c r="M1175" s="62">
        <v>258.77</v>
      </c>
      <c r="N1175" s="67">
        <v>2.5876999999999997E-2</v>
      </c>
      <c r="O1175" s="67">
        <f t="shared" si="28"/>
        <v>2.5876999999999997E-2</v>
      </c>
      <c r="R1175" s="67"/>
      <c r="X1175" s="66">
        <v>43634</v>
      </c>
      <c r="Y1175" s="62">
        <v>5.5</v>
      </c>
    </row>
    <row r="1176" spans="9:25" x14ac:dyDescent="0.25">
      <c r="I1176" s="66">
        <v>43636</v>
      </c>
      <c r="J1176" s="62">
        <v>2.31</v>
      </c>
      <c r="K1176" s="66">
        <v>43635</v>
      </c>
      <c r="L1176" s="62">
        <v>259.33</v>
      </c>
      <c r="M1176" s="62">
        <v>259.33</v>
      </c>
      <c r="N1176" s="67">
        <v>2.5932999999999998E-2</v>
      </c>
      <c r="O1176" s="67">
        <f t="shared" si="28"/>
        <v>2.5932999999999998E-2</v>
      </c>
      <c r="R1176" s="67"/>
      <c r="X1176" s="66">
        <v>43635</v>
      </c>
      <c r="Y1176" s="62">
        <v>5.5</v>
      </c>
    </row>
    <row r="1177" spans="9:25" x14ac:dyDescent="0.25">
      <c r="I1177" s="66">
        <v>43637</v>
      </c>
      <c r="J1177" s="62">
        <v>2.37</v>
      </c>
      <c r="K1177" s="66">
        <v>43636</v>
      </c>
      <c r="L1177" s="62">
        <v>252.27</v>
      </c>
      <c r="M1177" s="62">
        <v>252.27</v>
      </c>
      <c r="N1177" s="67">
        <v>2.5226999999999999E-2</v>
      </c>
      <c r="O1177" s="67">
        <f t="shared" si="28"/>
        <v>2.5226999999999999E-2</v>
      </c>
      <c r="R1177" s="67"/>
      <c r="X1177" s="66">
        <v>43636</v>
      </c>
      <c r="Y1177" s="62">
        <v>5.5</v>
      </c>
    </row>
    <row r="1178" spans="9:25" x14ac:dyDescent="0.25">
      <c r="I1178" s="66">
        <v>43640</v>
      </c>
      <c r="J1178" s="62">
        <v>2.33</v>
      </c>
      <c r="K1178" s="66">
        <v>43637</v>
      </c>
      <c r="L1178" s="62">
        <v>255.13</v>
      </c>
      <c r="M1178" s="62">
        <v>255.13</v>
      </c>
      <c r="N1178" s="67">
        <v>2.5513000000000001E-2</v>
      </c>
      <c r="O1178" s="67">
        <f t="shared" si="28"/>
        <v>2.5513000000000001E-2</v>
      </c>
      <c r="R1178" s="67"/>
      <c r="X1178" s="66">
        <v>43637</v>
      </c>
      <c r="Y1178" s="62">
        <v>5.5</v>
      </c>
    </row>
    <row r="1179" spans="9:25" x14ac:dyDescent="0.25">
      <c r="I1179" s="66">
        <v>43641</v>
      </c>
      <c r="J1179" s="62">
        <v>2.31</v>
      </c>
      <c r="K1179" s="66">
        <v>43640</v>
      </c>
      <c r="L1179" s="62">
        <v>255.99</v>
      </c>
      <c r="M1179" s="62">
        <v>255.99</v>
      </c>
      <c r="N1179" s="67">
        <v>2.5599E-2</v>
      </c>
      <c r="O1179" s="67">
        <f t="shared" si="28"/>
        <v>2.5599E-2</v>
      </c>
      <c r="R1179" s="67"/>
      <c r="X1179" s="66">
        <v>43640</v>
      </c>
      <c r="Y1179" s="62">
        <v>5.5</v>
      </c>
    </row>
    <row r="1180" spans="9:25" x14ac:dyDescent="0.25">
      <c r="I1180" s="66">
        <v>43642</v>
      </c>
      <c r="J1180" s="62">
        <v>2.35</v>
      </c>
      <c r="K1180" s="66">
        <v>43641</v>
      </c>
      <c r="L1180" s="62">
        <v>254.96</v>
      </c>
      <c r="M1180" s="62">
        <v>254.96</v>
      </c>
      <c r="N1180" s="67">
        <v>2.5496000000000001E-2</v>
      </c>
      <c r="O1180" s="67">
        <f t="shared" si="28"/>
        <v>2.5496000000000001E-2</v>
      </c>
      <c r="R1180" s="67"/>
      <c r="X1180" s="66">
        <v>43641</v>
      </c>
      <c r="Y1180" s="62">
        <v>5.5</v>
      </c>
    </row>
    <row r="1181" spans="9:25" x14ac:dyDescent="0.25">
      <c r="I1181" s="66">
        <v>43643</v>
      </c>
      <c r="J1181" s="62">
        <v>2.31</v>
      </c>
      <c r="K1181" s="66">
        <v>43642</v>
      </c>
      <c r="L1181" s="62">
        <v>257.16000000000003</v>
      </c>
      <c r="M1181" s="62">
        <v>257.16000000000003</v>
      </c>
      <c r="N1181" s="67">
        <v>2.5716000000000003E-2</v>
      </c>
      <c r="O1181" s="67">
        <f t="shared" si="28"/>
        <v>2.5716000000000003E-2</v>
      </c>
      <c r="R1181" s="67"/>
      <c r="X1181" s="66">
        <v>43642</v>
      </c>
      <c r="Y1181" s="62">
        <v>5.5</v>
      </c>
    </row>
    <row r="1182" spans="9:25" x14ac:dyDescent="0.25">
      <c r="I1182" s="66">
        <v>43644</v>
      </c>
      <c r="J1182" s="62">
        <v>2.31</v>
      </c>
      <c r="K1182" s="66">
        <v>43643</v>
      </c>
      <c r="L1182" s="62">
        <v>254.45</v>
      </c>
      <c r="M1182" s="62">
        <v>254.45</v>
      </c>
      <c r="N1182" s="67">
        <v>2.5444999999999999E-2</v>
      </c>
      <c r="O1182" s="67">
        <f t="shared" si="28"/>
        <v>2.5444999999999999E-2</v>
      </c>
      <c r="R1182" s="67"/>
      <c r="X1182" s="66">
        <v>43643</v>
      </c>
      <c r="Y1182" s="62">
        <v>5.5</v>
      </c>
    </row>
    <row r="1183" spans="9:25" x14ac:dyDescent="0.25">
      <c r="I1183" s="66">
        <v>43647</v>
      </c>
      <c r="J1183" s="62">
        <v>2.34</v>
      </c>
      <c r="K1183" s="66">
        <v>43644</v>
      </c>
      <c r="L1183" s="62">
        <v>254.76</v>
      </c>
      <c r="M1183" s="62">
        <v>254.76</v>
      </c>
      <c r="N1183" s="67">
        <v>2.5475999999999999E-2</v>
      </c>
      <c r="O1183" s="67">
        <f t="shared" si="28"/>
        <v>2.5475999999999999E-2</v>
      </c>
      <c r="R1183" s="67"/>
      <c r="X1183" s="66">
        <v>43644</v>
      </c>
      <c r="Y1183" s="62">
        <v>5.5</v>
      </c>
    </row>
    <row r="1184" spans="9:25" x14ac:dyDescent="0.25">
      <c r="I1184" s="66">
        <v>43648</v>
      </c>
      <c r="J1184" s="62">
        <v>2.29</v>
      </c>
      <c r="K1184" s="66">
        <v>43647</v>
      </c>
      <c r="L1184" s="62">
        <v>251.17</v>
      </c>
      <c r="M1184" s="62">
        <v>251.17</v>
      </c>
      <c r="N1184" s="67">
        <v>2.5117E-2</v>
      </c>
      <c r="O1184" s="67">
        <f t="shared" si="28"/>
        <v>2.5117E-2</v>
      </c>
      <c r="R1184" s="67"/>
      <c r="X1184" s="66">
        <v>43647</v>
      </c>
      <c r="Y1184" s="62">
        <v>5.5</v>
      </c>
    </row>
    <row r="1185" spans="9:25" x14ac:dyDescent="0.25">
      <c r="I1185" s="66">
        <v>43649</v>
      </c>
      <c r="J1185" s="62">
        <v>2.25</v>
      </c>
      <c r="K1185" s="66">
        <v>43648</v>
      </c>
      <c r="L1185" s="62">
        <v>251.97</v>
      </c>
      <c r="M1185" s="62">
        <v>251.97</v>
      </c>
      <c r="N1185" s="67">
        <v>2.5197000000000001E-2</v>
      </c>
      <c r="O1185" s="67">
        <f t="shared" si="28"/>
        <v>2.5197000000000001E-2</v>
      </c>
      <c r="R1185" s="67"/>
      <c r="X1185" s="66">
        <v>43648</v>
      </c>
      <c r="Y1185" s="62">
        <v>5.5</v>
      </c>
    </row>
    <row r="1186" spans="9:25" x14ac:dyDescent="0.25">
      <c r="I1186" s="66">
        <v>43650</v>
      </c>
      <c r="J1186" s="62"/>
      <c r="K1186" s="66">
        <v>43649</v>
      </c>
      <c r="L1186" s="62">
        <v>251.73</v>
      </c>
      <c r="M1186" s="62">
        <v>251.73</v>
      </c>
      <c r="N1186" s="67">
        <v>2.5172999999999997E-2</v>
      </c>
      <c r="O1186" s="67">
        <f t="shared" si="28"/>
        <v>2.5172999999999997E-2</v>
      </c>
      <c r="R1186" s="67"/>
      <c r="X1186" s="66">
        <v>43649</v>
      </c>
      <c r="Y1186" s="62">
        <v>5.5</v>
      </c>
    </row>
    <row r="1187" spans="9:25" x14ac:dyDescent="0.25">
      <c r="I1187" s="66">
        <v>43651</v>
      </c>
      <c r="J1187" s="62">
        <v>2.34</v>
      </c>
      <c r="K1187" s="66">
        <v>43650</v>
      </c>
      <c r="L1187" s="62">
        <v>251.74</v>
      </c>
      <c r="M1187" s="62">
        <v>251.74</v>
      </c>
      <c r="N1187" s="67">
        <v>2.5174000000000002E-2</v>
      </c>
      <c r="O1187" s="67">
        <f t="shared" si="28"/>
        <v>2.5174000000000002E-2</v>
      </c>
      <c r="R1187" s="67"/>
      <c r="X1187" s="66">
        <v>43650</v>
      </c>
      <c r="Y1187" s="62">
        <v>5.5</v>
      </c>
    </row>
    <row r="1188" spans="9:25" x14ac:dyDescent="0.25">
      <c r="I1188" s="66">
        <v>43654</v>
      </c>
      <c r="J1188" s="62">
        <v>2.3199999999999998</v>
      </c>
      <c r="K1188" s="66">
        <v>43651</v>
      </c>
      <c r="L1188" s="62">
        <v>250.44</v>
      </c>
      <c r="M1188" s="62">
        <v>250.44</v>
      </c>
      <c r="N1188" s="67">
        <v>2.5044E-2</v>
      </c>
      <c r="O1188" s="67">
        <f t="shared" si="28"/>
        <v>2.5044E-2</v>
      </c>
      <c r="R1188" s="67"/>
      <c r="X1188" s="66">
        <v>43651</v>
      </c>
      <c r="Y1188" s="62">
        <v>5.5</v>
      </c>
    </row>
    <row r="1189" spans="9:25" x14ac:dyDescent="0.25">
      <c r="I1189" s="66">
        <v>43655</v>
      </c>
      <c r="J1189" s="62">
        <v>2.34</v>
      </c>
      <c r="K1189" s="66">
        <v>43654</v>
      </c>
      <c r="L1189" s="62">
        <v>248.55</v>
      </c>
      <c r="M1189" s="62">
        <v>248.55</v>
      </c>
      <c r="N1189" s="67">
        <v>2.4855000000000002E-2</v>
      </c>
      <c r="O1189" s="67">
        <f t="shared" si="28"/>
        <v>2.4855000000000002E-2</v>
      </c>
      <c r="R1189" s="67"/>
      <c r="X1189" s="66">
        <v>43654</v>
      </c>
      <c r="Y1189" s="62">
        <v>5.5</v>
      </c>
    </row>
    <row r="1190" spans="9:25" x14ac:dyDescent="0.25">
      <c r="I1190" s="66">
        <v>43656</v>
      </c>
      <c r="J1190" s="62">
        <v>2.36</v>
      </c>
      <c r="K1190" s="66">
        <v>43655</v>
      </c>
      <c r="L1190" s="62">
        <v>240.66</v>
      </c>
      <c r="M1190" s="62">
        <v>240.66</v>
      </c>
      <c r="N1190" s="67">
        <v>2.4066000000000001E-2</v>
      </c>
      <c r="O1190" s="67">
        <f t="shared" si="28"/>
        <v>2.4066000000000001E-2</v>
      </c>
      <c r="R1190" s="67"/>
      <c r="X1190" s="66">
        <v>43655</v>
      </c>
      <c r="Y1190" s="62">
        <v>5.5</v>
      </c>
    </row>
    <row r="1191" spans="9:25" x14ac:dyDescent="0.25">
      <c r="I1191" s="66">
        <v>43657</v>
      </c>
      <c r="J1191" s="62">
        <v>2.42</v>
      </c>
      <c r="K1191" s="66">
        <v>43656</v>
      </c>
      <c r="L1191" s="62">
        <v>235.44</v>
      </c>
      <c r="M1191" s="62">
        <v>235.44</v>
      </c>
      <c r="N1191" s="67">
        <v>2.3543999999999999E-2</v>
      </c>
      <c r="O1191" s="67">
        <f t="shared" si="28"/>
        <v>2.3543999999999999E-2</v>
      </c>
      <c r="R1191" s="67"/>
      <c r="X1191" s="66">
        <v>43656</v>
      </c>
      <c r="Y1191" s="62">
        <v>5.5</v>
      </c>
    </row>
    <row r="1192" spans="9:25" x14ac:dyDescent="0.25">
      <c r="I1192" s="66">
        <v>43658</v>
      </c>
      <c r="J1192" s="62">
        <v>2.42</v>
      </c>
      <c r="K1192" s="66">
        <v>43657</v>
      </c>
      <c r="L1192" s="62">
        <v>235.71</v>
      </c>
      <c r="M1192" s="62">
        <v>235.71</v>
      </c>
      <c r="N1192" s="67">
        <v>2.3571000000000002E-2</v>
      </c>
      <c r="O1192" s="67">
        <f t="shared" si="28"/>
        <v>2.3571000000000002E-2</v>
      </c>
      <c r="R1192" s="67"/>
      <c r="X1192" s="66">
        <v>43657</v>
      </c>
      <c r="Y1192" s="62">
        <v>5.5</v>
      </c>
    </row>
    <row r="1193" spans="9:25" x14ac:dyDescent="0.25">
      <c r="I1193" s="66">
        <v>43661</v>
      </c>
      <c r="J1193" s="62">
        <v>2.39</v>
      </c>
      <c r="K1193" s="66">
        <v>43658</v>
      </c>
      <c r="L1193" s="62">
        <v>233.51</v>
      </c>
      <c r="M1193" s="62">
        <v>233.51</v>
      </c>
      <c r="N1193" s="67">
        <v>2.3351E-2</v>
      </c>
      <c r="O1193" s="67">
        <f t="shared" si="28"/>
        <v>2.3351E-2</v>
      </c>
      <c r="R1193" s="67"/>
      <c r="X1193" s="66">
        <v>43658</v>
      </c>
      <c r="Y1193" s="62">
        <v>5.5</v>
      </c>
    </row>
    <row r="1194" spans="9:25" x14ac:dyDescent="0.25">
      <c r="I1194" s="66">
        <v>43662</v>
      </c>
      <c r="J1194" s="62">
        <v>2.42</v>
      </c>
      <c r="K1194" s="66">
        <v>43661</v>
      </c>
      <c r="L1194" s="62">
        <v>233.32</v>
      </c>
      <c r="M1194" s="62">
        <v>233.32</v>
      </c>
      <c r="N1194" s="67">
        <v>2.3331999999999999E-2</v>
      </c>
      <c r="O1194" s="67">
        <f t="shared" si="28"/>
        <v>2.3331999999999999E-2</v>
      </c>
      <c r="R1194" s="67"/>
      <c r="X1194" s="66">
        <v>43661</v>
      </c>
      <c r="Y1194" s="62">
        <v>5.5</v>
      </c>
    </row>
    <row r="1195" spans="9:25" x14ac:dyDescent="0.25">
      <c r="I1195" s="66">
        <v>43663</v>
      </c>
      <c r="J1195" s="62">
        <v>2.35</v>
      </c>
      <c r="K1195" s="66">
        <v>43662</v>
      </c>
      <c r="L1195" s="62">
        <v>234.96</v>
      </c>
      <c r="M1195" s="62">
        <v>234.96</v>
      </c>
      <c r="N1195" s="67">
        <v>2.3496E-2</v>
      </c>
      <c r="O1195" s="67">
        <f t="shared" si="28"/>
        <v>2.3496E-2</v>
      </c>
      <c r="R1195" s="67"/>
      <c r="X1195" s="66">
        <v>43662</v>
      </c>
      <c r="Y1195" s="62">
        <v>5.5</v>
      </c>
    </row>
    <row r="1196" spans="9:25" x14ac:dyDescent="0.25">
      <c r="I1196" s="66">
        <v>43664</v>
      </c>
      <c r="J1196" s="62">
        <v>2.34</v>
      </c>
      <c r="K1196" s="66">
        <v>43663</v>
      </c>
      <c r="L1196" s="147">
        <v>23.47</v>
      </c>
      <c r="M1196" s="147">
        <v>234.7</v>
      </c>
      <c r="N1196" s="148">
        <v>2.3469999999999998E-2</v>
      </c>
      <c r="O1196" s="148">
        <f t="shared" si="28"/>
        <v>2.3469999999999998E-2</v>
      </c>
      <c r="R1196" s="67"/>
      <c r="X1196" s="66">
        <v>43663</v>
      </c>
      <c r="Y1196" s="62">
        <v>5.5</v>
      </c>
    </row>
    <row r="1197" spans="9:25" x14ac:dyDescent="0.25">
      <c r="I1197" s="66">
        <v>43665</v>
      </c>
      <c r="J1197" s="62">
        <v>2.35</v>
      </c>
      <c r="K1197" s="66">
        <v>43664</v>
      </c>
      <c r="L1197" s="62">
        <v>233.91</v>
      </c>
      <c r="M1197" s="62">
        <v>233.91</v>
      </c>
      <c r="N1197" s="67">
        <v>2.3390999999999999E-2</v>
      </c>
      <c r="O1197" s="67">
        <f t="shared" si="28"/>
        <v>2.3390999999999999E-2</v>
      </c>
      <c r="R1197" s="67"/>
      <c r="X1197" s="66">
        <v>43664</v>
      </c>
      <c r="Y1197" s="62">
        <v>5.5</v>
      </c>
    </row>
    <row r="1198" spans="9:25" x14ac:dyDescent="0.25">
      <c r="I1198" s="66">
        <v>43668</v>
      </c>
      <c r="J1198" s="62">
        <v>2.36</v>
      </c>
      <c r="K1198" s="66">
        <v>43665</v>
      </c>
      <c r="L1198" s="147">
        <v>23.39</v>
      </c>
      <c r="M1198" s="147">
        <v>233.9</v>
      </c>
      <c r="N1198" s="148">
        <v>2.3390000000000001E-2</v>
      </c>
      <c r="O1198" s="148">
        <f t="shared" si="28"/>
        <v>2.3390000000000001E-2</v>
      </c>
      <c r="R1198" s="67"/>
      <c r="X1198" s="66">
        <v>43665</v>
      </c>
      <c r="Y1198" s="62">
        <v>5.5</v>
      </c>
    </row>
    <row r="1199" spans="9:25" x14ac:dyDescent="0.25">
      <c r="I1199" s="66">
        <v>43669</v>
      </c>
      <c r="J1199" s="62">
        <v>2.38</v>
      </c>
      <c r="K1199" s="66">
        <v>43668</v>
      </c>
      <c r="L1199" s="147">
        <v>23.31</v>
      </c>
      <c r="M1199" s="147">
        <v>233.1</v>
      </c>
      <c r="N1199" s="148">
        <v>2.3310000000000001E-2</v>
      </c>
      <c r="O1199" s="148">
        <f t="shared" si="28"/>
        <v>2.3310000000000001E-2</v>
      </c>
      <c r="R1199" s="67"/>
      <c r="X1199" s="66">
        <v>43668</v>
      </c>
      <c r="Y1199" s="62">
        <v>5.5</v>
      </c>
    </row>
    <row r="1200" spans="9:25" x14ac:dyDescent="0.25">
      <c r="I1200" s="66">
        <v>43670</v>
      </c>
      <c r="J1200" s="62">
        <v>2.36</v>
      </c>
      <c r="K1200" s="66">
        <v>43669</v>
      </c>
      <c r="L1200" s="62">
        <v>233.19</v>
      </c>
      <c r="M1200" s="62">
        <v>233.19</v>
      </c>
      <c r="N1200" s="67">
        <v>2.3318999999999999E-2</v>
      </c>
      <c r="O1200" s="67">
        <f t="shared" si="28"/>
        <v>2.3318999999999999E-2</v>
      </c>
      <c r="R1200" s="67"/>
      <c r="X1200" s="66">
        <v>43669</v>
      </c>
      <c r="Y1200" s="62">
        <v>5.5</v>
      </c>
    </row>
    <row r="1201" spans="9:25" x14ac:dyDescent="0.25">
      <c r="I1201" s="66">
        <v>43671</v>
      </c>
      <c r="J1201" s="62">
        <v>2.38</v>
      </c>
      <c r="K1201" s="66">
        <v>43670</v>
      </c>
      <c r="L1201" s="62">
        <v>231.33</v>
      </c>
      <c r="M1201" s="62">
        <v>231.33</v>
      </c>
      <c r="N1201" s="67">
        <v>2.3133000000000001E-2</v>
      </c>
      <c r="O1201" s="67">
        <f t="shared" si="28"/>
        <v>2.3133000000000001E-2</v>
      </c>
      <c r="R1201" s="67"/>
      <c r="X1201" s="66">
        <v>43670</v>
      </c>
      <c r="Y1201" s="62">
        <v>5.5</v>
      </c>
    </row>
    <row r="1202" spans="9:25" x14ac:dyDescent="0.25">
      <c r="I1202" s="66">
        <v>43672</v>
      </c>
      <c r="J1202" s="62">
        <v>2.38</v>
      </c>
      <c r="K1202" s="66">
        <v>43671</v>
      </c>
      <c r="L1202" s="62">
        <v>230.59</v>
      </c>
      <c r="M1202" s="62">
        <v>230.59</v>
      </c>
      <c r="N1202" s="67">
        <v>2.3059E-2</v>
      </c>
      <c r="O1202" s="67">
        <f t="shared" si="28"/>
        <v>2.3059E-2</v>
      </c>
      <c r="R1202" s="67"/>
      <c r="X1202" s="66">
        <v>43671</v>
      </c>
      <c r="Y1202" s="62">
        <v>5.5</v>
      </c>
    </row>
    <row r="1203" spans="9:25" x14ac:dyDescent="0.25">
      <c r="I1203" s="66">
        <v>43675</v>
      </c>
      <c r="J1203" s="62">
        <v>2.37</v>
      </c>
      <c r="K1203" s="66">
        <v>43672</v>
      </c>
      <c r="L1203" s="147">
        <v>22.95</v>
      </c>
      <c r="M1203" s="147">
        <v>229.5</v>
      </c>
      <c r="N1203" s="148">
        <v>2.2950000000000002E-2</v>
      </c>
      <c r="O1203" s="148">
        <f t="shared" si="28"/>
        <v>2.2950000000000002E-2</v>
      </c>
      <c r="R1203" s="67"/>
      <c r="X1203" s="66">
        <v>43672</v>
      </c>
      <c r="Y1203" s="62">
        <v>5.5</v>
      </c>
    </row>
    <row r="1204" spans="9:25" x14ac:dyDescent="0.25">
      <c r="I1204" s="66">
        <v>43676</v>
      </c>
      <c r="J1204" s="62">
        <v>2.36</v>
      </c>
      <c r="K1204" s="66">
        <v>43675</v>
      </c>
      <c r="L1204" s="147">
        <v>23.01</v>
      </c>
      <c r="M1204" s="147">
        <v>230.1</v>
      </c>
      <c r="N1204" s="148">
        <v>2.3009999999999999E-2</v>
      </c>
      <c r="O1204" s="148">
        <f t="shared" si="28"/>
        <v>2.3009999999999999E-2</v>
      </c>
      <c r="R1204" s="67"/>
      <c r="X1204" s="66">
        <v>43675</v>
      </c>
      <c r="Y1204" s="62">
        <v>5.5</v>
      </c>
    </row>
    <row r="1205" spans="9:25" x14ac:dyDescent="0.25">
      <c r="I1205" s="66">
        <v>43677</v>
      </c>
      <c r="J1205" s="62">
        <v>2.31</v>
      </c>
      <c r="K1205" s="66">
        <v>43676</v>
      </c>
      <c r="L1205" s="62">
        <v>231.79</v>
      </c>
      <c r="M1205" s="62">
        <v>231.79</v>
      </c>
      <c r="N1205" s="67">
        <v>2.3178999999999998E-2</v>
      </c>
      <c r="O1205" s="67">
        <f t="shared" si="28"/>
        <v>2.3178999999999998E-2</v>
      </c>
      <c r="R1205" s="67"/>
      <c r="X1205" s="66">
        <v>43676</v>
      </c>
      <c r="Y1205" s="62">
        <v>5.5</v>
      </c>
    </row>
    <row r="1206" spans="9:25" x14ac:dyDescent="0.25">
      <c r="I1206" s="66">
        <v>43678</v>
      </c>
      <c r="J1206" s="62">
        <v>2.21</v>
      </c>
      <c r="K1206" s="66">
        <v>43677</v>
      </c>
      <c r="L1206" s="62">
        <v>232.67</v>
      </c>
      <c r="M1206" s="62">
        <v>232.67</v>
      </c>
      <c r="N1206" s="67">
        <v>2.3266999999999999E-2</v>
      </c>
      <c r="O1206" s="67">
        <f t="shared" si="28"/>
        <v>2.3266999999999999E-2</v>
      </c>
      <c r="R1206" s="67"/>
      <c r="X1206" s="66">
        <v>43677</v>
      </c>
      <c r="Y1206" s="62">
        <v>5.5</v>
      </c>
    </row>
    <row r="1207" spans="9:25" x14ac:dyDescent="0.25">
      <c r="I1207" s="66">
        <v>43679</v>
      </c>
      <c r="J1207" s="62">
        <v>2.16</v>
      </c>
      <c r="K1207" s="66">
        <v>43678</v>
      </c>
      <c r="L1207" s="62">
        <v>233.47</v>
      </c>
      <c r="M1207" s="62">
        <v>233.47</v>
      </c>
      <c r="N1207" s="67">
        <v>2.3347E-2</v>
      </c>
      <c r="O1207" s="67">
        <f t="shared" si="28"/>
        <v>2.3347E-2</v>
      </c>
      <c r="R1207" s="67"/>
      <c r="X1207" s="66">
        <v>43678</v>
      </c>
      <c r="Y1207" s="62">
        <v>5.25</v>
      </c>
    </row>
    <row r="1208" spans="9:25" x14ac:dyDescent="0.25">
      <c r="I1208" s="66">
        <v>43682</v>
      </c>
      <c r="J1208" s="62">
        <v>2.0699999999999998</v>
      </c>
      <c r="K1208" s="66">
        <v>43679</v>
      </c>
      <c r="L1208" s="62">
        <v>238.06</v>
      </c>
      <c r="M1208" s="62">
        <v>238.06</v>
      </c>
      <c r="N1208" s="67">
        <v>2.3806000000000001E-2</v>
      </c>
      <c r="O1208" s="67">
        <f t="shared" si="28"/>
        <v>2.3806000000000001E-2</v>
      </c>
      <c r="R1208" s="67"/>
      <c r="X1208" s="66">
        <v>43679</v>
      </c>
      <c r="Y1208" s="62">
        <v>5.25</v>
      </c>
    </row>
    <row r="1209" spans="9:25" x14ac:dyDescent="0.25">
      <c r="I1209" s="66">
        <v>43683</v>
      </c>
      <c r="J1209" s="62">
        <v>2.0299999999999998</v>
      </c>
      <c r="K1209" s="66">
        <v>43682</v>
      </c>
      <c r="L1209" s="62">
        <v>248.41</v>
      </c>
      <c r="M1209" s="62">
        <v>248.41</v>
      </c>
      <c r="N1209" s="67">
        <v>2.4840999999999998E-2</v>
      </c>
      <c r="O1209" s="67">
        <f t="shared" si="28"/>
        <v>2.4840999999999998E-2</v>
      </c>
      <c r="R1209" s="67"/>
      <c r="X1209" s="66">
        <v>43682</v>
      </c>
      <c r="Y1209" s="62">
        <v>5.25</v>
      </c>
    </row>
    <row r="1210" spans="9:25" x14ac:dyDescent="0.25">
      <c r="I1210" s="66">
        <v>43684</v>
      </c>
      <c r="J1210" s="62">
        <v>2.0099999999999998</v>
      </c>
      <c r="K1210" s="66">
        <v>43683</v>
      </c>
      <c r="L1210" s="62">
        <v>242.83</v>
      </c>
      <c r="M1210" s="62">
        <v>242.83</v>
      </c>
      <c r="N1210" s="67">
        <v>2.4283000000000002E-2</v>
      </c>
      <c r="O1210" s="67">
        <f t="shared" si="28"/>
        <v>2.4283000000000002E-2</v>
      </c>
      <c r="R1210" s="67"/>
      <c r="X1210" s="66">
        <v>43683</v>
      </c>
      <c r="Y1210" s="62">
        <v>5.25</v>
      </c>
    </row>
    <row r="1211" spans="9:25" x14ac:dyDescent="0.25">
      <c r="I1211" s="66">
        <v>43685</v>
      </c>
      <c r="J1211" s="62">
        <v>2.02</v>
      </c>
      <c r="K1211" s="66">
        <v>43684</v>
      </c>
      <c r="L1211" s="62">
        <v>243.61</v>
      </c>
      <c r="M1211" s="62">
        <v>243.61</v>
      </c>
      <c r="N1211" s="67">
        <v>2.4361000000000001E-2</v>
      </c>
      <c r="O1211" s="67">
        <f t="shared" si="28"/>
        <v>2.4361000000000001E-2</v>
      </c>
      <c r="R1211" s="67"/>
      <c r="X1211" s="66">
        <v>43684</v>
      </c>
      <c r="Y1211" s="62">
        <v>5.25</v>
      </c>
    </row>
    <row r="1212" spans="9:25" x14ac:dyDescent="0.25">
      <c r="I1212" s="66">
        <v>43686</v>
      </c>
      <c r="J1212" s="62">
        <v>2.0299999999999998</v>
      </c>
      <c r="K1212" s="66">
        <v>43685</v>
      </c>
      <c r="L1212" s="62">
        <v>233.81</v>
      </c>
      <c r="M1212" s="62">
        <v>233.81</v>
      </c>
      <c r="N1212" s="67">
        <v>2.3380999999999999E-2</v>
      </c>
      <c r="O1212" s="67">
        <f t="shared" si="28"/>
        <v>2.3380999999999999E-2</v>
      </c>
      <c r="R1212" s="67"/>
      <c r="X1212" s="66">
        <v>43685</v>
      </c>
      <c r="Y1212" s="62">
        <v>5.25</v>
      </c>
    </row>
    <row r="1213" spans="9:25" x14ac:dyDescent="0.25">
      <c r="I1213" s="66">
        <v>43689</v>
      </c>
      <c r="J1213" s="62">
        <v>1.92</v>
      </c>
      <c r="K1213" s="66">
        <v>43686</v>
      </c>
      <c r="L1213" s="62">
        <v>236.41</v>
      </c>
      <c r="M1213" s="62">
        <v>236.41</v>
      </c>
      <c r="N1213" s="67">
        <v>2.3640999999999999E-2</v>
      </c>
      <c r="O1213" s="67">
        <f t="shared" si="28"/>
        <v>2.3640999999999999E-2</v>
      </c>
      <c r="R1213" s="67"/>
      <c r="X1213" s="66">
        <v>43686</v>
      </c>
      <c r="Y1213" s="62">
        <v>5.25</v>
      </c>
    </row>
    <row r="1214" spans="9:25" x14ac:dyDescent="0.25">
      <c r="I1214" s="66">
        <v>43690</v>
      </c>
      <c r="J1214" s="62">
        <v>1.94</v>
      </c>
      <c r="K1214" s="66">
        <v>43689</v>
      </c>
      <c r="L1214" s="147">
        <v>24.14</v>
      </c>
      <c r="M1214" s="147">
        <v>241.4</v>
      </c>
      <c r="N1214" s="148">
        <v>2.4140000000000002E-2</v>
      </c>
      <c r="O1214" s="148">
        <f t="shared" si="28"/>
        <v>2.4140000000000002E-2</v>
      </c>
      <c r="R1214" s="67"/>
      <c r="X1214" s="66">
        <v>43689</v>
      </c>
      <c r="Y1214" s="62">
        <v>5.25</v>
      </c>
    </row>
    <row r="1215" spans="9:25" x14ac:dyDescent="0.25">
      <c r="I1215" s="66">
        <v>43691</v>
      </c>
      <c r="J1215" s="62">
        <v>1.84</v>
      </c>
      <c r="K1215" s="66">
        <v>43690</v>
      </c>
      <c r="L1215" s="62">
        <v>238.57</v>
      </c>
      <c r="M1215" s="62">
        <v>238.57</v>
      </c>
      <c r="N1215" s="67">
        <v>2.3857E-2</v>
      </c>
      <c r="O1215" s="67">
        <f t="shared" si="28"/>
        <v>2.3857E-2</v>
      </c>
      <c r="R1215" s="67"/>
      <c r="X1215" s="66">
        <v>43690</v>
      </c>
      <c r="Y1215" s="62">
        <v>5.25</v>
      </c>
    </row>
    <row r="1216" spans="9:25" x14ac:dyDescent="0.25">
      <c r="I1216" s="66">
        <v>43692</v>
      </c>
      <c r="J1216" s="62">
        <v>1.8</v>
      </c>
      <c r="K1216" s="66">
        <v>43691</v>
      </c>
      <c r="L1216" s="62">
        <v>247.46</v>
      </c>
      <c r="M1216" s="62">
        <v>247.46</v>
      </c>
      <c r="N1216" s="67">
        <v>2.4746000000000001E-2</v>
      </c>
      <c r="O1216" s="67">
        <f t="shared" si="28"/>
        <v>2.4746000000000001E-2</v>
      </c>
      <c r="R1216" s="67"/>
      <c r="X1216" s="66">
        <v>43691</v>
      </c>
      <c r="Y1216" s="62">
        <v>5.25</v>
      </c>
    </row>
    <row r="1217" spans="9:25" x14ac:dyDescent="0.25">
      <c r="I1217" s="66">
        <v>43693</v>
      </c>
      <c r="J1217" s="62">
        <v>1.82</v>
      </c>
      <c r="K1217" s="66">
        <v>43692</v>
      </c>
      <c r="L1217" s="62">
        <v>245.64</v>
      </c>
      <c r="M1217" s="62">
        <v>245.64</v>
      </c>
      <c r="N1217" s="67">
        <v>2.4563999999999999E-2</v>
      </c>
      <c r="O1217" s="67">
        <f t="shared" si="28"/>
        <v>2.4563999999999999E-2</v>
      </c>
      <c r="R1217" s="67"/>
      <c r="X1217" s="66">
        <v>43692</v>
      </c>
      <c r="Y1217" s="62">
        <v>5.25</v>
      </c>
    </row>
    <row r="1218" spans="9:25" x14ac:dyDescent="0.25">
      <c r="I1218" s="66">
        <v>43696</v>
      </c>
      <c r="J1218" s="62">
        <v>1.88</v>
      </c>
      <c r="K1218" s="66">
        <v>43693</v>
      </c>
      <c r="L1218" s="62">
        <v>243.56</v>
      </c>
      <c r="M1218" s="62">
        <v>243.56</v>
      </c>
      <c r="N1218" s="67">
        <v>2.4355999999999999E-2</v>
      </c>
      <c r="O1218" s="67">
        <f t="shared" si="28"/>
        <v>2.4355999999999999E-2</v>
      </c>
      <c r="R1218" s="67"/>
      <c r="X1218" s="66">
        <v>43693</v>
      </c>
      <c r="Y1218" s="62">
        <v>5.25</v>
      </c>
    </row>
    <row r="1219" spans="9:25" x14ac:dyDescent="0.25">
      <c r="I1219" s="66">
        <v>43697</v>
      </c>
      <c r="J1219" s="62">
        <v>1.84</v>
      </c>
      <c r="K1219" s="66">
        <v>43696</v>
      </c>
      <c r="L1219" s="62">
        <v>245.32</v>
      </c>
      <c r="M1219" s="62">
        <v>245.32</v>
      </c>
      <c r="N1219" s="67">
        <v>2.4531999999999998E-2</v>
      </c>
      <c r="O1219" s="67">
        <f t="shared" si="28"/>
        <v>2.4531999999999998E-2</v>
      </c>
      <c r="R1219" s="67"/>
      <c r="X1219" s="66">
        <v>43696</v>
      </c>
      <c r="Y1219" s="62">
        <v>5.25</v>
      </c>
    </row>
    <row r="1220" spans="9:25" x14ac:dyDescent="0.25">
      <c r="I1220" s="66">
        <v>43698</v>
      </c>
      <c r="J1220" s="62">
        <v>1.87</v>
      </c>
      <c r="K1220" s="66">
        <v>43697</v>
      </c>
      <c r="L1220" s="147">
        <v>24.49</v>
      </c>
      <c r="M1220" s="147">
        <v>244.9</v>
      </c>
      <c r="N1220" s="148">
        <v>2.4490000000000001E-2</v>
      </c>
      <c r="O1220" s="148">
        <f t="shared" si="28"/>
        <v>2.4490000000000001E-2</v>
      </c>
      <c r="R1220" s="67"/>
      <c r="X1220" s="66">
        <v>43697</v>
      </c>
      <c r="Y1220" s="62">
        <v>5.25</v>
      </c>
    </row>
    <row r="1221" spans="9:25" x14ac:dyDescent="0.25">
      <c r="I1221" s="66">
        <v>43699</v>
      </c>
      <c r="J1221" s="62">
        <v>1.9</v>
      </c>
      <c r="K1221" s="66">
        <v>43698</v>
      </c>
      <c r="L1221" s="62">
        <v>242.54</v>
      </c>
      <c r="M1221" s="62">
        <v>242.54</v>
      </c>
      <c r="N1221" s="67">
        <v>2.4253999999999998E-2</v>
      </c>
      <c r="O1221" s="67">
        <f t="shared" si="28"/>
        <v>2.4253999999999998E-2</v>
      </c>
      <c r="R1221" s="67"/>
      <c r="X1221" s="66">
        <v>43698</v>
      </c>
      <c r="Y1221" s="62">
        <v>5.25</v>
      </c>
    </row>
    <row r="1222" spans="9:25" x14ac:dyDescent="0.25">
      <c r="I1222" s="66">
        <v>43700</v>
      </c>
      <c r="J1222" s="62">
        <v>1.82</v>
      </c>
      <c r="K1222" s="66">
        <v>43699</v>
      </c>
      <c r="L1222" s="62">
        <v>241.56</v>
      </c>
      <c r="M1222" s="62">
        <v>241.56</v>
      </c>
      <c r="N1222" s="67">
        <v>2.4156E-2</v>
      </c>
      <c r="O1222" s="67">
        <f t="shared" si="28"/>
        <v>2.4156E-2</v>
      </c>
      <c r="R1222" s="67"/>
      <c r="X1222" s="66">
        <v>43699</v>
      </c>
      <c r="Y1222" s="62">
        <v>5.25</v>
      </c>
    </row>
    <row r="1223" spans="9:25" x14ac:dyDescent="0.25">
      <c r="I1223" s="66">
        <v>43703</v>
      </c>
      <c r="J1223" s="62">
        <v>1.84</v>
      </c>
      <c r="K1223" s="66">
        <v>43700</v>
      </c>
      <c r="L1223" s="62">
        <v>243.38</v>
      </c>
      <c r="M1223" s="62">
        <v>243.38</v>
      </c>
      <c r="N1223" s="67">
        <v>2.4337999999999999E-2</v>
      </c>
      <c r="O1223" s="67">
        <f t="shared" si="28"/>
        <v>2.4337999999999999E-2</v>
      </c>
      <c r="R1223" s="67"/>
      <c r="X1223" s="66">
        <v>43700</v>
      </c>
      <c r="Y1223" s="62">
        <v>5.25</v>
      </c>
    </row>
    <row r="1224" spans="9:25" x14ac:dyDescent="0.25">
      <c r="I1224" s="66">
        <v>43704</v>
      </c>
      <c r="J1224" s="62">
        <v>1.77</v>
      </c>
      <c r="K1224" s="66">
        <v>43703</v>
      </c>
      <c r="L1224" s="62">
        <v>247.17</v>
      </c>
      <c r="M1224" s="62">
        <v>247.17</v>
      </c>
      <c r="N1224" s="67">
        <v>2.4716999999999999E-2</v>
      </c>
      <c r="O1224" s="67">
        <f t="shared" si="28"/>
        <v>2.4716999999999999E-2</v>
      </c>
      <c r="R1224" s="67"/>
      <c r="X1224" s="66">
        <v>43703</v>
      </c>
      <c r="Y1224" s="62">
        <v>5.25</v>
      </c>
    </row>
    <row r="1225" spans="9:25" x14ac:dyDescent="0.25">
      <c r="I1225" s="66">
        <v>43705</v>
      </c>
      <c r="J1225" s="62">
        <v>1.76</v>
      </c>
      <c r="K1225" s="66">
        <v>43704</v>
      </c>
      <c r="L1225" s="62">
        <v>245.47</v>
      </c>
      <c r="M1225" s="62">
        <v>245.47</v>
      </c>
      <c r="N1225" s="67">
        <v>2.4546999999999999E-2</v>
      </c>
      <c r="O1225" s="67">
        <f t="shared" si="28"/>
        <v>2.4546999999999999E-2</v>
      </c>
      <c r="R1225" s="67"/>
      <c r="X1225" s="66">
        <v>43704</v>
      </c>
      <c r="Y1225" s="62">
        <v>5.25</v>
      </c>
    </row>
    <row r="1226" spans="9:25" x14ac:dyDescent="0.25">
      <c r="I1226" s="66">
        <v>43706</v>
      </c>
      <c r="J1226" s="62">
        <v>1.78</v>
      </c>
      <c r="K1226" s="66">
        <v>43705</v>
      </c>
      <c r="L1226" s="62">
        <v>244.88</v>
      </c>
      <c r="M1226" s="62">
        <v>244.88</v>
      </c>
      <c r="N1226" s="67">
        <v>2.4487999999999999E-2</v>
      </c>
      <c r="O1226" s="67">
        <f t="shared" si="28"/>
        <v>2.4487999999999999E-2</v>
      </c>
      <c r="R1226" s="67"/>
      <c r="X1226" s="66">
        <v>43705</v>
      </c>
      <c r="Y1226" s="62">
        <v>5.25</v>
      </c>
    </row>
    <row r="1227" spans="9:25" x14ac:dyDescent="0.25">
      <c r="I1227" s="66">
        <v>43707</v>
      </c>
      <c r="J1227" s="62">
        <v>1.78</v>
      </c>
      <c r="K1227" s="66">
        <v>43706</v>
      </c>
      <c r="L1227" s="62">
        <v>244.52</v>
      </c>
      <c r="M1227" s="62">
        <v>244.52</v>
      </c>
      <c r="N1227" s="67">
        <v>2.4452000000000002E-2</v>
      </c>
      <c r="O1227" s="67">
        <f t="shared" si="28"/>
        <v>2.4452000000000002E-2</v>
      </c>
      <c r="R1227" s="67"/>
      <c r="X1227" s="66">
        <v>43706</v>
      </c>
      <c r="Y1227" s="62">
        <v>5.25</v>
      </c>
    </row>
    <row r="1228" spans="9:25" x14ac:dyDescent="0.25">
      <c r="I1228" s="66">
        <v>43710</v>
      </c>
      <c r="J1228" s="62"/>
      <c r="K1228" s="66">
        <v>43707</v>
      </c>
      <c r="L1228" s="62">
        <v>238.48</v>
      </c>
      <c r="M1228" s="62">
        <v>238.48</v>
      </c>
      <c r="N1228" s="67">
        <v>2.3847999999999998E-2</v>
      </c>
      <c r="O1228" s="67">
        <f t="shared" ref="O1228:O1291" si="29">IF(OR(N1228&gt;($G$25+$G$26*$G$24),N1228&lt;($G$25-$G$26*$G$24)),"",N1228)</f>
        <v>2.3847999999999998E-2</v>
      </c>
      <c r="R1228" s="67"/>
      <c r="X1228" s="66">
        <v>43707</v>
      </c>
      <c r="Y1228" s="62">
        <v>5.25</v>
      </c>
    </row>
    <row r="1229" spans="9:25" x14ac:dyDescent="0.25">
      <c r="I1229" s="66">
        <v>43711</v>
      </c>
      <c r="J1229" s="62">
        <v>1.77</v>
      </c>
      <c r="K1229" s="66">
        <v>43710</v>
      </c>
      <c r="L1229" s="62">
        <v>238.38</v>
      </c>
      <c r="M1229" s="62">
        <v>238.38</v>
      </c>
      <c r="N1229" s="67">
        <v>2.3837999999999998E-2</v>
      </c>
      <c r="O1229" s="67">
        <f t="shared" si="29"/>
        <v>2.3837999999999998E-2</v>
      </c>
      <c r="R1229" s="67"/>
      <c r="X1229" s="66">
        <v>43710</v>
      </c>
      <c r="Y1229" s="62"/>
    </row>
    <row r="1230" spans="9:25" x14ac:dyDescent="0.25">
      <c r="I1230" s="66">
        <v>43712</v>
      </c>
      <c r="J1230" s="62">
        <v>1.77</v>
      </c>
      <c r="K1230" s="66">
        <v>43711</v>
      </c>
      <c r="L1230" s="62">
        <v>237.26</v>
      </c>
      <c r="M1230" s="62">
        <v>237.26</v>
      </c>
      <c r="N1230" s="67">
        <v>2.3726000000000001E-2</v>
      </c>
      <c r="O1230" s="67">
        <f t="shared" si="29"/>
        <v>2.3726000000000001E-2</v>
      </c>
      <c r="R1230" s="67"/>
      <c r="X1230" s="66">
        <v>43711</v>
      </c>
      <c r="Y1230" s="62">
        <v>5.25</v>
      </c>
    </row>
    <row r="1231" spans="9:25" x14ac:dyDescent="0.25">
      <c r="I1231" s="66">
        <v>43713</v>
      </c>
      <c r="J1231" s="62">
        <v>1.86</v>
      </c>
      <c r="K1231" s="66">
        <v>43712</v>
      </c>
      <c r="L1231" s="62">
        <v>231.79</v>
      </c>
      <c r="M1231" s="62">
        <v>231.79</v>
      </c>
      <c r="N1231" s="67">
        <v>2.3178999999999998E-2</v>
      </c>
      <c r="O1231" s="67">
        <f t="shared" si="29"/>
        <v>2.3178999999999998E-2</v>
      </c>
      <c r="R1231" s="67"/>
      <c r="X1231" s="66">
        <v>43712</v>
      </c>
      <c r="Y1231" s="62">
        <v>5.25</v>
      </c>
    </row>
    <row r="1232" spans="9:25" x14ac:dyDescent="0.25">
      <c r="I1232" s="66">
        <v>43714</v>
      </c>
      <c r="J1232" s="62">
        <v>1.83</v>
      </c>
      <c r="K1232" s="66">
        <v>43713</v>
      </c>
      <c r="L1232" s="62">
        <v>231.95</v>
      </c>
      <c r="M1232" s="62">
        <v>231.95</v>
      </c>
      <c r="N1232" s="67">
        <v>2.3195E-2</v>
      </c>
      <c r="O1232" s="67">
        <f t="shared" si="29"/>
        <v>2.3195E-2</v>
      </c>
      <c r="R1232" s="67"/>
      <c r="X1232" s="66">
        <v>43713</v>
      </c>
      <c r="Y1232" s="62">
        <v>5.25</v>
      </c>
    </row>
    <row r="1233" spans="9:25" x14ac:dyDescent="0.25">
      <c r="I1233" s="66">
        <v>43717</v>
      </c>
      <c r="J1233" s="62">
        <v>1.91</v>
      </c>
      <c r="K1233" s="66">
        <v>43714</v>
      </c>
      <c r="L1233" s="62">
        <v>229.79</v>
      </c>
      <c r="M1233" s="62">
        <v>229.79</v>
      </c>
      <c r="N1233" s="67">
        <v>2.2978999999999999E-2</v>
      </c>
      <c r="O1233" s="67">
        <f t="shared" si="29"/>
        <v>2.2978999999999999E-2</v>
      </c>
      <c r="R1233" s="67"/>
      <c r="X1233" s="66">
        <v>43714</v>
      </c>
      <c r="Y1233" s="62">
        <v>5.25</v>
      </c>
    </row>
    <row r="1234" spans="9:25" x14ac:dyDescent="0.25">
      <c r="I1234" s="66">
        <v>43718</v>
      </c>
      <c r="J1234" s="62">
        <v>2</v>
      </c>
      <c r="K1234" s="66">
        <v>43717</v>
      </c>
      <c r="L1234" s="62">
        <v>242.63</v>
      </c>
      <c r="M1234" s="62">
        <v>242.63</v>
      </c>
      <c r="N1234" s="67">
        <v>2.4263E-2</v>
      </c>
      <c r="O1234" s="67">
        <f t="shared" si="29"/>
        <v>2.4263E-2</v>
      </c>
      <c r="R1234" s="67"/>
      <c r="X1234" s="66">
        <v>43717</v>
      </c>
      <c r="Y1234" s="62">
        <v>5.25</v>
      </c>
    </row>
    <row r="1235" spans="9:25" x14ac:dyDescent="0.25">
      <c r="I1235" s="66">
        <v>43719</v>
      </c>
      <c r="J1235" s="62">
        <v>2.02</v>
      </c>
      <c r="K1235" s="66">
        <v>43718</v>
      </c>
      <c r="L1235" s="62">
        <v>242.22</v>
      </c>
      <c r="M1235" s="62">
        <v>242.22</v>
      </c>
      <c r="N1235" s="67">
        <v>2.4222E-2</v>
      </c>
      <c r="O1235" s="67">
        <f t="shared" si="29"/>
        <v>2.4222E-2</v>
      </c>
      <c r="R1235" s="67"/>
      <c r="X1235" s="66">
        <v>43718</v>
      </c>
      <c r="Y1235" s="62">
        <v>5.25</v>
      </c>
    </row>
    <row r="1236" spans="9:25" x14ac:dyDescent="0.25">
      <c r="I1236" s="66">
        <v>43720</v>
      </c>
      <c r="J1236" s="62">
        <v>2.06</v>
      </c>
      <c r="K1236" s="66">
        <v>43719</v>
      </c>
      <c r="L1236" s="62">
        <v>231.15</v>
      </c>
      <c r="M1236" s="62">
        <v>231.15</v>
      </c>
      <c r="N1236" s="67">
        <v>2.3115E-2</v>
      </c>
      <c r="O1236" s="67">
        <f t="shared" si="29"/>
        <v>2.3115E-2</v>
      </c>
      <c r="R1236" s="67"/>
      <c r="X1236" s="66">
        <v>43719</v>
      </c>
      <c r="Y1236" s="62">
        <v>5.25</v>
      </c>
    </row>
    <row r="1237" spans="9:25" x14ac:dyDescent="0.25">
      <c r="I1237" s="66">
        <v>43721</v>
      </c>
      <c r="J1237" s="62">
        <v>2.17</v>
      </c>
      <c r="K1237" s="66">
        <v>43720</v>
      </c>
      <c r="L1237" s="62">
        <v>242.03</v>
      </c>
      <c r="M1237" s="62">
        <v>242.03</v>
      </c>
      <c r="N1237" s="67">
        <v>2.4202999999999999E-2</v>
      </c>
      <c r="O1237" s="67">
        <f t="shared" si="29"/>
        <v>2.4202999999999999E-2</v>
      </c>
      <c r="R1237" s="67"/>
      <c r="X1237" s="66">
        <v>43720</v>
      </c>
      <c r="Y1237" s="62">
        <v>5.25</v>
      </c>
    </row>
    <row r="1238" spans="9:25" x14ac:dyDescent="0.25">
      <c r="I1238" s="66">
        <v>43724</v>
      </c>
      <c r="J1238" s="62">
        <v>2.11</v>
      </c>
      <c r="K1238" s="66">
        <v>43721</v>
      </c>
      <c r="L1238" s="62">
        <v>242.03</v>
      </c>
      <c r="M1238" s="62">
        <v>242.03</v>
      </c>
      <c r="N1238" s="67">
        <v>2.4202999999999999E-2</v>
      </c>
      <c r="O1238" s="67">
        <f t="shared" si="29"/>
        <v>2.4202999999999999E-2</v>
      </c>
      <c r="R1238" s="67"/>
      <c r="X1238" s="66">
        <v>43721</v>
      </c>
      <c r="Y1238" s="62">
        <v>5.25</v>
      </c>
    </row>
    <row r="1239" spans="9:25" x14ac:dyDescent="0.25">
      <c r="I1239" s="66">
        <v>43725</v>
      </c>
      <c r="J1239" s="62">
        <v>2.08</v>
      </c>
      <c r="K1239" s="66">
        <v>43724</v>
      </c>
      <c r="L1239" s="62">
        <v>241.41</v>
      </c>
      <c r="M1239" s="62">
        <v>241.41</v>
      </c>
      <c r="N1239" s="67">
        <v>2.4140999999999999E-2</v>
      </c>
      <c r="O1239" s="67">
        <f t="shared" si="29"/>
        <v>2.4140999999999999E-2</v>
      </c>
      <c r="R1239" s="67"/>
      <c r="X1239" s="66">
        <v>43724</v>
      </c>
      <c r="Y1239" s="62">
        <v>5.25</v>
      </c>
    </row>
    <row r="1240" spans="9:25" x14ac:dyDescent="0.25">
      <c r="I1240" s="66">
        <v>43726</v>
      </c>
      <c r="J1240" s="62">
        <v>2.06</v>
      </c>
      <c r="K1240" s="66">
        <v>43725</v>
      </c>
      <c r="L1240" s="62">
        <v>239.81</v>
      </c>
      <c r="M1240" s="62">
        <v>239.81</v>
      </c>
      <c r="N1240" s="67">
        <v>2.3980999999999999E-2</v>
      </c>
      <c r="O1240" s="67">
        <f t="shared" si="29"/>
        <v>2.3980999999999999E-2</v>
      </c>
      <c r="R1240" s="67"/>
      <c r="X1240" s="66">
        <v>43725</v>
      </c>
      <c r="Y1240" s="62">
        <v>5.25</v>
      </c>
    </row>
    <row r="1241" spans="9:25" x14ac:dyDescent="0.25">
      <c r="I1241" s="66">
        <v>43727</v>
      </c>
      <c r="J1241" s="62">
        <v>2.04</v>
      </c>
      <c r="K1241" s="66">
        <v>43726</v>
      </c>
      <c r="L1241" s="62">
        <v>227.96</v>
      </c>
      <c r="M1241" s="62">
        <v>227.96</v>
      </c>
      <c r="N1241" s="67">
        <v>2.2796E-2</v>
      </c>
      <c r="O1241" s="67">
        <f t="shared" si="29"/>
        <v>2.2796E-2</v>
      </c>
      <c r="R1241" s="67"/>
      <c r="X1241" s="66">
        <v>43726</v>
      </c>
      <c r="Y1241" s="62">
        <v>5.25</v>
      </c>
    </row>
    <row r="1242" spans="9:25" x14ac:dyDescent="0.25">
      <c r="I1242" s="66">
        <v>43728</v>
      </c>
      <c r="J1242" s="62">
        <v>1.99</v>
      </c>
      <c r="K1242" s="66">
        <v>43727</v>
      </c>
      <c r="L1242" s="62">
        <v>223.11</v>
      </c>
      <c r="M1242" s="62">
        <v>223.11</v>
      </c>
      <c r="N1242" s="67">
        <v>2.2311000000000001E-2</v>
      </c>
      <c r="O1242" s="67">
        <f t="shared" si="29"/>
        <v>2.2311000000000001E-2</v>
      </c>
      <c r="R1242" s="67"/>
      <c r="X1242" s="66">
        <v>43727</v>
      </c>
      <c r="Y1242" s="62">
        <v>5</v>
      </c>
    </row>
    <row r="1243" spans="9:25" x14ac:dyDescent="0.25">
      <c r="I1243" s="66">
        <v>43731</v>
      </c>
      <c r="J1243" s="62">
        <v>1.98</v>
      </c>
      <c r="K1243" s="66">
        <v>43728</v>
      </c>
      <c r="L1243" s="62">
        <v>230.36</v>
      </c>
      <c r="M1243" s="62">
        <v>230.36</v>
      </c>
      <c r="N1243" s="67">
        <v>2.3036000000000001E-2</v>
      </c>
      <c r="O1243" s="67">
        <f t="shared" si="29"/>
        <v>2.3036000000000001E-2</v>
      </c>
      <c r="R1243" s="67"/>
      <c r="X1243" s="66">
        <v>43728</v>
      </c>
      <c r="Y1243" s="62">
        <v>5</v>
      </c>
    </row>
    <row r="1244" spans="9:25" x14ac:dyDescent="0.25">
      <c r="I1244" s="66">
        <v>43732</v>
      </c>
      <c r="J1244" s="62">
        <v>1.91</v>
      </c>
      <c r="K1244" s="66">
        <v>43731</v>
      </c>
      <c r="L1244" s="62">
        <v>236.39</v>
      </c>
      <c r="M1244" s="62">
        <v>236.39</v>
      </c>
      <c r="N1244" s="67">
        <v>2.3639E-2</v>
      </c>
      <c r="O1244" s="67">
        <f t="shared" si="29"/>
        <v>2.3639E-2</v>
      </c>
      <c r="R1244" s="67"/>
      <c r="X1244" s="66">
        <v>43731</v>
      </c>
      <c r="Y1244" s="62">
        <v>5</v>
      </c>
    </row>
    <row r="1245" spans="9:25" x14ac:dyDescent="0.25">
      <c r="I1245" s="66">
        <v>43733</v>
      </c>
      <c r="J1245" s="62">
        <v>1.99</v>
      </c>
      <c r="K1245" s="66">
        <v>43732</v>
      </c>
      <c r="L1245" s="147">
        <v>25.24</v>
      </c>
      <c r="M1245" s="147">
        <v>252.4</v>
      </c>
      <c r="N1245" s="148">
        <v>2.5240000000000002E-2</v>
      </c>
      <c r="O1245" s="148">
        <f t="shared" si="29"/>
        <v>2.5240000000000002E-2</v>
      </c>
      <c r="R1245" s="67"/>
      <c r="X1245" s="66">
        <v>43732</v>
      </c>
      <c r="Y1245" s="62">
        <v>5</v>
      </c>
    </row>
    <row r="1246" spans="9:25" x14ac:dyDescent="0.25">
      <c r="I1246" s="66">
        <v>43734</v>
      </c>
      <c r="J1246" s="62">
        <v>1.96</v>
      </c>
      <c r="K1246" s="66">
        <v>43733</v>
      </c>
      <c r="L1246" s="147">
        <v>24.13</v>
      </c>
      <c r="M1246" s="147">
        <v>241.3</v>
      </c>
      <c r="N1246" s="148">
        <v>2.4130000000000002E-2</v>
      </c>
      <c r="O1246" s="148">
        <f t="shared" si="29"/>
        <v>2.4130000000000002E-2</v>
      </c>
      <c r="R1246" s="67"/>
      <c r="X1246" s="66">
        <v>43733</v>
      </c>
      <c r="Y1246" s="62">
        <v>5</v>
      </c>
    </row>
    <row r="1247" spans="9:25" x14ac:dyDescent="0.25">
      <c r="I1247" s="66">
        <v>43735</v>
      </c>
      <c r="J1247" s="62">
        <v>1.95</v>
      </c>
      <c r="K1247" s="66">
        <v>43734</v>
      </c>
      <c r="L1247" s="62">
        <v>240.04</v>
      </c>
      <c r="M1247" s="62">
        <v>240.04</v>
      </c>
      <c r="N1247" s="67">
        <v>2.4003999999999998E-2</v>
      </c>
      <c r="O1247" s="67">
        <f t="shared" si="29"/>
        <v>2.4003999999999998E-2</v>
      </c>
      <c r="R1247" s="67"/>
      <c r="X1247" s="66">
        <v>43734</v>
      </c>
      <c r="Y1247" s="62">
        <v>5</v>
      </c>
    </row>
    <row r="1248" spans="9:25" x14ac:dyDescent="0.25">
      <c r="I1248" s="66">
        <v>43738</v>
      </c>
      <c r="J1248" s="62">
        <v>1.94</v>
      </c>
      <c r="K1248" s="66">
        <v>43735</v>
      </c>
      <c r="L1248" s="62">
        <v>253.05</v>
      </c>
      <c r="M1248" s="62">
        <v>253.05</v>
      </c>
      <c r="N1248" s="67">
        <v>2.5305000000000001E-2</v>
      </c>
      <c r="O1248" s="67">
        <f t="shared" si="29"/>
        <v>2.5305000000000001E-2</v>
      </c>
      <c r="R1248" s="67"/>
      <c r="X1248" s="66">
        <v>43735</v>
      </c>
      <c r="Y1248" s="62">
        <v>5</v>
      </c>
    </row>
    <row r="1249" spans="9:25" x14ac:dyDescent="0.25">
      <c r="I1249" s="66">
        <v>43739</v>
      </c>
      <c r="J1249" s="62">
        <v>1.93</v>
      </c>
      <c r="K1249" s="66">
        <v>43738</v>
      </c>
      <c r="L1249" s="62">
        <v>252.29</v>
      </c>
      <c r="M1249" s="62">
        <v>252.29</v>
      </c>
      <c r="N1249" s="67">
        <v>2.5228999999999998E-2</v>
      </c>
      <c r="O1249" s="67">
        <f t="shared" si="29"/>
        <v>2.5228999999999998E-2</v>
      </c>
      <c r="R1249" s="67"/>
      <c r="X1249" s="66">
        <v>43738</v>
      </c>
      <c r="Y1249" s="62">
        <v>5</v>
      </c>
    </row>
    <row r="1250" spans="9:25" x14ac:dyDescent="0.25">
      <c r="I1250" s="66">
        <v>43740</v>
      </c>
      <c r="J1250" s="62">
        <v>1.9</v>
      </c>
      <c r="K1250" s="66">
        <v>43739</v>
      </c>
      <c r="L1250" s="62">
        <v>252.23</v>
      </c>
      <c r="M1250" s="62">
        <v>252.23</v>
      </c>
      <c r="N1250" s="67">
        <v>2.5222999999999999E-2</v>
      </c>
      <c r="O1250" s="67">
        <f t="shared" si="29"/>
        <v>2.5222999999999999E-2</v>
      </c>
      <c r="R1250" s="67"/>
      <c r="X1250" s="66">
        <v>43739</v>
      </c>
      <c r="Y1250" s="62">
        <v>5</v>
      </c>
    </row>
    <row r="1251" spans="9:25" x14ac:dyDescent="0.25">
      <c r="I1251" s="66">
        <v>43741</v>
      </c>
      <c r="J1251" s="62">
        <v>1.85</v>
      </c>
      <c r="K1251" s="66">
        <v>43740</v>
      </c>
      <c r="L1251" s="62">
        <v>242.78</v>
      </c>
      <c r="M1251" s="62">
        <v>242.78</v>
      </c>
      <c r="N1251" s="67">
        <v>2.4278000000000001E-2</v>
      </c>
      <c r="O1251" s="67">
        <f t="shared" si="29"/>
        <v>2.4278000000000001E-2</v>
      </c>
      <c r="R1251" s="67"/>
      <c r="X1251" s="66">
        <v>43740</v>
      </c>
      <c r="Y1251" s="62">
        <v>5</v>
      </c>
    </row>
    <row r="1252" spans="9:25" x14ac:dyDescent="0.25">
      <c r="I1252" s="66">
        <v>43742</v>
      </c>
      <c r="J1252" s="62">
        <v>1.81</v>
      </c>
      <c r="K1252" s="66">
        <v>43741</v>
      </c>
      <c r="L1252" s="62">
        <v>252.47</v>
      </c>
      <c r="M1252" s="62">
        <v>252.47</v>
      </c>
      <c r="N1252" s="67">
        <v>2.5246999999999999E-2</v>
      </c>
      <c r="O1252" s="67">
        <f t="shared" si="29"/>
        <v>2.5246999999999999E-2</v>
      </c>
      <c r="R1252" s="67"/>
      <c r="X1252" s="66">
        <v>43741</v>
      </c>
      <c r="Y1252" s="62">
        <v>5</v>
      </c>
    </row>
    <row r="1253" spans="9:25" x14ac:dyDescent="0.25">
      <c r="I1253" s="66">
        <v>43745</v>
      </c>
      <c r="J1253" s="62">
        <v>1.85</v>
      </c>
      <c r="K1253" s="66">
        <v>43742</v>
      </c>
      <c r="L1253" s="62">
        <v>253.02</v>
      </c>
      <c r="M1253" s="62">
        <v>253.02</v>
      </c>
      <c r="N1253" s="67">
        <v>2.5302000000000002E-2</v>
      </c>
      <c r="O1253" s="67">
        <f t="shared" si="29"/>
        <v>2.5302000000000002E-2</v>
      </c>
      <c r="R1253" s="67"/>
      <c r="X1253" s="66">
        <v>43742</v>
      </c>
      <c r="Y1253" s="62">
        <v>5</v>
      </c>
    </row>
    <row r="1254" spans="9:25" x14ac:dyDescent="0.25">
      <c r="I1254" s="66">
        <v>43746</v>
      </c>
      <c r="J1254" s="62">
        <v>1.84</v>
      </c>
      <c r="K1254" s="66">
        <v>43745</v>
      </c>
      <c r="L1254" s="62">
        <v>255.38</v>
      </c>
      <c r="M1254" s="62">
        <v>255.38</v>
      </c>
      <c r="N1254" s="67">
        <v>2.5537999999999998E-2</v>
      </c>
      <c r="O1254" s="67">
        <f t="shared" si="29"/>
        <v>2.5537999999999998E-2</v>
      </c>
      <c r="R1254" s="67"/>
      <c r="X1254" s="66">
        <v>43745</v>
      </c>
      <c r="Y1254" s="62">
        <v>5</v>
      </c>
    </row>
    <row r="1255" spans="9:25" x14ac:dyDescent="0.25">
      <c r="I1255" s="66">
        <v>43747</v>
      </c>
      <c r="J1255" s="62">
        <v>1.88</v>
      </c>
      <c r="K1255" s="66">
        <v>43746</v>
      </c>
      <c r="L1255" s="62">
        <v>246.29</v>
      </c>
      <c r="M1255" s="62">
        <v>246.29</v>
      </c>
      <c r="N1255" s="67">
        <v>2.4628999999999998E-2</v>
      </c>
      <c r="O1255" s="67">
        <f t="shared" si="29"/>
        <v>2.4628999999999998E-2</v>
      </c>
      <c r="R1255" s="67"/>
      <c r="X1255" s="66">
        <v>43746</v>
      </c>
      <c r="Y1255" s="62">
        <v>5</v>
      </c>
    </row>
    <row r="1256" spans="9:25" x14ac:dyDescent="0.25">
      <c r="I1256" s="66">
        <v>43748</v>
      </c>
      <c r="J1256" s="62">
        <v>1.96</v>
      </c>
      <c r="K1256" s="66">
        <v>43747</v>
      </c>
      <c r="L1256" s="62">
        <v>243.84</v>
      </c>
      <c r="M1256" s="62">
        <v>243.84</v>
      </c>
      <c r="N1256" s="67">
        <v>2.4383999999999999E-2</v>
      </c>
      <c r="O1256" s="67">
        <f t="shared" si="29"/>
        <v>2.4383999999999999E-2</v>
      </c>
      <c r="R1256" s="67"/>
      <c r="X1256" s="66">
        <v>43747</v>
      </c>
      <c r="Y1256" s="62">
        <v>5</v>
      </c>
    </row>
    <row r="1257" spans="9:25" x14ac:dyDescent="0.25">
      <c r="I1257" s="66">
        <v>43749</v>
      </c>
      <c r="J1257" s="62">
        <v>2.04</v>
      </c>
      <c r="K1257" s="66">
        <v>43748</v>
      </c>
      <c r="L1257" s="62">
        <v>241.81</v>
      </c>
      <c r="M1257" s="62">
        <v>241.81</v>
      </c>
      <c r="N1257" s="67">
        <v>2.4181000000000001E-2</v>
      </c>
      <c r="O1257" s="67">
        <f t="shared" si="29"/>
        <v>2.4181000000000001E-2</v>
      </c>
      <c r="R1257" s="67"/>
      <c r="X1257" s="66">
        <v>43748</v>
      </c>
      <c r="Y1257" s="62">
        <v>5</v>
      </c>
    </row>
    <row r="1258" spans="9:25" x14ac:dyDescent="0.25">
      <c r="I1258" s="66">
        <v>43752</v>
      </c>
      <c r="J1258" s="62"/>
      <c r="K1258" s="66">
        <v>43749</v>
      </c>
      <c r="L1258" s="62">
        <v>250.07</v>
      </c>
      <c r="M1258" s="62">
        <v>250.07</v>
      </c>
      <c r="N1258" s="67">
        <v>2.5006999999999998E-2</v>
      </c>
      <c r="O1258" s="67">
        <f t="shared" si="29"/>
        <v>2.5006999999999998E-2</v>
      </c>
      <c r="R1258" s="67"/>
      <c r="X1258" s="66">
        <v>43749</v>
      </c>
      <c r="Y1258" s="62">
        <v>5</v>
      </c>
    </row>
    <row r="1259" spans="9:25" x14ac:dyDescent="0.25">
      <c r="I1259" s="66">
        <v>43753</v>
      </c>
      <c r="J1259" s="62">
        <v>2.06</v>
      </c>
      <c r="K1259" s="66">
        <v>43752</v>
      </c>
      <c r="L1259" s="62">
        <v>250.07</v>
      </c>
      <c r="M1259" s="62">
        <v>250.07</v>
      </c>
      <c r="N1259" s="67">
        <v>2.5006999999999998E-2</v>
      </c>
      <c r="O1259" s="67">
        <f t="shared" si="29"/>
        <v>2.5006999999999998E-2</v>
      </c>
      <c r="R1259" s="67"/>
      <c r="X1259" s="66">
        <v>43752</v>
      </c>
      <c r="Y1259" s="62"/>
    </row>
    <row r="1260" spans="9:25" x14ac:dyDescent="0.25">
      <c r="I1260" s="66">
        <v>43754</v>
      </c>
      <c r="J1260" s="62">
        <v>2.0499999999999998</v>
      </c>
      <c r="K1260" s="66">
        <v>43753</v>
      </c>
      <c r="L1260" s="62">
        <v>235.42</v>
      </c>
      <c r="M1260" s="62">
        <v>235.42</v>
      </c>
      <c r="N1260" s="67">
        <v>2.3542E-2</v>
      </c>
      <c r="O1260" s="67">
        <f t="shared" si="29"/>
        <v>2.3542E-2</v>
      </c>
      <c r="R1260" s="67"/>
      <c r="X1260" s="66">
        <v>43753</v>
      </c>
      <c r="Y1260" s="62">
        <v>5</v>
      </c>
    </row>
    <row r="1261" spans="9:25" x14ac:dyDescent="0.25">
      <c r="I1261" s="66">
        <v>43755</v>
      </c>
      <c r="J1261" s="62">
        <v>2.0499999999999998</v>
      </c>
      <c r="K1261" s="66">
        <v>43754</v>
      </c>
      <c r="L1261" s="62">
        <v>247.19</v>
      </c>
      <c r="M1261" s="62">
        <v>247.19</v>
      </c>
      <c r="N1261" s="67">
        <v>2.4719000000000001E-2</v>
      </c>
      <c r="O1261" s="67">
        <f t="shared" si="29"/>
        <v>2.4719000000000001E-2</v>
      </c>
      <c r="R1261" s="67"/>
      <c r="X1261" s="66">
        <v>43754</v>
      </c>
      <c r="Y1261" s="62">
        <v>5</v>
      </c>
    </row>
    <row r="1262" spans="9:25" x14ac:dyDescent="0.25">
      <c r="I1262" s="66">
        <v>43756</v>
      </c>
      <c r="J1262" s="62">
        <v>2.06</v>
      </c>
      <c r="K1262" s="66">
        <v>43755</v>
      </c>
      <c r="L1262" s="62">
        <v>234.13</v>
      </c>
      <c r="M1262" s="62">
        <v>234.13</v>
      </c>
      <c r="N1262" s="67">
        <v>2.3413E-2</v>
      </c>
      <c r="O1262" s="67">
        <f t="shared" si="29"/>
        <v>2.3413E-2</v>
      </c>
      <c r="R1262" s="67"/>
      <c r="X1262" s="66">
        <v>43755</v>
      </c>
      <c r="Y1262" s="62">
        <v>5</v>
      </c>
    </row>
    <row r="1263" spans="9:25" x14ac:dyDescent="0.25">
      <c r="I1263" s="66">
        <v>43759</v>
      </c>
      <c r="J1263" s="62">
        <v>2.1</v>
      </c>
      <c r="K1263" s="66">
        <v>43756</v>
      </c>
      <c r="L1263" s="62">
        <v>233.27</v>
      </c>
      <c r="M1263" s="62">
        <v>233.27</v>
      </c>
      <c r="N1263" s="67">
        <v>2.3327000000000001E-2</v>
      </c>
      <c r="O1263" s="67">
        <f t="shared" si="29"/>
        <v>2.3327000000000001E-2</v>
      </c>
      <c r="R1263" s="67"/>
      <c r="X1263" s="66">
        <v>43756</v>
      </c>
      <c r="Y1263" s="62">
        <v>5</v>
      </c>
    </row>
    <row r="1264" spans="9:25" x14ac:dyDescent="0.25">
      <c r="I1264" s="66">
        <v>43760</v>
      </c>
      <c r="J1264" s="62">
        <v>2.0699999999999998</v>
      </c>
      <c r="K1264" s="66">
        <v>43759</v>
      </c>
      <c r="L1264" s="147">
        <v>2.44</v>
      </c>
      <c r="M1264" s="147">
        <v>244</v>
      </c>
      <c r="N1264" s="148">
        <v>2.4400000000000002E-2</v>
      </c>
      <c r="O1264" s="148">
        <f t="shared" si="29"/>
        <v>2.4400000000000002E-2</v>
      </c>
      <c r="R1264" s="67"/>
      <c r="X1264" s="66">
        <v>43759</v>
      </c>
      <c r="Y1264" s="62">
        <v>5</v>
      </c>
    </row>
    <row r="1265" spans="9:25" x14ac:dyDescent="0.25">
      <c r="I1265" s="66">
        <v>43761</v>
      </c>
      <c r="J1265" s="62">
        <v>2.06</v>
      </c>
      <c r="K1265" s="66">
        <v>43760</v>
      </c>
      <c r="L1265" s="62">
        <v>229.73</v>
      </c>
      <c r="M1265" s="62">
        <v>229.73</v>
      </c>
      <c r="N1265" s="67">
        <v>2.2973E-2</v>
      </c>
      <c r="O1265" s="67">
        <f t="shared" si="29"/>
        <v>2.2973E-2</v>
      </c>
      <c r="R1265" s="67"/>
      <c r="X1265" s="66">
        <v>43760</v>
      </c>
      <c r="Y1265" s="62">
        <v>5</v>
      </c>
    </row>
    <row r="1266" spans="9:25" x14ac:dyDescent="0.25">
      <c r="I1266" s="66">
        <v>43762</v>
      </c>
      <c r="J1266" s="62">
        <v>2.08</v>
      </c>
      <c r="K1266" s="66">
        <v>43761</v>
      </c>
      <c r="L1266" s="62">
        <v>239.77</v>
      </c>
      <c r="M1266" s="62">
        <v>239.77</v>
      </c>
      <c r="N1266" s="67">
        <v>2.3977000000000002E-2</v>
      </c>
      <c r="O1266" s="67">
        <f t="shared" si="29"/>
        <v>2.3977000000000002E-2</v>
      </c>
      <c r="R1266" s="67"/>
      <c r="X1266" s="66">
        <v>43761</v>
      </c>
      <c r="Y1266" s="62">
        <v>5</v>
      </c>
    </row>
    <row r="1267" spans="9:25" x14ac:dyDescent="0.25">
      <c r="I1267" s="66">
        <v>43763</v>
      </c>
      <c r="J1267" s="62">
        <v>2.1</v>
      </c>
      <c r="K1267" s="66">
        <v>43762</v>
      </c>
      <c r="L1267" s="62">
        <v>238.02</v>
      </c>
      <c r="M1267" s="62">
        <v>238.02</v>
      </c>
      <c r="N1267" s="67">
        <v>2.3802E-2</v>
      </c>
      <c r="O1267" s="67">
        <f t="shared" si="29"/>
        <v>2.3802E-2</v>
      </c>
      <c r="R1267" s="67"/>
      <c r="X1267" s="66">
        <v>43762</v>
      </c>
      <c r="Y1267" s="62">
        <v>5</v>
      </c>
    </row>
    <row r="1268" spans="9:25" x14ac:dyDescent="0.25">
      <c r="I1268" s="66">
        <v>43766</v>
      </c>
      <c r="J1268" s="62">
        <v>2.16</v>
      </c>
      <c r="K1268" s="66">
        <v>43763</v>
      </c>
      <c r="L1268" s="62">
        <v>222.25</v>
      </c>
      <c r="M1268" s="62">
        <v>222.25</v>
      </c>
      <c r="N1268" s="67">
        <v>2.2225000000000002E-2</v>
      </c>
      <c r="O1268" s="67">
        <f t="shared" si="29"/>
        <v>2.2225000000000002E-2</v>
      </c>
      <c r="R1268" s="67"/>
      <c r="X1268" s="66">
        <v>43763</v>
      </c>
      <c r="Y1268" s="62">
        <v>5</v>
      </c>
    </row>
    <row r="1269" spans="9:25" x14ac:dyDescent="0.25">
      <c r="I1269" s="66">
        <v>43767</v>
      </c>
      <c r="J1269" s="62">
        <v>2.15</v>
      </c>
      <c r="K1269" s="66">
        <v>43766</v>
      </c>
      <c r="L1269" s="62">
        <v>234.12</v>
      </c>
      <c r="M1269" s="62">
        <v>234.12</v>
      </c>
      <c r="N1269" s="67">
        <v>2.3411999999999999E-2</v>
      </c>
      <c r="O1269" s="67">
        <f t="shared" si="29"/>
        <v>2.3411999999999999E-2</v>
      </c>
      <c r="R1269" s="67"/>
      <c r="X1269" s="66">
        <v>43766</v>
      </c>
      <c r="Y1269" s="62">
        <v>5</v>
      </c>
    </row>
    <row r="1270" spans="9:25" x14ac:dyDescent="0.25">
      <c r="I1270" s="66">
        <v>43768</v>
      </c>
      <c r="J1270" s="62">
        <v>2.08</v>
      </c>
      <c r="K1270" s="66">
        <v>43767</v>
      </c>
      <c r="L1270" s="147">
        <v>23.38</v>
      </c>
      <c r="M1270" s="147">
        <v>233.8</v>
      </c>
      <c r="N1270" s="148">
        <v>2.3380000000000001E-2</v>
      </c>
      <c r="O1270" s="148">
        <f t="shared" si="29"/>
        <v>2.3380000000000001E-2</v>
      </c>
      <c r="R1270" s="67"/>
      <c r="X1270" s="66">
        <v>43767</v>
      </c>
      <c r="Y1270" s="62">
        <v>5</v>
      </c>
    </row>
    <row r="1271" spans="9:25" x14ac:dyDescent="0.25">
      <c r="I1271" s="66">
        <v>43769</v>
      </c>
      <c r="J1271" s="62">
        <v>2</v>
      </c>
      <c r="K1271" s="66">
        <v>43768</v>
      </c>
      <c r="L1271" s="62">
        <v>221.69</v>
      </c>
      <c r="M1271" s="62">
        <v>221.69</v>
      </c>
      <c r="N1271" s="67">
        <v>2.2169000000000001E-2</v>
      </c>
      <c r="O1271" s="67">
        <f t="shared" si="29"/>
        <v>2.2169000000000001E-2</v>
      </c>
      <c r="R1271" s="67"/>
      <c r="X1271" s="66">
        <v>43768</v>
      </c>
      <c r="Y1271" s="62">
        <v>5</v>
      </c>
    </row>
    <row r="1272" spans="9:25" x14ac:dyDescent="0.25">
      <c r="I1272" s="66">
        <v>43770</v>
      </c>
      <c r="J1272" s="62">
        <v>2.0299999999999998</v>
      </c>
      <c r="K1272" s="66">
        <v>43769</v>
      </c>
      <c r="L1272" s="62">
        <v>224.98</v>
      </c>
      <c r="M1272" s="62">
        <v>224.98</v>
      </c>
      <c r="N1272" s="67">
        <v>2.2498000000000001E-2</v>
      </c>
      <c r="O1272" s="67">
        <f t="shared" si="29"/>
        <v>2.2498000000000001E-2</v>
      </c>
      <c r="R1272" s="67"/>
      <c r="X1272" s="66">
        <v>43769</v>
      </c>
      <c r="Y1272" s="62">
        <v>4.75</v>
      </c>
    </row>
    <row r="1273" spans="9:25" x14ac:dyDescent="0.25">
      <c r="I1273" s="66">
        <v>43773</v>
      </c>
      <c r="J1273" s="62">
        <v>2.1</v>
      </c>
      <c r="K1273" s="66">
        <v>43770</v>
      </c>
      <c r="L1273" s="62">
        <v>233.71</v>
      </c>
      <c r="M1273" s="62">
        <v>233.71</v>
      </c>
      <c r="N1273" s="67">
        <v>2.3370999999999999E-2</v>
      </c>
      <c r="O1273" s="67">
        <f t="shared" si="29"/>
        <v>2.3370999999999999E-2</v>
      </c>
      <c r="R1273" s="67"/>
      <c r="X1273" s="66">
        <v>43770</v>
      </c>
      <c r="Y1273" s="62">
        <v>4.75</v>
      </c>
    </row>
    <row r="1274" spans="9:25" x14ac:dyDescent="0.25">
      <c r="I1274" s="66">
        <v>43774</v>
      </c>
      <c r="J1274" s="62">
        <v>2.17</v>
      </c>
      <c r="K1274" s="66">
        <v>43773</v>
      </c>
      <c r="L1274" s="62">
        <v>219.41</v>
      </c>
      <c r="M1274" s="62">
        <v>219.41</v>
      </c>
      <c r="N1274" s="67">
        <v>2.1940999999999999E-2</v>
      </c>
      <c r="O1274" s="67">
        <f t="shared" si="29"/>
        <v>2.1940999999999999E-2</v>
      </c>
      <c r="R1274" s="67"/>
      <c r="X1274" s="66">
        <v>43773</v>
      </c>
      <c r="Y1274" s="62">
        <v>4.75</v>
      </c>
    </row>
    <row r="1275" spans="9:25" x14ac:dyDescent="0.25">
      <c r="I1275" s="66">
        <v>43775</v>
      </c>
      <c r="J1275" s="62">
        <v>2.13</v>
      </c>
      <c r="K1275" s="66">
        <v>43774</v>
      </c>
      <c r="L1275" s="62">
        <v>219.45</v>
      </c>
      <c r="M1275" s="62">
        <v>219.45</v>
      </c>
      <c r="N1275" s="67">
        <v>2.1944999999999999E-2</v>
      </c>
      <c r="O1275" s="67">
        <f t="shared" si="29"/>
        <v>2.1944999999999999E-2</v>
      </c>
      <c r="R1275" s="67"/>
      <c r="X1275" s="66">
        <v>43774</v>
      </c>
      <c r="Y1275" s="62">
        <v>4.75</v>
      </c>
    </row>
    <row r="1276" spans="9:25" x14ac:dyDescent="0.25">
      <c r="I1276" s="66">
        <v>43776</v>
      </c>
      <c r="J1276" s="62">
        <v>2.2400000000000002</v>
      </c>
      <c r="K1276" s="66">
        <v>43775</v>
      </c>
      <c r="L1276" s="62">
        <v>222.47</v>
      </c>
      <c r="M1276" s="62">
        <v>222.47</v>
      </c>
      <c r="N1276" s="67">
        <v>2.2246999999999999E-2</v>
      </c>
      <c r="O1276" s="67">
        <f t="shared" si="29"/>
        <v>2.2246999999999999E-2</v>
      </c>
      <c r="R1276" s="67"/>
      <c r="X1276" s="66">
        <v>43775</v>
      </c>
      <c r="Y1276" s="62">
        <v>4.75</v>
      </c>
    </row>
    <row r="1277" spans="9:25" x14ac:dyDescent="0.25">
      <c r="I1277" s="66">
        <v>43777</v>
      </c>
      <c r="J1277" s="62">
        <v>2.27</v>
      </c>
      <c r="K1277" s="66">
        <v>43776</v>
      </c>
      <c r="L1277" s="62">
        <v>220.07</v>
      </c>
      <c r="M1277" s="62">
        <v>220.07</v>
      </c>
      <c r="N1277" s="67">
        <v>2.2006999999999999E-2</v>
      </c>
      <c r="O1277" s="67">
        <f t="shared" si="29"/>
        <v>2.2006999999999999E-2</v>
      </c>
      <c r="R1277" s="67"/>
      <c r="X1277" s="66">
        <v>43776</v>
      </c>
      <c r="Y1277" s="62">
        <v>4.75</v>
      </c>
    </row>
    <row r="1278" spans="9:25" x14ac:dyDescent="0.25">
      <c r="I1278" s="66">
        <v>43780</v>
      </c>
      <c r="J1278" s="62"/>
      <c r="K1278" s="66">
        <v>43777</v>
      </c>
      <c r="L1278" s="62">
        <v>221.01</v>
      </c>
      <c r="M1278" s="62">
        <v>221.01</v>
      </c>
      <c r="N1278" s="67">
        <v>2.2100999999999999E-2</v>
      </c>
      <c r="O1278" s="67">
        <f t="shared" si="29"/>
        <v>2.2100999999999999E-2</v>
      </c>
      <c r="R1278" s="67"/>
      <c r="X1278" s="66">
        <v>43777</v>
      </c>
      <c r="Y1278" s="62">
        <v>4.75</v>
      </c>
    </row>
    <row r="1279" spans="9:25" x14ac:dyDescent="0.25">
      <c r="I1279" s="66">
        <v>43781</v>
      </c>
      <c r="J1279" s="62">
        <v>2.2400000000000002</v>
      </c>
      <c r="K1279" s="66">
        <v>43780</v>
      </c>
      <c r="L1279" s="62">
        <v>221.06</v>
      </c>
      <c r="M1279" s="62">
        <v>221.06</v>
      </c>
      <c r="N1279" s="67">
        <v>2.2106000000000001E-2</v>
      </c>
      <c r="O1279" s="67">
        <f t="shared" si="29"/>
        <v>2.2106000000000001E-2</v>
      </c>
      <c r="R1279" s="67"/>
      <c r="X1279" s="66">
        <v>43780</v>
      </c>
      <c r="Y1279" s="62"/>
    </row>
    <row r="1280" spans="9:25" x14ac:dyDescent="0.25">
      <c r="I1280" s="66">
        <v>43782</v>
      </c>
      <c r="J1280" s="62">
        <v>2.2000000000000002</v>
      </c>
      <c r="K1280" s="66">
        <v>43781</v>
      </c>
      <c r="L1280" s="62">
        <v>224.24</v>
      </c>
      <c r="M1280" s="62">
        <v>224.24</v>
      </c>
      <c r="N1280" s="67">
        <v>2.2423999999999999E-2</v>
      </c>
      <c r="O1280" s="67">
        <f t="shared" si="29"/>
        <v>2.2423999999999999E-2</v>
      </c>
      <c r="R1280" s="67"/>
      <c r="X1280" s="66">
        <v>43781</v>
      </c>
      <c r="Y1280" s="62">
        <v>4.75</v>
      </c>
    </row>
    <row r="1281" spans="9:25" x14ac:dyDescent="0.25">
      <c r="I1281" s="66">
        <v>43783</v>
      </c>
      <c r="J1281" s="62">
        <v>2.15</v>
      </c>
      <c r="K1281" s="66">
        <v>43782</v>
      </c>
      <c r="L1281" s="147">
        <v>22.41</v>
      </c>
      <c r="M1281" s="147">
        <v>224.1</v>
      </c>
      <c r="N1281" s="148">
        <v>2.2409999999999999E-2</v>
      </c>
      <c r="O1281" s="148">
        <f t="shared" si="29"/>
        <v>2.2409999999999999E-2</v>
      </c>
      <c r="R1281" s="67"/>
      <c r="X1281" s="66">
        <v>43782</v>
      </c>
      <c r="Y1281" s="62">
        <v>4.75</v>
      </c>
    </row>
    <row r="1282" spans="9:25" x14ac:dyDescent="0.25">
      <c r="I1282" s="66">
        <v>43784</v>
      </c>
      <c r="J1282" s="62">
        <v>2.16</v>
      </c>
      <c r="K1282" s="66">
        <v>43783</v>
      </c>
      <c r="L1282" s="62">
        <v>225.07</v>
      </c>
      <c r="M1282" s="62">
        <v>225.07</v>
      </c>
      <c r="N1282" s="67">
        <v>2.2506999999999999E-2</v>
      </c>
      <c r="O1282" s="67">
        <f t="shared" si="29"/>
        <v>2.2506999999999999E-2</v>
      </c>
      <c r="R1282" s="67"/>
      <c r="X1282" s="66">
        <v>43783</v>
      </c>
      <c r="Y1282" s="62">
        <v>4.75</v>
      </c>
    </row>
    <row r="1283" spans="9:25" x14ac:dyDescent="0.25">
      <c r="I1283" s="66">
        <v>43787</v>
      </c>
      <c r="J1283" s="62">
        <v>2.14</v>
      </c>
      <c r="K1283" s="66">
        <v>43784</v>
      </c>
      <c r="L1283" s="147">
        <v>22.52</v>
      </c>
      <c r="M1283" s="147">
        <v>225.2</v>
      </c>
      <c r="N1283" s="148">
        <v>2.2519999999999998E-2</v>
      </c>
      <c r="O1283" s="148">
        <f t="shared" si="29"/>
        <v>2.2519999999999998E-2</v>
      </c>
      <c r="R1283" s="67"/>
      <c r="X1283" s="66">
        <v>43784</v>
      </c>
      <c r="Y1283" s="62">
        <v>4.75</v>
      </c>
    </row>
    <row r="1284" spans="9:25" x14ac:dyDescent="0.25">
      <c r="I1284" s="66">
        <v>43788</v>
      </c>
      <c r="J1284" s="62">
        <v>2.11</v>
      </c>
      <c r="K1284" s="66">
        <v>43787</v>
      </c>
      <c r="L1284" s="147">
        <v>22.74</v>
      </c>
      <c r="M1284" s="147">
        <v>227.4</v>
      </c>
      <c r="N1284" s="148">
        <v>2.274E-2</v>
      </c>
      <c r="O1284" s="148">
        <f t="shared" si="29"/>
        <v>2.274E-2</v>
      </c>
      <c r="R1284" s="67"/>
      <c r="X1284" s="66">
        <v>43787</v>
      </c>
      <c r="Y1284" s="62">
        <v>4.75</v>
      </c>
    </row>
    <row r="1285" spans="9:25" x14ac:dyDescent="0.25">
      <c r="I1285" s="66">
        <v>43789</v>
      </c>
      <c r="J1285" s="62">
        <v>2.0499999999999998</v>
      </c>
      <c r="K1285" s="66">
        <v>43788</v>
      </c>
      <c r="L1285" s="62">
        <v>229.75</v>
      </c>
      <c r="M1285" s="62">
        <v>229.75</v>
      </c>
      <c r="N1285" s="67">
        <v>2.2974999999999999E-2</v>
      </c>
      <c r="O1285" s="67">
        <f t="shared" si="29"/>
        <v>2.2974999999999999E-2</v>
      </c>
      <c r="R1285" s="67"/>
      <c r="X1285" s="66">
        <v>43788</v>
      </c>
      <c r="Y1285" s="62">
        <v>4.75</v>
      </c>
    </row>
    <row r="1286" spans="9:25" x14ac:dyDescent="0.25">
      <c r="I1286" s="66">
        <v>43790</v>
      </c>
      <c r="J1286" s="62">
        <v>2.09</v>
      </c>
      <c r="K1286" s="66">
        <v>43789</v>
      </c>
      <c r="L1286" s="147">
        <v>2.31</v>
      </c>
      <c r="M1286" s="147">
        <v>231</v>
      </c>
      <c r="N1286" s="148">
        <v>2.3099999999999999E-2</v>
      </c>
      <c r="O1286" s="148">
        <f t="shared" si="29"/>
        <v>2.3099999999999999E-2</v>
      </c>
      <c r="R1286" s="67"/>
      <c r="X1286" s="66">
        <v>43789</v>
      </c>
      <c r="Y1286" s="62">
        <v>4.75</v>
      </c>
    </row>
    <row r="1287" spans="9:25" x14ac:dyDescent="0.25">
      <c r="I1287" s="66">
        <v>43791</v>
      </c>
      <c r="J1287" s="62">
        <v>2.08</v>
      </c>
      <c r="K1287" s="66">
        <v>43790</v>
      </c>
      <c r="L1287" s="62">
        <v>230.29</v>
      </c>
      <c r="M1287" s="62">
        <v>230.29</v>
      </c>
      <c r="N1287" s="67">
        <v>2.3029000000000001E-2</v>
      </c>
      <c r="O1287" s="67">
        <f t="shared" si="29"/>
        <v>2.3029000000000001E-2</v>
      </c>
      <c r="R1287" s="67"/>
      <c r="X1287" s="66">
        <v>43790</v>
      </c>
      <c r="Y1287" s="62">
        <v>4.75</v>
      </c>
    </row>
    <row r="1288" spans="9:25" x14ac:dyDescent="0.25">
      <c r="I1288" s="66">
        <v>43794</v>
      </c>
      <c r="J1288" s="62">
        <v>2.0699999999999998</v>
      </c>
      <c r="K1288" s="66">
        <v>43791</v>
      </c>
      <c r="L1288" s="62">
        <v>227.57</v>
      </c>
      <c r="M1288" s="62">
        <v>227.57</v>
      </c>
      <c r="N1288" s="67">
        <v>2.2756999999999999E-2</v>
      </c>
      <c r="O1288" s="67">
        <f t="shared" si="29"/>
        <v>2.2756999999999999E-2</v>
      </c>
      <c r="R1288" s="67"/>
      <c r="X1288" s="66">
        <v>43791</v>
      </c>
      <c r="Y1288" s="62">
        <v>4.75</v>
      </c>
    </row>
    <row r="1289" spans="9:25" x14ac:dyDescent="0.25">
      <c r="I1289" s="66">
        <v>43795</v>
      </c>
      <c r="J1289" s="62">
        <v>2.04</v>
      </c>
      <c r="K1289" s="66">
        <v>43794</v>
      </c>
      <c r="L1289" s="62">
        <v>227.65</v>
      </c>
      <c r="M1289" s="62">
        <v>227.65</v>
      </c>
      <c r="N1289" s="67">
        <v>2.2765000000000001E-2</v>
      </c>
      <c r="O1289" s="67">
        <f t="shared" si="29"/>
        <v>2.2765000000000001E-2</v>
      </c>
      <c r="R1289" s="67"/>
      <c r="X1289" s="66">
        <v>43794</v>
      </c>
      <c r="Y1289" s="62">
        <v>4.75</v>
      </c>
    </row>
    <row r="1290" spans="9:25" x14ac:dyDescent="0.25">
      <c r="I1290" s="66">
        <v>43796</v>
      </c>
      <c r="J1290" s="62">
        <v>2.06</v>
      </c>
      <c r="K1290" s="66">
        <v>43795</v>
      </c>
      <c r="L1290" s="62">
        <v>226.95</v>
      </c>
      <c r="M1290" s="62">
        <v>226.95</v>
      </c>
      <c r="N1290" s="67">
        <v>2.2695E-2</v>
      </c>
      <c r="O1290" s="67">
        <f t="shared" si="29"/>
        <v>2.2695E-2</v>
      </c>
      <c r="R1290" s="67"/>
      <c r="X1290" s="66">
        <v>43795</v>
      </c>
      <c r="Y1290" s="62">
        <v>4.75</v>
      </c>
    </row>
    <row r="1291" spans="9:25" x14ac:dyDescent="0.25">
      <c r="I1291" s="66">
        <v>43797</v>
      </c>
      <c r="J1291" s="62"/>
      <c r="K1291" s="66">
        <v>43796</v>
      </c>
      <c r="L1291" s="147">
        <v>22.77</v>
      </c>
      <c r="M1291" s="147">
        <v>227.7</v>
      </c>
      <c r="N1291" s="148">
        <v>2.2769999999999999E-2</v>
      </c>
      <c r="O1291" s="148">
        <f t="shared" si="29"/>
        <v>2.2769999999999999E-2</v>
      </c>
      <c r="R1291" s="67"/>
      <c r="X1291" s="66">
        <v>43796</v>
      </c>
      <c r="Y1291" s="62">
        <v>4.75</v>
      </c>
    </row>
    <row r="1292" spans="9:25" x14ac:dyDescent="0.25">
      <c r="I1292" s="66">
        <v>43798</v>
      </c>
      <c r="J1292" s="62">
        <v>2.0699999999999998</v>
      </c>
      <c r="K1292" s="66">
        <v>43797</v>
      </c>
      <c r="L1292" s="62">
        <v>227.75</v>
      </c>
      <c r="M1292" s="62">
        <v>227.75</v>
      </c>
      <c r="N1292" s="67">
        <v>2.2775E-2</v>
      </c>
      <c r="O1292" s="67">
        <f t="shared" ref="O1292:O1355" si="30">IF(OR(N1292&gt;($G$25+$G$26*$G$24),N1292&lt;($G$25-$G$26*$G$24)),"",N1292)</f>
        <v>2.2775E-2</v>
      </c>
      <c r="R1292" s="67"/>
      <c r="X1292" s="66">
        <v>43797</v>
      </c>
      <c r="Y1292" s="62"/>
    </row>
    <row r="1293" spans="9:25" x14ac:dyDescent="0.25">
      <c r="I1293" s="66">
        <v>43801</v>
      </c>
      <c r="J1293" s="62">
        <v>2.15</v>
      </c>
      <c r="K1293" s="66">
        <v>43798</v>
      </c>
      <c r="L1293" s="62">
        <v>227.74</v>
      </c>
      <c r="M1293" s="62">
        <v>227.74</v>
      </c>
      <c r="N1293" s="67">
        <v>2.2774000000000003E-2</v>
      </c>
      <c r="O1293" s="67">
        <f t="shared" si="30"/>
        <v>2.2774000000000003E-2</v>
      </c>
      <c r="R1293" s="67"/>
      <c r="X1293" s="66">
        <v>43798</v>
      </c>
      <c r="Y1293" s="62">
        <v>4.75</v>
      </c>
    </row>
    <row r="1294" spans="9:25" x14ac:dyDescent="0.25">
      <c r="I1294" s="66">
        <v>43802</v>
      </c>
      <c r="J1294" s="62">
        <v>2.0299999999999998</v>
      </c>
      <c r="K1294" s="66">
        <v>43801</v>
      </c>
      <c r="L1294" s="62">
        <v>227.51</v>
      </c>
      <c r="M1294" s="62">
        <v>227.51</v>
      </c>
      <c r="N1294" s="67">
        <v>2.2751E-2</v>
      </c>
      <c r="O1294" s="67">
        <f t="shared" si="30"/>
        <v>2.2751E-2</v>
      </c>
      <c r="R1294" s="67"/>
      <c r="X1294" s="66">
        <v>43801</v>
      </c>
      <c r="Y1294" s="62">
        <v>4.75</v>
      </c>
    </row>
    <row r="1295" spans="9:25" x14ac:dyDescent="0.25">
      <c r="I1295" s="66">
        <v>43803</v>
      </c>
      <c r="J1295" s="62">
        <v>2.08</v>
      </c>
      <c r="K1295" s="66">
        <v>43802</v>
      </c>
      <c r="L1295" s="62">
        <v>227.66</v>
      </c>
      <c r="M1295" s="62">
        <v>227.66</v>
      </c>
      <c r="N1295" s="67">
        <v>2.2765999999999998E-2</v>
      </c>
      <c r="O1295" s="67">
        <f t="shared" si="30"/>
        <v>2.2765999999999998E-2</v>
      </c>
      <c r="R1295" s="67"/>
      <c r="X1295" s="66">
        <v>43802</v>
      </c>
      <c r="Y1295" s="62">
        <v>4.75</v>
      </c>
    </row>
    <row r="1296" spans="9:25" x14ac:dyDescent="0.25">
      <c r="I1296" s="66">
        <v>43804</v>
      </c>
      <c r="J1296" s="62">
        <v>2.11</v>
      </c>
      <c r="K1296" s="66">
        <v>43803</v>
      </c>
      <c r="L1296" s="62">
        <v>225.79</v>
      </c>
      <c r="M1296" s="62">
        <v>225.79</v>
      </c>
      <c r="N1296" s="67">
        <v>2.2578999999999998E-2</v>
      </c>
      <c r="O1296" s="67">
        <f t="shared" si="30"/>
        <v>2.2578999999999998E-2</v>
      </c>
      <c r="R1296" s="67"/>
      <c r="X1296" s="66">
        <v>43803</v>
      </c>
      <c r="Y1296" s="62">
        <v>4.75</v>
      </c>
    </row>
    <row r="1297" spans="9:25" x14ac:dyDescent="0.25">
      <c r="I1297" s="66">
        <v>43805</v>
      </c>
      <c r="J1297" s="62">
        <v>2.14</v>
      </c>
      <c r="K1297" s="66">
        <v>43804</v>
      </c>
      <c r="L1297" s="62">
        <v>223.99</v>
      </c>
      <c r="M1297" s="62">
        <v>223.99</v>
      </c>
      <c r="N1297" s="67">
        <v>2.2399000000000002E-2</v>
      </c>
      <c r="O1297" s="67">
        <f t="shared" si="30"/>
        <v>2.2399000000000002E-2</v>
      </c>
      <c r="R1297" s="67"/>
      <c r="X1297" s="66">
        <v>43804</v>
      </c>
      <c r="Y1297" s="62">
        <v>4.75</v>
      </c>
    </row>
    <row r="1298" spans="9:25" x14ac:dyDescent="0.25">
      <c r="I1298" s="66">
        <v>43808</v>
      </c>
      <c r="J1298" s="62">
        <v>2.13</v>
      </c>
      <c r="K1298" s="66">
        <v>43805</v>
      </c>
      <c r="L1298" s="62">
        <v>221.11</v>
      </c>
      <c r="M1298" s="62">
        <v>221.11</v>
      </c>
      <c r="N1298" s="67">
        <v>2.2111000000000002E-2</v>
      </c>
      <c r="O1298" s="67">
        <f t="shared" si="30"/>
        <v>2.2111000000000002E-2</v>
      </c>
      <c r="R1298" s="67"/>
      <c r="X1298" s="66">
        <v>43805</v>
      </c>
      <c r="Y1298" s="62">
        <v>4.75</v>
      </c>
    </row>
    <row r="1299" spans="9:25" x14ac:dyDescent="0.25">
      <c r="I1299" s="66">
        <v>43809</v>
      </c>
      <c r="J1299" s="62">
        <v>2.12</v>
      </c>
      <c r="K1299" s="66">
        <v>43808</v>
      </c>
      <c r="L1299" s="62">
        <v>218.14</v>
      </c>
      <c r="M1299" s="62">
        <v>218.14</v>
      </c>
      <c r="N1299" s="67">
        <v>2.1814E-2</v>
      </c>
      <c r="O1299" s="67">
        <f t="shared" si="30"/>
        <v>2.1814E-2</v>
      </c>
      <c r="R1299" s="67"/>
      <c r="X1299" s="66">
        <v>43808</v>
      </c>
      <c r="Y1299" s="62">
        <v>4.75</v>
      </c>
    </row>
    <row r="1300" spans="9:25" x14ac:dyDescent="0.25">
      <c r="I1300" s="66">
        <v>43810</v>
      </c>
      <c r="J1300" s="62">
        <v>2.08</v>
      </c>
      <c r="K1300" s="66">
        <v>43809</v>
      </c>
      <c r="L1300" s="62">
        <v>217.28</v>
      </c>
      <c r="M1300" s="62">
        <v>217.28</v>
      </c>
      <c r="N1300" s="67">
        <v>2.1728000000000001E-2</v>
      </c>
      <c r="O1300" s="67">
        <f t="shared" si="30"/>
        <v>2.1728000000000001E-2</v>
      </c>
      <c r="R1300" s="67"/>
      <c r="X1300" s="66">
        <v>43809</v>
      </c>
      <c r="Y1300" s="62">
        <v>4.75</v>
      </c>
    </row>
    <row r="1301" spans="9:25" x14ac:dyDescent="0.25">
      <c r="I1301" s="66">
        <v>43811</v>
      </c>
      <c r="J1301" s="62">
        <v>2.1800000000000002</v>
      </c>
      <c r="K1301" s="66">
        <v>43810</v>
      </c>
      <c r="L1301" s="62">
        <v>210.69</v>
      </c>
      <c r="M1301" s="62">
        <v>210.69</v>
      </c>
      <c r="N1301" s="67">
        <v>2.1069000000000001E-2</v>
      </c>
      <c r="O1301" s="67">
        <f t="shared" si="30"/>
        <v>2.1069000000000001E-2</v>
      </c>
      <c r="R1301" s="67"/>
      <c r="X1301" s="66">
        <v>43810</v>
      </c>
      <c r="Y1301" s="62">
        <v>4.75</v>
      </c>
    </row>
    <row r="1302" spans="9:25" x14ac:dyDescent="0.25">
      <c r="I1302" s="66">
        <v>43812</v>
      </c>
      <c r="J1302" s="62">
        <v>2.11</v>
      </c>
      <c r="K1302" s="66">
        <v>43811</v>
      </c>
      <c r="L1302" s="62">
        <v>203.88</v>
      </c>
      <c r="M1302" s="62">
        <v>203.88</v>
      </c>
      <c r="N1302" s="67">
        <v>2.0388E-2</v>
      </c>
      <c r="O1302" s="67">
        <f t="shared" si="30"/>
        <v>2.0388E-2</v>
      </c>
      <c r="R1302" s="67"/>
      <c r="X1302" s="66">
        <v>43811</v>
      </c>
      <c r="Y1302" s="62">
        <v>4.75</v>
      </c>
    </row>
    <row r="1303" spans="9:25" x14ac:dyDescent="0.25">
      <c r="I1303" s="66">
        <v>43815</v>
      </c>
      <c r="J1303" s="62">
        <v>2.17</v>
      </c>
      <c r="K1303" s="66">
        <v>43812</v>
      </c>
      <c r="L1303" s="147">
        <v>20.21</v>
      </c>
      <c r="M1303" s="147">
        <v>202.1</v>
      </c>
      <c r="N1303" s="148">
        <v>2.0209999999999999E-2</v>
      </c>
      <c r="O1303" s="148">
        <f t="shared" si="30"/>
        <v>2.0209999999999999E-2</v>
      </c>
      <c r="R1303" s="67"/>
      <c r="X1303" s="66">
        <v>43812</v>
      </c>
      <c r="Y1303" s="62">
        <v>4.75</v>
      </c>
    </row>
    <row r="1304" spans="9:25" x14ac:dyDescent="0.25">
      <c r="I1304" s="66">
        <v>43816</v>
      </c>
      <c r="J1304" s="62">
        <v>2.1800000000000002</v>
      </c>
      <c r="K1304" s="66">
        <v>43815</v>
      </c>
      <c r="L1304" s="62">
        <v>200.57</v>
      </c>
      <c r="M1304" s="62">
        <v>200.57</v>
      </c>
      <c r="N1304" s="67">
        <v>2.0056999999999998E-2</v>
      </c>
      <c r="O1304" s="67">
        <f t="shared" si="30"/>
        <v>2.0056999999999998E-2</v>
      </c>
      <c r="R1304" s="67"/>
      <c r="X1304" s="66">
        <v>43815</v>
      </c>
      <c r="Y1304" s="62">
        <v>4.75</v>
      </c>
    </row>
    <row r="1305" spans="9:25" x14ac:dyDescent="0.25">
      <c r="I1305" s="66">
        <v>43817</v>
      </c>
      <c r="J1305" s="62">
        <v>2.2200000000000002</v>
      </c>
      <c r="K1305" s="66">
        <v>43816</v>
      </c>
      <c r="L1305" s="62">
        <v>200.53</v>
      </c>
      <c r="M1305" s="62">
        <v>200.53</v>
      </c>
      <c r="N1305" s="67">
        <v>2.0053000000000001E-2</v>
      </c>
      <c r="O1305" s="67">
        <f t="shared" si="30"/>
        <v>2.0053000000000001E-2</v>
      </c>
      <c r="R1305" s="67"/>
      <c r="X1305" s="66">
        <v>43816</v>
      </c>
      <c r="Y1305" s="62">
        <v>4.75</v>
      </c>
    </row>
    <row r="1306" spans="9:25" x14ac:dyDescent="0.25">
      <c r="I1306" s="66">
        <v>43818</v>
      </c>
      <c r="J1306" s="62">
        <v>2.21</v>
      </c>
      <c r="K1306" s="66">
        <v>43817</v>
      </c>
      <c r="L1306" s="147">
        <v>20.309999999999999</v>
      </c>
      <c r="M1306" s="147">
        <v>203.1</v>
      </c>
      <c r="N1306" s="148">
        <v>2.0309999999999998E-2</v>
      </c>
      <c r="O1306" s="148">
        <f t="shared" si="30"/>
        <v>2.0309999999999998E-2</v>
      </c>
      <c r="R1306" s="67"/>
      <c r="X1306" s="66">
        <v>43817</v>
      </c>
      <c r="Y1306" s="62">
        <v>4.75</v>
      </c>
    </row>
    <row r="1307" spans="9:25" x14ac:dyDescent="0.25">
      <c r="I1307" s="66">
        <v>43819</v>
      </c>
      <c r="J1307" s="62">
        <v>2.21</v>
      </c>
      <c r="K1307" s="66">
        <v>43818</v>
      </c>
      <c r="L1307" s="62">
        <v>209.84</v>
      </c>
      <c r="M1307" s="62">
        <v>209.84</v>
      </c>
      <c r="N1307" s="67">
        <v>2.0983999999999999E-2</v>
      </c>
      <c r="O1307" s="67">
        <f t="shared" si="30"/>
        <v>2.0983999999999999E-2</v>
      </c>
      <c r="R1307" s="67"/>
      <c r="X1307" s="66">
        <v>43818</v>
      </c>
      <c r="Y1307" s="62">
        <v>4.75</v>
      </c>
    </row>
    <row r="1308" spans="9:25" x14ac:dyDescent="0.25">
      <c r="I1308" s="66">
        <v>43822</v>
      </c>
      <c r="J1308" s="62">
        <v>2.2200000000000002</v>
      </c>
      <c r="K1308" s="66">
        <v>43819</v>
      </c>
      <c r="L1308" s="62">
        <v>208.08</v>
      </c>
      <c r="M1308" s="62">
        <v>208.08</v>
      </c>
      <c r="N1308" s="67">
        <v>2.0808E-2</v>
      </c>
      <c r="O1308" s="67">
        <f t="shared" si="30"/>
        <v>2.0808E-2</v>
      </c>
      <c r="R1308" s="67"/>
      <c r="X1308" s="66">
        <v>43819</v>
      </c>
      <c r="Y1308" s="62">
        <v>4.75</v>
      </c>
    </row>
    <row r="1309" spans="9:25" x14ac:dyDescent="0.25">
      <c r="I1309" s="66">
        <v>43823</v>
      </c>
      <c r="J1309" s="62">
        <v>2.2000000000000002</v>
      </c>
      <c r="K1309" s="66">
        <v>43822</v>
      </c>
      <c r="L1309" s="62">
        <v>207.81</v>
      </c>
      <c r="M1309" s="62">
        <v>207.81</v>
      </c>
      <c r="N1309" s="67">
        <v>2.0781000000000001E-2</v>
      </c>
      <c r="O1309" s="67">
        <f t="shared" si="30"/>
        <v>2.0781000000000001E-2</v>
      </c>
      <c r="R1309" s="67"/>
      <c r="X1309" s="66">
        <v>43822</v>
      </c>
      <c r="Y1309" s="62">
        <v>4.75</v>
      </c>
    </row>
    <row r="1310" spans="9:25" x14ac:dyDescent="0.25">
      <c r="I1310" s="66">
        <v>43824</v>
      </c>
      <c r="J1310" s="62"/>
      <c r="K1310" s="66">
        <v>43823</v>
      </c>
      <c r="L1310" s="147">
        <v>20.75</v>
      </c>
      <c r="M1310" s="147">
        <v>207.5</v>
      </c>
      <c r="N1310" s="148">
        <v>2.0750000000000001E-2</v>
      </c>
      <c r="O1310" s="148">
        <f t="shared" si="30"/>
        <v>2.0750000000000001E-2</v>
      </c>
      <c r="R1310" s="67"/>
      <c r="X1310" s="66">
        <v>43823</v>
      </c>
      <c r="Y1310" s="62">
        <v>4.75</v>
      </c>
    </row>
    <row r="1311" spans="9:25" x14ac:dyDescent="0.25">
      <c r="I1311" s="66">
        <v>43825</v>
      </c>
      <c r="J1311" s="62">
        <v>2.19</v>
      </c>
      <c r="K1311" s="66">
        <v>43824</v>
      </c>
      <c r="L1311" s="62">
        <v>207.47</v>
      </c>
      <c r="M1311" s="62">
        <v>207.47</v>
      </c>
      <c r="N1311" s="67">
        <v>2.0747000000000002E-2</v>
      </c>
      <c r="O1311" s="67">
        <f t="shared" si="30"/>
        <v>2.0747000000000002E-2</v>
      </c>
      <c r="R1311" s="67"/>
      <c r="X1311" s="66">
        <v>43824</v>
      </c>
      <c r="Y1311" s="62"/>
    </row>
    <row r="1312" spans="9:25" x14ac:dyDescent="0.25">
      <c r="I1312" s="66">
        <v>43826</v>
      </c>
      <c r="J1312" s="62">
        <v>2.1800000000000002</v>
      </c>
      <c r="K1312" s="66">
        <v>43825</v>
      </c>
      <c r="L1312" s="62">
        <v>206.25</v>
      </c>
      <c r="M1312" s="62">
        <v>206.25</v>
      </c>
      <c r="N1312" s="67">
        <v>2.0625000000000001E-2</v>
      </c>
      <c r="O1312" s="67">
        <f t="shared" si="30"/>
        <v>2.0625000000000001E-2</v>
      </c>
      <c r="R1312" s="67"/>
      <c r="X1312" s="66">
        <v>43825</v>
      </c>
      <c r="Y1312" s="62">
        <v>4.75</v>
      </c>
    </row>
    <row r="1313" spans="9:25" x14ac:dyDescent="0.25">
      <c r="I1313" s="66">
        <v>43829</v>
      </c>
      <c r="J1313" s="62">
        <v>2.21</v>
      </c>
      <c r="K1313" s="66">
        <v>43826</v>
      </c>
      <c r="L1313" s="62">
        <v>203.95</v>
      </c>
      <c r="M1313" s="62">
        <v>203.95</v>
      </c>
      <c r="N1313" s="67">
        <v>2.0395E-2</v>
      </c>
      <c r="O1313" s="67">
        <f t="shared" si="30"/>
        <v>2.0395E-2</v>
      </c>
      <c r="R1313" s="67"/>
      <c r="X1313" s="66">
        <v>43826</v>
      </c>
      <c r="Y1313" s="62">
        <v>4.75</v>
      </c>
    </row>
    <row r="1314" spans="9:25" x14ac:dyDescent="0.25">
      <c r="I1314" s="66">
        <v>43830</v>
      </c>
      <c r="J1314" s="62">
        <v>2.25</v>
      </c>
      <c r="K1314" s="66">
        <v>43829</v>
      </c>
      <c r="L1314" s="62">
        <v>203.94</v>
      </c>
      <c r="M1314" s="62">
        <v>203.94</v>
      </c>
      <c r="N1314" s="67">
        <v>2.0393999999999999E-2</v>
      </c>
      <c r="O1314" s="67">
        <f t="shared" si="30"/>
        <v>2.0393999999999999E-2</v>
      </c>
      <c r="R1314" s="67"/>
      <c r="X1314" s="66">
        <v>43829</v>
      </c>
      <c r="Y1314" s="62">
        <v>4.75</v>
      </c>
    </row>
    <row r="1315" spans="9:25" x14ac:dyDescent="0.25">
      <c r="I1315" s="66">
        <v>43831</v>
      </c>
      <c r="J1315" s="62"/>
      <c r="K1315" s="66">
        <v>43830</v>
      </c>
      <c r="L1315" s="62">
        <v>203.38</v>
      </c>
      <c r="M1315" s="62">
        <v>203.38</v>
      </c>
      <c r="N1315" s="67">
        <v>2.0337999999999998E-2</v>
      </c>
      <c r="O1315" s="67">
        <f t="shared" si="30"/>
        <v>2.0337999999999998E-2</v>
      </c>
      <c r="R1315" s="67"/>
      <c r="X1315" s="66">
        <v>43830</v>
      </c>
      <c r="Y1315" s="62">
        <v>4.75</v>
      </c>
    </row>
    <row r="1316" spans="9:25" x14ac:dyDescent="0.25">
      <c r="I1316" s="66">
        <v>43832</v>
      </c>
      <c r="J1316" s="62">
        <v>2.19</v>
      </c>
      <c r="K1316" s="66">
        <v>43831</v>
      </c>
      <c r="L1316" s="62">
        <v>203.38</v>
      </c>
      <c r="M1316" s="62">
        <v>203.38</v>
      </c>
      <c r="N1316" s="67">
        <v>2.0337999999999998E-2</v>
      </c>
      <c r="O1316" s="67">
        <f t="shared" si="30"/>
        <v>2.0337999999999998E-2</v>
      </c>
      <c r="R1316" s="67"/>
      <c r="X1316" s="66">
        <v>43831</v>
      </c>
      <c r="Y1316" s="62"/>
    </row>
    <row r="1317" spans="9:25" x14ac:dyDescent="0.25">
      <c r="I1317" s="66">
        <v>43833</v>
      </c>
      <c r="J1317" s="62">
        <v>2.11</v>
      </c>
      <c r="K1317" s="66">
        <v>43832</v>
      </c>
      <c r="L1317" s="147">
        <v>2.0099999999999998</v>
      </c>
      <c r="M1317" s="147">
        <v>201</v>
      </c>
      <c r="N1317" s="148">
        <v>2.01E-2</v>
      </c>
      <c r="O1317" s="148">
        <f t="shared" si="30"/>
        <v>2.01E-2</v>
      </c>
      <c r="R1317" s="67"/>
      <c r="X1317" s="66">
        <v>43832</v>
      </c>
      <c r="Y1317" s="62">
        <v>4.75</v>
      </c>
    </row>
    <row r="1318" spans="9:25" x14ac:dyDescent="0.25">
      <c r="I1318" s="66">
        <v>43836</v>
      </c>
      <c r="J1318" s="62">
        <v>2.13</v>
      </c>
      <c r="K1318" s="66">
        <v>43833</v>
      </c>
      <c r="L1318" s="62">
        <v>203.84</v>
      </c>
      <c r="M1318" s="62">
        <v>203.84</v>
      </c>
      <c r="N1318" s="67">
        <v>2.0383999999999999E-2</v>
      </c>
      <c r="O1318" s="67">
        <f t="shared" si="30"/>
        <v>2.0383999999999999E-2</v>
      </c>
      <c r="R1318" s="67"/>
      <c r="X1318" s="66">
        <v>43833</v>
      </c>
      <c r="Y1318" s="62">
        <v>4.75</v>
      </c>
    </row>
    <row r="1319" spans="9:25" x14ac:dyDescent="0.25">
      <c r="I1319" s="66">
        <v>43837</v>
      </c>
      <c r="J1319" s="62">
        <v>2.16</v>
      </c>
      <c r="K1319" s="66">
        <v>43836</v>
      </c>
      <c r="L1319" s="62">
        <v>202.85</v>
      </c>
      <c r="M1319" s="62">
        <v>202.85</v>
      </c>
      <c r="N1319" s="67">
        <v>2.0285000000000001E-2</v>
      </c>
      <c r="O1319" s="67">
        <f t="shared" si="30"/>
        <v>2.0285000000000001E-2</v>
      </c>
      <c r="R1319" s="67"/>
      <c r="X1319" s="66">
        <v>43836</v>
      </c>
      <c r="Y1319" s="62">
        <v>4.75</v>
      </c>
    </row>
    <row r="1320" spans="9:25" x14ac:dyDescent="0.25">
      <c r="I1320" s="66">
        <v>43838</v>
      </c>
      <c r="J1320" s="62">
        <v>2.21</v>
      </c>
      <c r="K1320" s="66">
        <v>43837</v>
      </c>
      <c r="L1320" s="62">
        <v>203.58</v>
      </c>
      <c r="M1320" s="62">
        <v>203.58</v>
      </c>
      <c r="N1320" s="67">
        <v>2.0358000000000001E-2</v>
      </c>
      <c r="O1320" s="67">
        <f t="shared" si="30"/>
        <v>2.0358000000000001E-2</v>
      </c>
      <c r="R1320" s="67"/>
      <c r="X1320" s="66">
        <v>43837</v>
      </c>
      <c r="Y1320" s="62">
        <v>4.75</v>
      </c>
    </row>
    <row r="1321" spans="9:25" x14ac:dyDescent="0.25">
      <c r="I1321" s="66">
        <v>43839</v>
      </c>
      <c r="J1321" s="62">
        <v>2.17</v>
      </c>
      <c r="K1321" s="66">
        <v>43838</v>
      </c>
      <c r="L1321" s="62">
        <v>201.65</v>
      </c>
      <c r="M1321" s="62">
        <v>201.65</v>
      </c>
      <c r="N1321" s="67">
        <v>2.0164999999999999E-2</v>
      </c>
      <c r="O1321" s="67">
        <f t="shared" si="30"/>
        <v>2.0164999999999999E-2</v>
      </c>
      <c r="R1321" s="67"/>
      <c r="X1321" s="66">
        <v>43838</v>
      </c>
      <c r="Y1321" s="62">
        <v>4.75</v>
      </c>
    </row>
    <row r="1322" spans="9:25" x14ac:dyDescent="0.25">
      <c r="I1322" s="66">
        <v>43840</v>
      </c>
      <c r="J1322" s="62">
        <v>2.14</v>
      </c>
      <c r="K1322" s="66">
        <v>43839</v>
      </c>
      <c r="L1322" s="62">
        <v>201.04</v>
      </c>
      <c r="M1322" s="62">
        <v>201.04</v>
      </c>
      <c r="N1322" s="67">
        <v>2.0104E-2</v>
      </c>
      <c r="O1322" s="67">
        <f t="shared" si="30"/>
        <v>2.0104E-2</v>
      </c>
      <c r="R1322" s="67"/>
      <c r="X1322" s="66">
        <v>43839</v>
      </c>
      <c r="Y1322" s="62">
        <v>4.75</v>
      </c>
    </row>
    <row r="1323" spans="9:25" x14ac:dyDescent="0.25">
      <c r="I1323" s="66">
        <v>43843</v>
      </c>
      <c r="J1323" s="62">
        <v>2.16</v>
      </c>
      <c r="K1323" s="66">
        <v>43840</v>
      </c>
      <c r="L1323" s="62">
        <v>202.88</v>
      </c>
      <c r="M1323" s="62">
        <v>202.88</v>
      </c>
      <c r="N1323" s="67">
        <v>2.0288E-2</v>
      </c>
      <c r="O1323" s="67">
        <f t="shared" si="30"/>
        <v>2.0288E-2</v>
      </c>
      <c r="R1323" s="67"/>
      <c r="X1323" s="66">
        <v>43840</v>
      </c>
      <c r="Y1323" s="62">
        <v>4.75</v>
      </c>
    </row>
    <row r="1324" spans="9:25" x14ac:dyDescent="0.25">
      <c r="I1324" s="66">
        <v>43844</v>
      </c>
      <c r="J1324" s="62">
        <v>2.12</v>
      </c>
      <c r="K1324" s="66">
        <v>43843</v>
      </c>
      <c r="L1324" s="62">
        <v>204.53</v>
      </c>
      <c r="M1324" s="62">
        <v>204.53</v>
      </c>
      <c r="N1324" s="67">
        <v>2.0452999999999999E-2</v>
      </c>
      <c r="O1324" s="67">
        <f t="shared" si="30"/>
        <v>2.0452999999999999E-2</v>
      </c>
      <c r="R1324" s="67"/>
      <c r="X1324" s="66">
        <v>43843</v>
      </c>
      <c r="Y1324" s="62">
        <v>4.75</v>
      </c>
    </row>
    <row r="1325" spans="9:25" x14ac:dyDescent="0.25">
      <c r="I1325" s="66">
        <v>43845</v>
      </c>
      <c r="J1325" s="62">
        <v>2.09</v>
      </c>
      <c r="K1325" s="66">
        <v>43844</v>
      </c>
      <c r="L1325" s="62">
        <v>204.97</v>
      </c>
      <c r="M1325" s="62">
        <v>204.97</v>
      </c>
      <c r="N1325" s="67">
        <v>2.0497000000000001E-2</v>
      </c>
      <c r="O1325" s="67">
        <f t="shared" si="30"/>
        <v>2.0497000000000001E-2</v>
      </c>
      <c r="R1325" s="67"/>
      <c r="X1325" s="66">
        <v>43844</v>
      </c>
      <c r="Y1325" s="62">
        <v>4.75</v>
      </c>
    </row>
    <row r="1326" spans="9:25" x14ac:dyDescent="0.25">
      <c r="I1326" s="66">
        <v>43846</v>
      </c>
      <c r="J1326" s="62">
        <v>2.11</v>
      </c>
      <c r="K1326" s="66">
        <v>43845</v>
      </c>
      <c r="L1326" s="62">
        <v>199.77</v>
      </c>
      <c r="M1326" s="62">
        <v>199.77</v>
      </c>
      <c r="N1326" s="67">
        <v>1.9977000000000002E-2</v>
      </c>
      <c r="O1326" s="67">
        <f t="shared" si="30"/>
        <v>1.9977000000000002E-2</v>
      </c>
      <c r="R1326" s="67"/>
      <c r="X1326" s="66">
        <v>43845</v>
      </c>
      <c r="Y1326" s="62">
        <v>4.75</v>
      </c>
    </row>
    <row r="1327" spans="9:25" x14ac:dyDescent="0.25">
      <c r="I1327" s="66">
        <v>43847</v>
      </c>
      <c r="J1327" s="62">
        <v>2.16</v>
      </c>
      <c r="K1327" s="66">
        <v>43846</v>
      </c>
      <c r="L1327" s="62">
        <v>199.99</v>
      </c>
      <c r="M1327" s="62">
        <v>199.99</v>
      </c>
      <c r="N1327" s="67">
        <v>1.9998999999999999E-2</v>
      </c>
      <c r="O1327" s="67">
        <f t="shared" si="30"/>
        <v>1.9998999999999999E-2</v>
      </c>
      <c r="R1327" s="67"/>
      <c r="X1327" s="66">
        <v>43846</v>
      </c>
      <c r="Y1327" s="62">
        <v>4.75</v>
      </c>
    </row>
    <row r="1328" spans="9:25" x14ac:dyDescent="0.25">
      <c r="I1328" s="66">
        <v>43850</v>
      </c>
      <c r="J1328" s="62"/>
      <c r="K1328" s="66">
        <v>43847</v>
      </c>
      <c r="L1328" s="147">
        <v>20.22</v>
      </c>
      <c r="M1328" s="147">
        <v>202.2</v>
      </c>
      <c r="N1328" s="148">
        <v>2.0219999999999998E-2</v>
      </c>
      <c r="O1328" s="148">
        <f t="shared" si="30"/>
        <v>2.0219999999999998E-2</v>
      </c>
      <c r="R1328" s="67"/>
      <c r="X1328" s="66">
        <v>43847</v>
      </c>
      <c r="Y1328" s="62">
        <v>4.75</v>
      </c>
    </row>
    <row r="1329" spans="9:25" x14ac:dyDescent="0.25">
      <c r="I1329" s="66">
        <v>43851</v>
      </c>
      <c r="J1329" s="62">
        <v>2.1</v>
      </c>
      <c r="K1329" s="66">
        <v>43850</v>
      </c>
      <c r="L1329" s="62">
        <v>202.17</v>
      </c>
      <c r="M1329" s="62">
        <v>202.17</v>
      </c>
      <c r="N1329" s="67">
        <v>2.0216999999999999E-2</v>
      </c>
      <c r="O1329" s="67">
        <f t="shared" si="30"/>
        <v>2.0216999999999999E-2</v>
      </c>
      <c r="R1329" s="67"/>
      <c r="X1329" s="66">
        <v>43850</v>
      </c>
      <c r="Y1329" s="62"/>
    </row>
    <row r="1330" spans="9:25" x14ac:dyDescent="0.25">
      <c r="I1330" s="66">
        <v>43852</v>
      </c>
      <c r="J1330" s="62">
        <v>2.0699999999999998</v>
      </c>
      <c r="K1330" s="66">
        <v>43851</v>
      </c>
      <c r="L1330" s="62">
        <v>202.39</v>
      </c>
      <c r="M1330" s="62">
        <v>202.39</v>
      </c>
      <c r="N1330" s="67">
        <v>2.0239E-2</v>
      </c>
      <c r="O1330" s="67">
        <f t="shared" si="30"/>
        <v>2.0239E-2</v>
      </c>
      <c r="R1330" s="67"/>
      <c r="X1330" s="66">
        <v>43851</v>
      </c>
      <c r="Y1330" s="62">
        <v>4.75</v>
      </c>
    </row>
    <row r="1331" spans="9:25" x14ac:dyDescent="0.25">
      <c r="I1331" s="66">
        <v>43853</v>
      </c>
      <c r="J1331" s="62">
        <v>2.0299999999999998</v>
      </c>
      <c r="K1331" s="66">
        <v>43852</v>
      </c>
      <c r="L1331" s="62">
        <v>201.81</v>
      </c>
      <c r="M1331" s="62">
        <v>201.81</v>
      </c>
      <c r="N1331" s="67">
        <v>2.0181000000000001E-2</v>
      </c>
      <c r="O1331" s="67">
        <f t="shared" si="30"/>
        <v>2.0181000000000001E-2</v>
      </c>
      <c r="R1331" s="67"/>
      <c r="X1331" s="66">
        <v>43852</v>
      </c>
      <c r="Y1331" s="62">
        <v>4.75</v>
      </c>
    </row>
    <row r="1332" spans="9:25" x14ac:dyDescent="0.25">
      <c r="I1332" s="66">
        <v>43854</v>
      </c>
      <c r="J1332" s="62">
        <v>2</v>
      </c>
      <c r="K1332" s="66">
        <v>43853</v>
      </c>
      <c r="L1332" s="62">
        <v>203.84</v>
      </c>
      <c r="M1332" s="62">
        <v>203.84</v>
      </c>
      <c r="N1332" s="67">
        <v>2.0383999999999999E-2</v>
      </c>
      <c r="O1332" s="67">
        <f t="shared" si="30"/>
        <v>2.0383999999999999E-2</v>
      </c>
      <c r="R1332" s="67"/>
      <c r="X1332" s="66">
        <v>43853</v>
      </c>
      <c r="Y1332" s="62">
        <v>4.75</v>
      </c>
    </row>
    <row r="1333" spans="9:25" x14ac:dyDescent="0.25">
      <c r="I1333" s="66">
        <v>43857</v>
      </c>
      <c r="J1333" s="62">
        <v>1.91</v>
      </c>
      <c r="K1333" s="66">
        <v>43854</v>
      </c>
      <c r="L1333" s="62">
        <v>206.26</v>
      </c>
      <c r="M1333" s="62">
        <v>206.26</v>
      </c>
      <c r="N1333" s="67">
        <v>2.0625999999999999E-2</v>
      </c>
      <c r="O1333" s="67">
        <f t="shared" si="30"/>
        <v>2.0625999999999999E-2</v>
      </c>
      <c r="R1333" s="67"/>
      <c r="X1333" s="66">
        <v>43854</v>
      </c>
      <c r="Y1333" s="62">
        <v>4.75</v>
      </c>
    </row>
    <row r="1334" spans="9:25" x14ac:dyDescent="0.25">
      <c r="I1334" s="66">
        <v>43858</v>
      </c>
      <c r="J1334" s="62">
        <v>1.95</v>
      </c>
      <c r="K1334" s="66">
        <v>43857</v>
      </c>
      <c r="L1334" s="62">
        <v>210.42</v>
      </c>
      <c r="M1334" s="62">
        <v>210.42</v>
      </c>
      <c r="N1334" s="67">
        <v>2.1041999999999998E-2</v>
      </c>
      <c r="O1334" s="67">
        <f t="shared" si="30"/>
        <v>2.1041999999999998E-2</v>
      </c>
      <c r="R1334" s="67"/>
      <c r="X1334" s="66">
        <v>43857</v>
      </c>
      <c r="Y1334" s="62">
        <v>4.75</v>
      </c>
    </row>
    <row r="1335" spans="9:25" x14ac:dyDescent="0.25">
      <c r="I1335" s="66">
        <v>43859</v>
      </c>
      <c r="J1335" s="62">
        <v>1.89</v>
      </c>
      <c r="K1335" s="66">
        <v>43858</v>
      </c>
      <c r="L1335" s="62">
        <v>201.78</v>
      </c>
      <c r="M1335" s="62">
        <v>201.78</v>
      </c>
      <c r="N1335" s="67">
        <v>2.0178000000000001E-2</v>
      </c>
      <c r="O1335" s="67">
        <f t="shared" si="30"/>
        <v>2.0178000000000001E-2</v>
      </c>
      <c r="R1335" s="67"/>
      <c r="X1335" s="66">
        <v>43858</v>
      </c>
      <c r="Y1335" s="62">
        <v>4.75</v>
      </c>
    </row>
    <row r="1336" spans="9:25" x14ac:dyDescent="0.25">
      <c r="I1336" s="66">
        <v>43860</v>
      </c>
      <c r="J1336" s="62">
        <v>1.88</v>
      </c>
      <c r="K1336" s="66">
        <v>43859</v>
      </c>
      <c r="L1336" s="62">
        <v>197.23</v>
      </c>
      <c r="M1336" s="62">
        <v>197.23</v>
      </c>
      <c r="N1336" s="67">
        <v>1.9722999999999997E-2</v>
      </c>
      <c r="O1336" s="67">
        <f t="shared" si="30"/>
        <v>1.9722999999999997E-2</v>
      </c>
      <c r="R1336" s="67"/>
      <c r="X1336" s="66">
        <v>43859</v>
      </c>
      <c r="Y1336" s="62">
        <v>4.75</v>
      </c>
    </row>
    <row r="1337" spans="9:25" x14ac:dyDescent="0.25">
      <c r="I1337" s="66">
        <v>43861</v>
      </c>
      <c r="J1337" s="62">
        <v>1.83</v>
      </c>
      <c r="K1337" s="66">
        <v>43860</v>
      </c>
      <c r="L1337" s="62">
        <v>203.35</v>
      </c>
      <c r="M1337" s="62">
        <v>203.35</v>
      </c>
      <c r="N1337" s="67">
        <v>2.0334999999999999E-2</v>
      </c>
      <c r="O1337" s="67">
        <f t="shared" si="30"/>
        <v>2.0334999999999999E-2</v>
      </c>
      <c r="R1337" s="67"/>
      <c r="X1337" s="66">
        <v>43860</v>
      </c>
      <c r="Y1337" s="62">
        <v>4.75</v>
      </c>
    </row>
    <row r="1338" spans="9:25" x14ac:dyDescent="0.25">
      <c r="I1338" s="66">
        <v>43864</v>
      </c>
      <c r="J1338" s="62">
        <v>1.84</v>
      </c>
      <c r="K1338" s="66">
        <v>43861</v>
      </c>
      <c r="L1338" s="62">
        <v>207.51</v>
      </c>
      <c r="M1338" s="62">
        <v>207.51</v>
      </c>
      <c r="N1338" s="67">
        <v>2.0750999999999999E-2</v>
      </c>
      <c r="O1338" s="67">
        <f t="shared" si="30"/>
        <v>2.0750999999999999E-2</v>
      </c>
      <c r="R1338" s="67"/>
      <c r="X1338" s="66">
        <v>43861</v>
      </c>
      <c r="Y1338" s="62">
        <v>4.75</v>
      </c>
    </row>
    <row r="1339" spans="9:25" x14ac:dyDescent="0.25">
      <c r="I1339" s="66">
        <v>43865</v>
      </c>
      <c r="J1339" s="62">
        <v>1.91</v>
      </c>
      <c r="K1339" s="66">
        <v>43864</v>
      </c>
      <c r="L1339" s="147">
        <v>20.45</v>
      </c>
      <c r="M1339" s="147">
        <v>204.5</v>
      </c>
      <c r="N1339" s="148">
        <v>2.0449999999999999E-2</v>
      </c>
      <c r="O1339" s="148">
        <f t="shared" si="30"/>
        <v>2.0449999999999999E-2</v>
      </c>
      <c r="R1339" s="67"/>
      <c r="X1339" s="66">
        <v>43864</v>
      </c>
      <c r="Y1339" s="62">
        <v>4.75</v>
      </c>
    </row>
    <row r="1340" spans="9:25" x14ac:dyDescent="0.25">
      <c r="I1340" s="66">
        <v>43866</v>
      </c>
      <c r="J1340" s="62">
        <v>1.97</v>
      </c>
      <c r="K1340" s="66">
        <v>43865</v>
      </c>
      <c r="L1340" s="62">
        <v>200.53</v>
      </c>
      <c r="M1340" s="62">
        <v>200.53</v>
      </c>
      <c r="N1340" s="67">
        <v>2.0053000000000001E-2</v>
      </c>
      <c r="O1340" s="67">
        <f t="shared" si="30"/>
        <v>2.0053000000000001E-2</v>
      </c>
      <c r="R1340" s="67"/>
      <c r="X1340" s="66">
        <v>43865</v>
      </c>
      <c r="Y1340" s="62">
        <v>4.75</v>
      </c>
    </row>
    <row r="1341" spans="9:25" x14ac:dyDescent="0.25">
      <c r="I1341" s="66">
        <v>43867</v>
      </c>
      <c r="J1341" s="62">
        <v>1.94</v>
      </c>
      <c r="K1341" s="66">
        <v>43866</v>
      </c>
      <c r="L1341" s="62">
        <v>198.18</v>
      </c>
      <c r="M1341" s="62">
        <v>198.18</v>
      </c>
      <c r="N1341" s="67">
        <v>1.9818000000000002E-2</v>
      </c>
      <c r="O1341" s="67">
        <f t="shared" si="30"/>
        <v>1.9818000000000002E-2</v>
      </c>
      <c r="R1341" s="67"/>
      <c r="X1341" s="66">
        <v>43866</v>
      </c>
      <c r="Y1341" s="62">
        <v>4.75</v>
      </c>
    </row>
    <row r="1342" spans="9:25" x14ac:dyDescent="0.25">
      <c r="I1342" s="66">
        <v>43868</v>
      </c>
      <c r="J1342" s="62">
        <v>1.89</v>
      </c>
      <c r="K1342" s="66">
        <v>43867</v>
      </c>
      <c r="L1342" s="62">
        <v>198.46</v>
      </c>
      <c r="M1342" s="62">
        <v>198.46</v>
      </c>
      <c r="N1342" s="67">
        <v>1.9846000000000003E-2</v>
      </c>
      <c r="O1342" s="67">
        <f t="shared" si="30"/>
        <v>1.9846000000000003E-2</v>
      </c>
      <c r="R1342" s="67"/>
      <c r="X1342" s="66">
        <v>43867</v>
      </c>
      <c r="Y1342" s="62">
        <v>4.75</v>
      </c>
    </row>
    <row r="1343" spans="9:25" x14ac:dyDescent="0.25">
      <c r="I1343" s="66">
        <v>43871</v>
      </c>
      <c r="J1343" s="62">
        <v>1.87</v>
      </c>
      <c r="K1343" s="66">
        <v>43868</v>
      </c>
      <c r="L1343" s="62">
        <v>202.55</v>
      </c>
      <c r="M1343" s="62">
        <v>202.55</v>
      </c>
      <c r="N1343" s="67">
        <v>2.0255000000000002E-2</v>
      </c>
      <c r="O1343" s="67">
        <f t="shared" si="30"/>
        <v>2.0255000000000002E-2</v>
      </c>
      <c r="R1343" s="67"/>
      <c r="X1343" s="66">
        <v>43868</v>
      </c>
      <c r="Y1343" s="62">
        <v>4.75</v>
      </c>
    </row>
    <row r="1344" spans="9:25" x14ac:dyDescent="0.25">
      <c r="I1344" s="66">
        <v>43872</v>
      </c>
      <c r="J1344" s="62">
        <v>1.89</v>
      </c>
      <c r="K1344" s="66">
        <v>43871</v>
      </c>
      <c r="L1344" s="62">
        <v>201.99</v>
      </c>
      <c r="M1344" s="62">
        <v>201.99</v>
      </c>
      <c r="N1344" s="67">
        <v>2.0199000000000002E-2</v>
      </c>
      <c r="O1344" s="67">
        <f t="shared" si="30"/>
        <v>2.0199000000000002E-2</v>
      </c>
      <c r="R1344" s="67"/>
      <c r="X1344" s="66">
        <v>43871</v>
      </c>
      <c r="Y1344" s="62">
        <v>4.75</v>
      </c>
    </row>
    <row r="1345" spans="9:25" x14ac:dyDescent="0.25">
      <c r="I1345" s="66">
        <v>43873</v>
      </c>
      <c r="J1345" s="62">
        <v>1.93</v>
      </c>
      <c r="K1345" s="66">
        <v>43872</v>
      </c>
      <c r="L1345" s="62">
        <v>200.65</v>
      </c>
      <c r="M1345" s="62">
        <v>200.65</v>
      </c>
      <c r="N1345" s="67">
        <v>2.0065E-2</v>
      </c>
      <c r="O1345" s="67">
        <f t="shared" si="30"/>
        <v>2.0065E-2</v>
      </c>
      <c r="R1345" s="67"/>
      <c r="X1345" s="66">
        <v>43872</v>
      </c>
      <c r="Y1345" s="62">
        <v>4.75</v>
      </c>
    </row>
    <row r="1346" spans="9:25" x14ac:dyDescent="0.25">
      <c r="I1346" s="66">
        <v>43874</v>
      </c>
      <c r="J1346" s="62">
        <v>1.91</v>
      </c>
      <c r="K1346" s="66">
        <v>43873</v>
      </c>
      <c r="L1346" s="147">
        <v>19.940000000000001</v>
      </c>
      <c r="M1346" s="147">
        <v>199.4</v>
      </c>
      <c r="N1346" s="148">
        <v>1.9939999999999999E-2</v>
      </c>
      <c r="O1346" s="148">
        <f t="shared" si="30"/>
        <v>1.9939999999999999E-2</v>
      </c>
      <c r="R1346" s="67"/>
      <c r="X1346" s="66">
        <v>43873</v>
      </c>
      <c r="Y1346" s="62">
        <v>4.75</v>
      </c>
    </row>
    <row r="1347" spans="9:25" x14ac:dyDescent="0.25">
      <c r="I1347" s="66">
        <v>43875</v>
      </c>
      <c r="J1347" s="62">
        <v>1.89</v>
      </c>
      <c r="K1347" s="66">
        <v>43874</v>
      </c>
      <c r="L1347" s="62">
        <v>199.34</v>
      </c>
      <c r="M1347" s="62">
        <v>199.34</v>
      </c>
      <c r="N1347" s="67">
        <v>1.9934E-2</v>
      </c>
      <c r="O1347" s="67">
        <f t="shared" si="30"/>
        <v>1.9934E-2</v>
      </c>
      <c r="R1347" s="67"/>
      <c r="X1347" s="66">
        <v>43874</v>
      </c>
      <c r="Y1347" s="62">
        <v>4.75</v>
      </c>
    </row>
    <row r="1348" spans="9:25" x14ac:dyDescent="0.25">
      <c r="I1348" s="66">
        <v>43878</v>
      </c>
      <c r="J1348" s="62"/>
      <c r="K1348" s="66">
        <v>43875</v>
      </c>
      <c r="L1348" s="62">
        <v>195.07</v>
      </c>
      <c r="M1348" s="62">
        <v>195.07</v>
      </c>
      <c r="N1348" s="67">
        <v>1.9507E-2</v>
      </c>
      <c r="O1348" s="67">
        <f t="shared" si="30"/>
        <v>1.9507E-2</v>
      </c>
      <c r="R1348" s="67"/>
      <c r="X1348" s="66">
        <v>43875</v>
      </c>
      <c r="Y1348" s="62">
        <v>4.75</v>
      </c>
    </row>
    <row r="1349" spans="9:25" x14ac:dyDescent="0.25">
      <c r="I1349" s="66">
        <v>43879</v>
      </c>
      <c r="J1349" s="62">
        <v>1.85</v>
      </c>
      <c r="K1349" s="66">
        <v>43878</v>
      </c>
      <c r="L1349" s="62">
        <v>195.16</v>
      </c>
      <c r="M1349" s="62">
        <v>195.16</v>
      </c>
      <c r="N1349" s="67">
        <v>1.9515999999999999E-2</v>
      </c>
      <c r="O1349" s="67">
        <f t="shared" si="30"/>
        <v>1.9515999999999999E-2</v>
      </c>
      <c r="R1349" s="67"/>
      <c r="X1349" s="66">
        <v>43878</v>
      </c>
      <c r="Y1349" s="62"/>
    </row>
    <row r="1350" spans="9:25" x14ac:dyDescent="0.25">
      <c r="I1350" s="66">
        <v>43880</v>
      </c>
      <c r="J1350" s="62">
        <v>1.86</v>
      </c>
      <c r="K1350" s="66">
        <v>43879</v>
      </c>
      <c r="L1350" s="62">
        <v>193.67</v>
      </c>
      <c r="M1350" s="62">
        <v>193.67</v>
      </c>
      <c r="N1350" s="67">
        <v>1.9366999999999999E-2</v>
      </c>
      <c r="O1350" s="67">
        <f t="shared" si="30"/>
        <v>1.9366999999999999E-2</v>
      </c>
      <c r="R1350" s="67"/>
      <c r="X1350" s="66">
        <v>43879</v>
      </c>
      <c r="Y1350" s="62">
        <v>4.75</v>
      </c>
    </row>
    <row r="1351" spans="9:25" x14ac:dyDescent="0.25">
      <c r="I1351" s="66">
        <v>43881</v>
      </c>
      <c r="J1351" s="62">
        <v>1.81</v>
      </c>
      <c r="K1351" s="66">
        <v>43880</v>
      </c>
      <c r="L1351" s="62">
        <v>194.55</v>
      </c>
      <c r="M1351" s="62">
        <v>194.55</v>
      </c>
      <c r="N1351" s="67">
        <v>1.9455E-2</v>
      </c>
      <c r="O1351" s="67">
        <f t="shared" si="30"/>
        <v>1.9455E-2</v>
      </c>
      <c r="R1351" s="67"/>
      <c r="X1351" s="66">
        <v>43880</v>
      </c>
      <c r="Y1351" s="62">
        <v>4.75</v>
      </c>
    </row>
    <row r="1352" spans="9:25" x14ac:dyDescent="0.25">
      <c r="I1352" s="66">
        <v>43882</v>
      </c>
      <c r="J1352" s="62">
        <v>1.75</v>
      </c>
      <c r="K1352" s="66">
        <v>43881</v>
      </c>
      <c r="L1352" s="62">
        <v>195.29</v>
      </c>
      <c r="M1352" s="62">
        <v>195.29</v>
      </c>
      <c r="N1352" s="67">
        <v>1.9528999999999998E-2</v>
      </c>
      <c r="O1352" s="67">
        <f t="shared" si="30"/>
        <v>1.9528999999999998E-2</v>
      </c>
      <c r="R1352" s="67"/>
      <c r="X1352" s="66">
        <v>43881</v>
      </c>
      <c r="Y1352" s="62">
        <v>4.75</v>
      </c>
    </row>
    <row r="1353" spans="9:25" x14ac:dyDescent="0.25">
      <c r="I1353" s="66">
        <v>43885</v>
      </c>
      <c r="J1353" s="62">
        <v>1.68</v>
      </c>
      <c r="K1353" s="66">
        <v>43882</v>
      </c>
      <c r="L1353" s="62">
        <v>195.63</v>
      </c>
      <c r="M1353" s="62">
        <v>195.63</v>
      </c>
      <c r="N1353" s="67">
        <v>1.9563000000000001E-2</v>
      </c>
      <c r="O1353" s="67">
        <f t="shared" si="30"/>
        <v>1.9563000000000001E-2</v>
      </c>
      <c r="R1353" s="67"/>
      <c r="X1353" s="66">
        <v>43882</v>
      </c>
      <c r="Y1353" s="62">
        <v>4.75</v>
      </c>
    </row>
    <row r="1354" spans="9:25" x14ac:dyDescent="0.25">
      <c r="I1354" s="66">
        <v>43886</v>
      </c>
      <c r="J1354" s="62">
        <v>1.63</v>
      </c>
      <c r="K1354" s="66">
        <v>43885</v>
      </c>
      <c r="L1354" s="62">
        <v>202.42</v>
      </c>
      <c r="M1354" s="62">
        <v>202.42</v>
      </c>
      <c r="N1354" s="67">
        <v>2.0242E-2</v>
      </c>
      <c r="O1354" s="67">
        <f t="shared" si="30"/>
        <v>2.0242E-2</v>
      </c>
      <c r="R1354" s="67"/>
      <c r="X1354" s="66">
        <v>43885</v>
      </c>
      <c r="Y1354" s="62">
        <v>4.75</v>
      </c>
    </row>
    <row r="1355" spans="9:25" x14ac:dyDescent="0.25">
      <c r="I1355" s="66">
        <v>43887</v>
      </c>
      <c r="J1355" s="62">
        <v>1.64</v>
      </c>
      <c r="K1355" s="66">
        <v>43886</v>
      </c>
      <c r="L1355" s="147">
        <v>21.02</v>
      </c>
      <c r="M1355" s="147">
        <v>210.2</v>
      </c>
      <c r="N1355" s="148">
        <v>2.102E-2</v>
      </c>
      <c r="O1355" s="148">
        <f t="shared" si="30"/>
        <v>2.102E-2</v>
      </c>
      <c r="R1355" s="67"/>
      <c r="X1355" s="66">
        <v>43886</v>
      </c>
      <c r="Y1355" s="62">
        <v>4.75</v>
      </c>
    </row>
    <row r="1356" spans="9:25" x14ac:dyDescent="0.25">
      <c r="I1356" s="66">
        <v>43888</v>
      </c>
      <c r="J1356" s="62">
        <v>1.61</v>
      </c>
      <c r="K1356" s="66">
        <v>43887</v>
      </c>
      <c r="L1356" s="62">
        <v>214.15</v>
      </c>
      <c r="M1356" s="62">
        <v>214.15</v>
      </c>
      <c r="N1356" s="67">
        <v>2.1415E-2</v>
      </c>
      <c r="O1356" s="67">
        <f t="shared" ref="O1356:O1419" si="31">IF(OR(N1356&gt;($G$25+$G$26*$G$24),N1356&lt;($G$25-$G$26*$G$24)),"",N1356)</f>
        <v>2.1415E-2</v>
      </c>
      <c r="R1356" s="67"/>
      <c r="X1356" s="66">
        <v>43887</v>
      </c>
      <c r="Y1356" s="62">
        <v>4.75</v>
      </c>
    </row>
    <row r="1357" spans="9:25" x14ac:dyDescent="0.25">
      <c r="I1357" s="66">
        <v>43889</v>
      </c>
      <c r="J1357" s="62">
        <v>1.46</v>
      </c>
      <c r="K1357" s="66">
        <v>43888</v>
      </c>
      <c r="L1357" s="147">
        <v>22.94</v>
      </c>
      <c r="M1357" s="147">
        <v>229.4</v>
      </c>
      <c r="N1357" s="148">
        <v>2.2940000000000002E-2</v>
      </c>
      <c r="O1357" s="148">
        <f t="shared" si="31"/>
        <v>2.2940000000000002E-2</v>
      </c>
      <c r="R1357" s="67"/>
      <c r="X1357" s="66">
        <v>43888</v>
      </c>
      <c r="Y1357" s="62">
        <v>4.75</v>
      </c>
    </row>
    <row r="1358" spans="9:25" x14ac:dyDescent="0.25">
      <c r="I1358" s="66">
        <v>43892</v>
      </c>
      <c r="J1358" s="62">
        <v>1.46</v>
      </c>
      <c r="K1358" s="66">
        <v>43889</v>
      </c>
      <c r="L1358" s="62">
        <v>235.76</v>
      </c>
      <c r="M1358" s="62">
        <v>235.76</v>
      </c>
      <c r="N1358" s="67">
        <v>2.3576E-2</v>
      </c>
      <c r="O1358" s="67">
        <f t="shared" si="31"/>
        <v>2.3576E-2</v>
      </c>
      <c r="R1358" s="67"/>
      <c r="X1358" s="66">
        <v>43889</v>
      </c>
      <c r="Y1358" s="62">
        <v>4.75</v>
      </c>
    </row>
    <row r="1359" spans="9:25" x14ac:dyDescent="0.25">
      <c r="I1359" s="66">
        <v>43893</v>
      </c>
      <c r="J1359" s="62">
        <v>1.44</v>
      </c>
      <c r="K1359" s="66">
        <v>43892</v>
      </c>
      <c r="L1359" s="62">
        <v>224.74</v>
      </c>
      <c r="M1359" s="62">
        <v>224.74</v>
      </c>
      <c r="N1359" s="67">
        <v>2.2474000000000001E-2</v>
      </c>
      <c r="O1359" s="67">
        <f t="shared" si="31"/>
        <v>2.2474000000000001E-2</v>
      </c>
      <c r="R1359" s="67"/>
      <c r="X1359" s="66">
        <v>43892</v>
      </c>
      <c r="Y1359" s="62">
        <v>4.75</v>
      </c>
    </row>
    <row r="1360" spans="9:25" x14ac:dyDescent="0.25">
      <c r="I1360" s="66">
        <v>43894</v>
      </c>
      <c r="J1360" s="62">
        <v>1.45</v>
      </c>
      <c r="K1360" s="66">
        <v>43893</v>
      </c>
      <c r="L1360" s="62">
        <v>234.12</v>
      </c>
      <c r="M1360" s="62">
        <v>234.12</v>
      </c>
      <c r="N1360" s="67">
        <v>2.3411999999999999E-2</v>
      </c>
      <c r="O1360" s="67">
        <f t="shared" si="31"/>
        <v>2.3411999999999999E-2</v>
      </c>
      <c r="R1360" s="67"/>
      <c r="X1360" s="66">
        <v>43893</v>
      </c>
      <c r="Y1360" s="62">
        <v>4.75</v>
      </c>
    </row>
    <row r="1361" spans="9:25" x14ac:dyDescent="0.25">
      <c r="I1361" s="66">
        <v>43895</v>
      </c>
      <c r="J1361" s="62">
        <v>1.34</v>
      </c>
      <c r="K1361" s="66">
        <v>43894</v>
      </c>
      <c r="L1361" s="62">
        <v>212.34</v>
      </c>
      <c r="M1361" s="62">
        <v>212.34</v>
      </c>
      <c r="N1361" s="67">
        <v>2.1233999999999999E-2</v>
      </c>
      <c r="O1361" s="67">
        <f t="shared" si="31"/>
        <v>2.1233999999999999E-2</v>
      </c>
      <c r="R1361" s="67"/>
      <c r="X1361" s="66">
        <v>43894</v>
      </c>
      <c r="Y1361" s="62">
        <v>4.25</v>
      </c>
    </row>
    <row r="1362" spans="9:25" x14ac:dyDescent="0.25">
      <c r="I1362" s="66">
        <v>43896</v>
      </c>
      <c r="J1362" s="62">
        <v>1.0900000000000001</v>
      </c>
      <c r="K1362" s="66">
        <v>43895</v>
      </c>
      <c r="L1362" s="62">
        <v>245.62</v>
      </c>
      <c r="M1362" s="62">
        <v>245.62</v>
      </c>
      <c r="N1362" s="67">
        <v>2.4562E-2</v>
      </c>
      <c r="O1362" s="67">
        <f t="shared" si="31"/>
        <v>2.4562E-2</v>
      </c>
      <c r="R1362" s="67"/>
      <c r="X1362" s="66">
        <v>43895</v>
      </c>
      <c r="Y1362" s="62">
        <v>4.25</v>
      </c>
    </row>
    <row r="1363" spans="9:25" x14ac:dyDescent="0.25">
      <c r="I1363" s="66">
        <v>43899</v>
      </c>
      <c r="J1363" s="62">
        <v>0.87</v>
      </c>
      <c r="K1363" s="66">
        <v>43896</v>
      </c>
      <c r="L1363" s="62">
        <v>258.14</v>
      </c>
      <c r="M1363" s="62">
        <v>258.14</v>
      </c>
      <c r="N1363" s="67">
        <v>2.5814E-2</v>
      </c>
      <c r="O1363" s="67">
        <f t="shared" si="31"/>
        <v>2.5814E-2</v>
      </c>
      <c r="R1363" s="67"/>
      <c r="X1363" s="66">
        <v>43896</v>
      </c>
      <c r="Y1363" s="62">
        <v>4.25</v>
      </c>
    </row>
    <row r="1364" spans="9:25" x14ac:dyDescent="0.25">
      <c r="I1364" s="66">
        <v>43900</v>
      </c>
      <c r="J1364" s="62">
        <v>1.1599999999999999</v>
      </c>
      <c r="K1364" s="66">
        <v>43899</v>
      </c>
      <c r="L1364" s="147">
        <v>25.81</v>
      </c>
      <c r="M1364" s="147">
        <v>258.10000000000002</v>
      </c>
      <c r="N1364" s="148">
        <v>2.5810000000000003E-2</v>
      </c>
      <c r="O1364" s="148">
        <f t="shared" si="31"/>
        <v>2.5810000000000003E-2</v>
      </c>
      <c r="R1364" s="67"/>
      <c r="X1364" s="66">
        <v>43899</v>
      </c>
      <c r="Y1364" s="62">
        <v>4.25</v>
      </c>
    </row>
    <row r="1365" spans="9:25" x14ac:dyDescent="0.25">
      <c r="I1365" s="66">
        <v>43901</v>
      </c>
      <c r="J1365" s="62">
        <v>1.1299999999999999</v>
      </c>
      <c r="K1365" s="66">
        <v>43900</v>
      </c>
      <c r="L1365" s="62">
        <v>290.18</v>
      </c>
      <c r="M1365" s="62">
        <v>290.18</v>
      </c>
      <c r="N1365" s="67">
        <v>2.9018000000000002E-2</v>
      </c>
      <c r="O1365" s="67">
        <f t="shared" si="31"/>
        <v>2.9018000000000002E-2</v>
      </c>
      <c r="R1365" s="67"/>
      <c r="X1365" s="66">
        <v>43900</v>
      </c>
      <c r="Y1365" s="62">
        <v>4.25</v>
      </c>
    </row>
    <row r="1366" spans="9:25" x14ac:dyDescent="0.25">
      <c r="I1366" s="66">
        <v>43902</v>
      </c>
      <c r="J1366" s="62">
        <v>1.27</v>
      </c>
      <c r="K1366" s="66">
        <v>43901</v>
      </c>
      <c r="L1366" s="62">
        <v>335.33</v>
      </c>
      <c r="M1366" s="62">
        <v>335.33</v>
      </c>
      <c r="N1366" s="67">
        <v>3.3533E-2</v>
      </c>
      <c r="O1366" s="67">
        <f t="shared" si="31"/>
        <v>3.3533E-2</v>
      </c>
      <c r="R1366" s="67"/>
      <c r="X1366" s="66">
        <v>43901</v>
      </c>
      <c r="Y1366" s="62">
        <v>4.25</v>
      </c>
    </row>
    <row r="1367" spans="9:25" x14ac:dyDescent="0.25">
      <c r="I1367" s="66">
        <v>43903</v>
      </c>
      <c r="J1367" s="62">
        <v>1.31</v>
      </c>
      <c r="K1367" s="66">
        <v>43902</v>
      </c>
      <c r="L1367" s="62">
        <v>392.35</v>
      </c>
      <c r="M1367" s="62">
        <v>392.35</v>
      </c>
      <c r="N1367" s="67">
        <v>3.9234999999999999E-2</v>
      </c>
      <c r="O1367" s="67">
        <f t="shared" si="31"/>
        <v>3.9234999999999999E-2</v>
      </c>
      <c r="R1367" s="67"/>
      <c r="X1367" s="66">
        <v>43902</v>
      </c>
      <c r="Y1367" s="62">
        <v>4.25</v>
      </c>
    </row>
    <row r="1368" spans="9:25" x14ac:dyDescent="0.25">
      <c r="I1368" s="66">
        <v>43906</v>
      </c>
      <c r="J1368" s="62">
        <v>1.1000000000000001</v>
      </c>
      <c r="K1368" s="66">
        <v>43903</v>
      </c>
      <c r="L1368" s="62">
        <v>351.71</v>
      </c>
      <c r="M1368" s="62">
        <v>351.71</v>
      </c>
      <c r="N1368" s="67">
        <v>3.5171000000000001E-2</v>
      </c>
      <c r="O1368" s="67">
        <f t="shared" si="31"/>
        <v>3.5171000000000001E-2</v>
      </c>
      <c r="R1368" s="67"/>
      <c r="X1368" s="66">
        <v>43903</v>
      </c>
      <c r="Y1368" s="62">
        <v>4.25</v>
      </c>
    </row>
    <row r="1369" spans="9:25" x14ac:dyDescent="0.25">
      <c r="I1369" s="66">
        <v>43907</v>
      </c>
      <c r="J1369" s="62">
        <v>1.45</v>
      </c>
      <c r="K1369" s="66">
        <v>43906</v>
      </c>
      <c r="L1369" s="62">
        <v>410.15</v>
      </c>
      <c r="M1369" s="62">
        <v>410.15</v>
      </c>
      <c r="N1369" s="67">
        <v>4.1014999999999996E-2</v>
      </c>
      <c r="O1369" s="67">
        <f t="shared" si="31"/>
        <v>4.1014999999999996E-2</v>
      </c>
      <c r="R1369" s="67"/>
      <c r="X1369" s="66">
        <v>43906</v>
      </c>
      <c r="Y1369" s="62">
        <v>3.25</v>
      </c>
    </row>
    <row r="1370" spans="9:25" x14ac:dyDescent="0.25">
      <c r="I1370" s="66">
        <v>43908</v>
      </c>
      <c r="J1370" s="62">
        <v>1.6</v>
      </c>
      <c r="K1370" s="66">
        <v>43907</v>
      </c>
      <c r="L1370" s="62">
        <v>411.89</v>
      </c>
      <c r="M1370" s="62">
        <v>411.89</v>
      </c>
      <c r="N1370" s="67">
        <v>4.1188999999999996E-2</v>
      </c>
      <c r="O1370" s="67">
        <f t="shared" si="31"/>
        <v>4.1188999999999996E-2</v>
      </c>
      <c r="R1370" s="67"/>
      <c r="X1370" s="66">
        <v>43907</v>
      </c>
      <c r="Y1370" s="62">
        <v>3.25</v>
      </c>
    </row>
    <row r="1371" spans="9:25" x14ac:dyDescent="0.25">
      <c r="I1371" s="66">
        <v>43909</v>
      </c>
      <c r="J1371" s="62">
        <v>1.56</v>
      </c>
      <c r="K1371" s="66">
        <v>43908</v>
      </c>
      <c r="L1371" s="62">
        <v>481.85</v>
      </c>
      <c r="M1371" s="62">
        <v>481.85</v>
      </c>
      <c r="N1371" s="67">
        <v>4.8185000000000006E-2</v>
      </c>
      <c r="O1371" s="67">
        <f t="shared" si="31"/>
        <v>4.8185000000000006E-2</v>
      </c>
      <c r="R1371" s="67"/>
      <c r="X1371" s="66">
        <v>43908</v>
      </c>
      <c r="Y1371" s="62">
        <v>3.25</v>
      </c>
    </row>
    <row r="1372" spans="9:25" x14ac:dyDescent="0.25">
      <c r="I1372" s="66">
        <v>43910</v>
      </c>
      <c r="J1372" s="62">
        <v>1.35</v>
      </c>
      <c r="K1372" s="66">
        <v>43909</v>
      </c>
      <c r="L1372" s="62">
        <v>439.04</v>
      </c>
      <c r="M1372" s="62">
        <v>439.04</v>
      </c>
      <c r="N1372" s="67">
        <v>4.3903999999999999E-2</v>
      </c>
      <c r="O1372" s="67">
        <f t="shared" si="31"/>
        <v>4.3903999999999999E-2</v>
      </c>
      <c r="R1372" s="67"/>
      <c r="X1372" s="66">
        <v>43909</v>
      </c>
      <c r="Y1372" s="62">
        <v>3.25</v>
      </c>
    </row>
    <row r="1373" spans="9:25" x14ac:dyDescent="0.25">
      <c r="I1373" s="66">
        <v>43913</v>
      </c>
      <c r="J1373" s="62">
        <v>1.1200000000000001</v>
      </c>
      <c r="K1373" s="66">
        <v>43910</v>
      </c>
      <c r="L1373" s="62">
        <v>427.94</v>
      </c>
      <c r="M1373" s="62">
        <v>427.94</v>
      </c>
      <c r="N1373" s="67">
        <v>4.2793999999999999E-2</v>
      </c>
      <c r="O1373" s="67">
        <f t="shared" si="31"/>
        <v>4.2793999999999999E-2</v>
      </c>
      <c r="R1373" s="67"/>
      <c r="X1373" s="66">
        <v>43910</v>
      </c>
      <c r="Y1373" s="62">
        <v>3.25</v>
      </c>
    </row>
    <row r="1374" spans="9:25" x14ac:dyDescent="0.25">
      <c r="I1374" s="66">
        <v>43914</v>
      </c>
      <c r="J1374" s="62">
        <v>1.19</v>
      </c>
      <c r="K1374" s="66">
        <v>43913</v>
      </c>
      <c r="L1374" s="62">
        <v>449.85</v>
      </c>
      <c r="M1374" s="62">
        <v>449.85</v>
      </c>
      <c r="N1374" s="67">
        <v>4.4985000000000004E-2</v>
      </c>
      <c r="O1374" s="67">
        <f t="shared" si="31"/>
        <v>4.4985000000000004E-2</v>
      </c>
      <c r="R1374" s="67"/>
      <c r="X1374" s="66">
        <v>43913</v>
      </c>
      <c r="Y1374" s="62">
        <v>3.25</v>
      </c>
    </row>
    <row r="1375" spans="9:25" x14ac:dyDescent="0.25">
      <c r="I1375" s="66">
        <v>43915</v>
      </c>
      <c r="J1375" s="62">
        <v>1.23</v>
      </c>
      <c r="K1375" s="66">
        <v>43914</v>
      </c>
      <c r="L1375" s="62">
        <v>393.01</v>
      </c>
      <c r="M1375" s="62">
        <v>393.01</v>
      </c>
      <c r="N1375" s="67">
        <v>3.9300999999999996E-2</v>
      </c>
      <c r="O1375" s="67">
        <f t="shared" si="31"/>
        <v>3.9300999999999996E-2</v>
      </c>
      <c r="R1375" s="67"/>
      <c r="X1375" s="66">
        <v>43914</v>
      </c>
      <c r="Y1375" s="62">
        <v>3.25</v>
      </c>
    </row>
    <row r="1376" spans="9:25" x14ac:dyDescent="0.25">
      <c r="I1376" s="66">
        <v>43916</v>
      </c>
      <c r="J1376" s="62">
        <v>1.2</v>
      </c>
      <c r="K1376" s="66">
        <v>43915</v>
      </c>
      <c r="L1376" s="62">
        <v>318.27</v>
      </c>
      <c r="M1376" s="62">
        <v>318.27</v>
      </c>
      <c r="N1376" s="67">
        <v>3.1827000000000001E-2</v>
      </c>
      <c r="O1376" s="67">
        <f t="shared" si="31"/>
        <v>3.1827000000000001E-2</v>
      </c>
      <c r="R1376" s="67"/>
      <c r="X1376" s="66">
        <v>43915</v>
      </c>
      <c r="Y1376" s="62">
        <v>3.25</v>
      </c>
    </row>
    <row r="1377" spans="9:25" x14ac:dyDescent="0.25">
      <c r="I1377" s="66">
        <v>43917</v>
      </c>
      <c r="J1377" s="62">
        <v>1.0900000000000001</v>
      </c>
      <c r="K1377" s="66">
        <v>43916</v>
      </c>
      <c r="L1377" s="62">
        <v>322.57</v>
      </c>
      <c r="M1377" s="62">
        <v>322.57</v>
      </c>
      <c r="N1377" s="67">
        <v>3.2257000000000001E-2</v>
      </c>
      <c r="O1377" s="67">
        <f t="shared" si="31"/>
        <v>3.2257000000000001E-2</v>
      </c>
      <c r="R1377" s="67"/>
      <c r="X1377" s="66">
        <v>43916</v>
      </c>
      <c r="Y1377" s="62">
        <v>3.25</v>
      </c>
    </row>
    <row r="1378" spans="9:25" x14ac:dyDescent="0.25">
      <c r="I1378" s="66">
        <v>43920</v>
      </c>
      <c r="J1378" s="62">
        <v>1.1000000000000001</v>
      </c>
      <c r="K1378" s="66">
        <v>43917</v>
      </c>
      <c r="L1378" s="147">
        <v>35.39</v>
      </c>
      <c r="M1378" s="147">
        <v>353.9</v>
      </c>
      <c r="N1378" s="148">
        <v>3.5389999999999998E-2</v>
      </c>
      <c r="O1378" s="148">
        <f t="shared" si="31"/>
        <v>3.5389999999999998E-2</v>
      </c>
      <c r="R1378" s="67"/>
      <c r="X1378" s="66">
        <v>43917</v>
      </c>
      <c r="Y1378" s="62">
        <v>3.25</v>
      </c>
    </row>
    <row r="1379" spans="9:25" x14ac:dyDescent="0.25">
      <c r="I1379" s="66">
        <v>43921</v>
      </c>
      <c r="J1379" s="62">
        <v>1.1499999999999999</v>
      </c>
      <c r="K1379" s="66">
        <v>43920</v>
      </c>
      <c r="L1379" s="62">
        <v>360.11</v>
      </c>
      <c r="M1379" s="62">
        <v>360.11</v>
      </c>
      <c r="N1379" s="67">
        <v>3.6011000000000001E-2</v>
      </c>
      <c r="O1379" s="67">
        <f t="shared" si="31"/>
        <v>3.6011000000000001E-2</v>
      </c>
      <c r="R1379" s="67"/>
      <c r="X1379" s="66">
        <v>43920</v>
      </c>
      <c r="Y1379" s="62">
        <v>3.25</v>
      </c>
    </row>
    <row r="1380" spans="9:25" x14ac:dyDescent="0.25">
      <c r="I1380" s="66">
        <v>43922</v>
      </c>
      <c r="J1380" s="62">
        <v>1.04</v>
      </c>
      <c r="K1380" s="66">
        <v>43921</v>
      </c>
      <c r="L1380" s="62">
        <v>359.98</v>
      </c>
      <c r="M1380" s="62">
        <v>359.98</v>
      </c>
      <c r="N1380" s="67">
        <v>3.5998000000000002E-2</v>
      </c>
      <c r="O1380" s="67">
        <f t="shared" si="31"/>
        <v>3.5998000000000002E-2</v>
      </c>
      <c r="R1380" s="67"/>
      <c r="X1380" s="66">
        <v>43921</v>
      </c>
      <c r="Y1380" s="62">
        <v>3.25</v>
      </c>
    </row>
    <row r="1381" spans="9:25" x14ac:dyDescent="0.25">
      <c r="I1381" s="66">
        <v>43923</v>
      </c>
      <c r="J1381" s="62">
        <v>1.04</v>
      </c>
      <c r="K1381" s="66">
        <v>43922</v>
      </c>
      <c r="L1381" s="62">
        <v>419.86</v>
      </c>
      <c r="M1381" s="62">
        <v>419.86</v>
      </c>
      <c r="N1381" s="67">
        <v>4.1986000000000002E-2</v>
      </c>
      <c r="O1381" s="67">
        <f t="shared" si="31"/>
        <v>4.1986000000000002E-2</v>
      </c>
      <c r="R1381" s="67"/>
      <c r="X1381" s="66">
        <v>43922</v>
      </c>
      <c r="Y1381" s="62">
        <v>3.25</v>
      </c>
    </row>
    <row r="1382" spans="9:25" x14ac:dyDescent="0.25">
      <c r="I1382" s="66">
        <v>43924</v>
      </c>
      <c r="J1382" s="62">
        <v>1.05</v>
      </c>
      <c r="K1382" s="66">
        <v>43923</v>
      </c>
      <c r="L1382" s="62">
        <v>420.12</v>
      </c>
      <c r="M1382" s="62">
        <v>420.12</v>
      </c>
      <c r="N1382" s="67">
        <v>4.2012000000000001E-2</v>
      </c>
      <c r="O1382" s="67">
        <f t="shared" si="31"/>
        <v>4.2012000000000001E-2</v>
      </c>
      <c r="R1382" s="67"/>
      <c r="X1382" s="66">
        <v>43923</v>
      </c>
      <c r="Y1382" s="62">
        <v>3.25</v>
      </c>
    </row>
    <row r="1383" spans="9:25" x14ac:dyDescent="0.25">
      <c r="I1383" s="66">
        <v>43927</v>
      </c>
      <c r="J1383" s="62">
        <v>1.08</v>
      </c>
      <c r="K1383" s="66">
        <v>43924</v>
      </c>
      <c r="L1383" s="62">
        <v>437.63</v>
      </c>
      <c r="M1383" s="62">
        <v>437.63</v>
      </c>
      <c r="N1383" s="67">
        <v>4.3762999999999996E-2</v>
      </c>
      <c r="O1383" s="67">
        <f t="shared" si="31"/>
        <v>4.3762999999999996E-2</v>
      </c>
      <c r="R1383" s="67"/>
      <c r="X1383" s="66">
        <v>43924</v>
      </c>
      <c r="Y1383" s="62">
        <v>3.25</v>
      </c>
    </row>
    <row r="1384" spans="9:25" x14ac:dyDescent="0.25">
      <c r="I1384" s="66">
        <v>43928</v>
      </c>
      <c r="J1384" s="62">
        <v>1.1299999999999999</v>
      </c>
      <c r="K1384" s="66">
        <v>43927</v>
      </c>
      <c r="L1384" s="62">
        <v>425.38</v>
      </c>
      <c r="M1384" s="62">
        <v>425.38</v>
      </c>
      <c r="N1384" s="67">
        <v>4.2537999999999999E-2</v>
      </c>
      <c r="O1384" s="67">
        <f t="shared" si="31"/>
        <v>4.2537999999999999E-2</v>
      </c>
      <c r="R1384" s="67"/>
      <c r="X1384" s="66">
        <v>43927</v>
      </c>
      <c r="Y1384" s="62">
        <v>3.25</v>
      </c>
    </row>
    <row r="1385" spans="9:25" x14ac:dyDescent="0.25">
      <c r="I1385" s="66">
        <v>43929</v>
      </c>
      <c r="J1385" s="62">
        <v>1.18</v>
      </c>
      <c r="K1385" s="66">
        <v>43928</v>
      </c>
      <c r="L1385" s="62">
        <v>407.08</v>
      </c>
      <c r="M1385" s="62">
        <v>407.08</v>
      </c>
      <c r="N1385" s="67">
        <v>4.0708000000000001E-2</v>
      </c>
      <c r="O1385" s="67">
        <f t="shared" si="31"/>
        <v>4.0708000000000001E-2</v>
      </c>
      <c r="R1385" s="67"/>
      <c r="X1385" s="66">
        <v>43928</v>
      </c>
      <c r="Y1385" s="62">
        <v>3.25</v>
      </c>
    </row>
    <row r="1386" spans="9:25" x14ac:dyDescent="0.25">
      <c r="I1386" s="66">
        <v>43930</v>
      </c>
      <c r="J1386" s="62">
        <v>1.1499999999999999</v>
      </c>
      <c r="K1386" s="66">
        <v>43929</v>
      </c>
      <c r="L1386" s="62">
        <v>406.86</v>
      </c>
      <c r="M1386" s="62">
        <v>406.86</v>
      </c>
      <c r="N1386" s="67">
        <v>4.0686E-2</v>
      </c>
      <c r="O1386" s="67">
        <f t="shared" si="31"/>
        <v>4.0686E-2</v>
      </c>
      <c r="R1386" s="67"/>
      <c r="X1386" s="66">
        <v>43929</v>
      </c>
      <c r="Y1386" s="62">
        <v>3.25</v>
      </c>
    </row>
    <row r="1387" spans="9:25" x14ac:dyDescent="0.25">
      <c r="I1387" s="66">
        <v>43931</v>
      </c>
      <c r="J1387" s="62"/>
      <c r="K1387" s="66">
        <v>43930</v>
      </c>
      <c r="L1387" s="62">
        <v>350.09</v>
      </c>
      <c r="M1387" s="62">
        <v>350.09</v>
      </c>
      <c r="N1387" s="67">
        <v>3.5008999999999998E-2</v>
      </c>
      <c r="O1387" s="67">
        <f t="shared" si="31"/>
        <v>3.5008999999999998E-2</v>
      </c>
      <c r="R1387" s="67"/>
      <c r="X1387" s="66">
        <v>43930</v>
      </c>
      <c r="Y1387" s="62">
        <v>3.25</v>
      </c>
    </row>
    <row r="1388" spans="9:25" x14ac:dyDescent="0.25">
      <c r="I1388" s="66">
        <v>43934</v>
      </c>
      <c r="J1388" s="62">
        <v>1.19</v>
      </c>
      <c r="K1388" s="66">
        <v>43931</v>
      </c>
      <c r="L1388" s="62">
        <v>350.09</v>
      </c>
      <c r="M1388" s="62">
        <v>350.09</v>
      </c>
      <c r="N1388" s="67">
        <v>3.5008999999999998E-2</v>
      </c>
      <c r="O1388" s="67">
        <f t="shared" si="31"/>
        <v>3.5008999999999998E-2</v>
      </c>
      <c r="R1388" s="67"/>
      <c r="X1388" s="66">
        <v>43931</v>
      </c>
      <c r="Y1388" s="62">
        <v>3.25</v>
      </c>
    </row>
    <row r="1389" spans="9:25" x14ac:dyDescent="0.25">
      <c r="I1389" s="66">
        <v>43935</v>
      </c>
      <c r="J1389" s="62">
        <v>1.19</v>
      </c>
      <c r="K1389" s="66">
        <v>43934</v>
      </c>
      <c r="L1389" s="62">
        <v>360.11</v>
      </c>
      <c r="M1389" s="62">
        <v>360.11</v>
      </c>
      <c r="N1389" s="67">
        <v>3.6011000000000001E-2</v>
      </c>
      <c r="O1389" s="67">
        <f t="shared" si="31"/>
        <v>3.6011000000000001E-2</v>
      </c>
      <c r="R1389" s="67"/>
      <c r="X1389" s="66">
        <v>43934</v>
      </c>
      <c r="Y1389" s="62">
        <v>3.25</v>
      </c>
    </row>
    <row r="1390" spans="9:25" x14ac:dyDescent="0.25">
      <c r="I1390" s="66">
        <v>43936</v>
      </c>
      <c r="J1390" s="62">
        <v>1.06</v>
      </c>
      <c r="K1390" s="66">
        <v>43935</v>
      </c>
      <c r="L1390" s="62">
        <v>360.36</v>
      </c>
      <c r="M1390" s="62">
        <v>360.36</v>
      </c>
      <c r="N1390" s="67">
        <v>3.6035999999999999E-2</v>
      </c>
      <c r="O1390" s="67">
        <f t="shared" si="31"/>
        <v>3.6035999999999999E-2</v>
      </c>
      <c r="R1390" s="67"/>
      <c r="X1390" s="66">
        <v>43935</v>
      </c>
      <c r="Y1390" s="62">
        <v>3.25</v>
      </c>
    </row>
    <row r="1391" spans="9:25" x14ac:dyDescent="0.25">
      <c r="I1391" s="66">
        <v>43937</v>
      </c>
      <c r="J1391" s="62">
        <v>1.01</v>
      </c>
      <c r="K1391" s="66">
        <v>43936</v>
      </c>
      <c r="L1391" s="62">
        <v>381.45</v>
      </c>
      <c r="M1391" s="62">
        <v>381.45</v>
      </c>
      <c r="N1391" s="67">
        <v>3.8144999999999998E-2</v>
      </c>
      <c r="O1391" s="67">
        <f t="shared" si="31"/>
        <v>3.8144999999999998E-2</v>
      </c>
      <c r="R1391" s="67"/>
      <c r="X1391" s="66">
        <v>43936</v>
      </c>
      <c r="Y1391" s="62">
        <v>3.25</v>
      </c>
    </row>
    <row r="1392" spans="9:25" x14ac:dyDescent="0.25">
      <c r="I1392" s="66">
        <v>43938</v>
      </c>
      <c r="J1392" s="62">
        <v>1.08</v>
      </c>
      <c r="K1392" s="66">
        <v>43937</v>
      </c>
      <c r="L1392" s="62">
        <v>387.61</v>
      </c>
      <c r="M1392" s="62">
        <v>387.61</v>
      </c>
      <c r="N1392" s="67">
        <v>3.8761000000000004E-2</v>
      </c>
      <c r="O1392" s="67">
        <f t="shared" si="31"/>
        <v>3.8761000000000004E-2</v>
      </c>
      <c r="R1392" s="67"/>
      <c r="X1392" s="66">
        <v>43937</v>
      </c>
      <c r="Y1392" s="62">
        <v>3.25</v>
      </c>
    </row>
    <row r="1393" spans="9:25" x14ac:dyDescent="0.25">
      <c r="I1393" s="66">
        <v>43941</v>
      </c>
      <c r="J1393" s="62">
        <v>1.04</v>
      </c>
      <c r="K1393" s="66">
        <v>43938</v>
      </c>
      <c r="L1393" s="62">
        <v>378.48</v>
      </c>
      <c r="M1393" s="62">
        <v>378.48</v>
      </c>
      <c r="N1393" s="67">
        <v>3.7848E-2</v>
      </c>
      <c r="O1393" s="67">
        <f t="shared" si="31"/>
        <v>3.7848E-2</v>
      </c>
      <c r="R1393" s="67"/>
      <c r="X1393" s="66">
        <v>43938</v>
      </c>
      <c r="Y1393" s="62">
        <v>3.25</v>
      </c>
    </row>
    <row r="1394" spans="9:25" x14ac:dyDescent="0.25">
      <c r="I1394" s="66">
        <v>43942</v>
      </c>
      <c r="J1394" s="62">
        <v>0.98</v>
      </c>
      <c r="K1394" s="66">
        <v>43941</v>
      </c>
      <c r="L1394" s="62">
        <v>382.52</v>
      </c>
      <c r="M1394" s="62">
        <v>382.52</v>
      </c>
      <c r="N1394" s="67">
        <v>3.8252000000000001E-2</v>
      </c>
      <c r="O1394" s="67">
        <f t="shared" si="31"/>
        <v>3.8252000000000001E-2</v>
      </c>
      <c r="R1394" s="67"/>
      <c r="X1394" s="66">
        <v>43941</v>
      </c>
      <c r="Y1394" s="62">
        <v>3.25</v>
      </c>
    </row>
    <row r="1395" spans="9:25" x14ac:dyDescent="0.25">
      <c r="I1395" s="66">
        <v>43943</v>
      </c>
      <c r="J1395" s="62">
        <v>1.03</v>
      </c>
      <c r="K1395" s="66">
        <v>43942</v>
      </c>
      <c r="L1395" s="62">
        <v>402.57</v>
      </c>
      <c r="M1395" s="62">
        <v>402.57</v>
      </c>
      <c r="N1395" s="67">
        <v>4.0257000000000001E-2</v>
      </c>
      <c r="O1395" s="67">
        <f t="shared" si="31"/>
        <v>4.0257000000000001E-2</v>
      </c>
      <c r="R1395" s="67"/>
      <c r="X1395" s="66">
        <v>43942</v>
      </c>
      <c r="Y1395" s="62">
        <v>3.25</v>
      </c>
    </row>
    <row r="1396" spans="9:25" x14ac:dyDescent="0.25">
      <c r="I1396" s="66">
        <v>43944</v>
      </c>
      <c r="J1396" s="62">
        <v>0.99</v>
      </c>
      <c r="K1396" s="66">
        <v>43943</v>
      </c>
      <c r="L1396" s="62">
        <v>402.67</v>
      </c>
      <c r="M1396" s="62">
        <v>402.67</v>
      </c>
      <c r="N1396" s="67">
        <v>4.0267000000000004E-2</v>
      </c>
      <c r="O1396" s="67">
        <f t="shared" si="31"/>
        <v>4.0267000000000004E-2</v>
      </c>
      <c r="R1396" s="67"/>
      <c r="X1396" s="66">
        <v>43943</v>
      </c>
      <c r="Y1396" s="62">
        <v>3.25</v>
      </c>
    </row>
    <row r="1397" spans="9:25" x14ac:dyDescent="0.25">
      <c r="I1397" s="66">
        <v>43945</v>
      </c>
      <c r="J1397" s="62">
        <v>0.98</v>
      </c>
      <c r="K1397" s="66">
        <v>43944</v>
      </c>
      <c r="L1397" s="62">
        <v>412.14</v>
      </c>
      <c r="M1397" s="62">
        <v>412.14</v>
      </c>
      <c r="N1397" s="67">
        <v>4.1214000000000001E-2</v>
      </c>
      <c r="O1397" s="67">
        <f t="shared" si="31"/>
        <v>4.1214000000000001E-2</v>
      </c>
      <c r="R1397" s="67"/>
      <c r="X1397" s="66">
        <v>43944</v>
      </c>
      <c r="Y1397" s="62">
        <v>3.25</v>
      </c>
    </row>
    <row r="1398" spans="9:25" x14ac:dyDescent="0.25">
      <c r="I1398" s="66">
        <v>43948</v>
      </c>
      <c r="J1398" s="62">
        <v>1.06</v>
      </c>
      <c r="K1398" s="66">
        <v>43945</v>
      </c>
      <c r="L1398" s="62">
        <v>449.76</v>
      </c>
      <c r="M1398" s="62">
        <v>449.76</v>
      </c>
      <c r="N1398" s="67">
        <v>4.4976000000000002E-2</v>
      </c>
      <c r="O1398" s="67">
        <f t="shared" si="31"/>
        <v>4.4976000000000002E-2</v>
      </c>
      <c r="R1398" s="67"/>
      <c r="X1398" s="66">
        <v>43945</v>
      </c>
      <c r="Y1398" s="62">
        <v>3.25</v>
      </c>
    </row>
    <row r="1399" spans="9:25" x14ac:dyDescent="0.25">
      <c r="I1399" s="66">
        <v>43949</v>
      </c>
      <c r="J1399" s="62">
        <v>1</v>
      </c>
      <c r="K1399" s="66">
        <v>43948</v>
      </c>
      <c r="L1399" s="62">
        <v>455.42</v>
      </c>
      <c r="M1399" s="62">
        <v>455.42</v>
      </c>
      <c r="N1399" s="67">
        <v>4.5541999999999999E-2</v>
      </c>
      <c r="O1399" s="67">
        <f t="shared" si="31"/>
        <v>4.5541999999999999E-2</v>
      </c>
      <c r="R1399" s="67"/>
      <c r="X1399" s="66">
        <v>43948</v>
      </c>
      <c r="Y1399" s="62">
        <v>3.25</v>
      </c>
    </row>
    <row r="1400" spans="9:25" x14ac:dyDescent="0.25">
      <c r="I1400" s="66">
        <v>43950</v>
      </c>
      <c r="J1400" s="62">
        <v>1.02</v>
      </c>
      <c r="K1400" s="66">
        <v>43949</v>
      </c>
      <c r="L1400" s="62">
        <v>434.89</v>
      </c>
      <c r="M1400" s="62">
        <v>434.89</v>
      </c>
      <c r="N1400" s="67">
        <v>4.3489E-2</v>
      </c>
      <c r="O1400" s="67">
        <f t="shared" si="31"/>
        <v>4.3489E-2</v>
      </c>
      <c r="R1400" s="67"/>
      <c r="X1400" s="66">
        <v>43949</v>
      </c>
      <c r="Y1400" s="62">
        <v>3.25</v>
      </c>
    </row>
    <row r="1401" spans="9:25" x14ac:dyDescent="0.25">
      <c r="I1401" s="66">
        <v>43951</v>
      </c>
      <c r="J1401" s="62">
        <v>1.05</v>
      </c>
      <c r="K1401" s="66">
        <v>43950</v>
      </c>
      <c r="L1401" s="62">
        <v>403.84</v>
      </c>
      <c r="M1401" s="62">
        <v>403.84</v>
      </c>
      <c r="N1401" s="67">
        <v>4.0383999999999996E-2</v>
      </c>
      <c r="O1401" s="67">
        <f t="shared" si="31"/>
        <v>4.0383999999999996E-2</v>
      </c>
      <c r="R1401" s="67"/>
      <c r="X1401" s="66">
        <v>43950</v>
      </c>
      <c r="Y1401" s="62">
        <v>3.25</v>
      </c>
    </row>
    <row r="1402" spans="9:25" x14ac:dyDescent="0.25">
      <c r="I1402" s="66">
        <v>43952</v>
      </c>
      <c r="J1402" s="62">
        <v>1.04</v>
      </c>
      <c r="K1402" s="66">
        <v>43951</v>
      </c>
      <c r="L1402" s="62">
        <v>390.07</v>
      </c>
      <c r="M1402" s="62">
        <v>390.07</v>
      </c>
      <c r="N1402" s="67">
        <v>3.9007E-2</v>
      </c>
      <c r="O1402" s="67">
        <f t="shared" si="31"/>
        <v>3.9007E-2</v>
      </c>
      <c r="R1402" s="67"/>
      <c r="X1402" s="66">
        <v>43951</v>
      </c>
      <c r="Y1402" s="62">
        <v>3.25</v>
      </c>
    </row>
    <row r="1403" spans="9:25" x14ac:dyDescent="0.25">
      <c r="I1403" s="66">
        <v>43955</v>
      </c>
      <c r="J1403" s="62">
        <v>1.05</v>
      </c>
      <c r="K1403" s="66">
        <v>43952</v>
      </c>
      <c r="L1403" s="62">
        <v>403.47</v>
      </c>
      <c r="M1403" s="62">
        <v>403.47</v>
      </c>
      <c r="N1403" s="67">
        <v>4.0347000000000001E-2</v>
      </c>
      <c r="O1403" s="67">
        <f t="shared" si="31"/>
        <v>4.0347000000000001E-2</v>
      </c>
      <c r="R1403" s="67"/>
      <c r="X1403" s="66">
        <v>43952</v>
      </c>
      <c r="Y1403" s="62">
        <v>3.25</v>
      </c>
    </row>
    <row r="1404" spans="9:25" x14ac:dyDescent="0.25">
      <c r="I1404" s="66">
        <v>43956</v>
      </c>
      <c r="J1404" s="62">
        <v>1.07</v>
      </c>
      <c r="K1404" s="66">
        <v>43955</v>
      </c>
      <c r="L1404" s="62">
        <v>403.59</v>
      </c>
      <c r="M1404" s="62">
        <v>403.59</v>
      </c>
      <c r="N1404" s="67">
        <v>4.0358999999999999E-2</v>
      </c>
      <c r="O1404" s="67">
        <f t="shared" si="31"/>
        <v>4.0358999999999999E-2</v>
      </c>
      <c r="R1404" s="67"/>
      <c r="X1404" s="66">
        <v>43955</v>
      </c>
      <c r="Y1404" s="62">
        <v>3.25</v>
      </c>
    </row>
    <row r="1405" spans="9:25" x14ac:dyDescent="0.25">
      <c r="I1405" s="66">
        <v>43957</v>
      </c>
      <c r="J1405" s="62">
        <v>1.1599999999999999</v>
      </c>
      <c r="K1405" s="66">
        <v>43956</v>
      </c>
      <c r="L1405" s="62">
        <v>399.17</v>
      </c>
      <c r="M1405" s="62">
        <v>399.17</v>
      </c>
      <c r="N1405" s="67">
        <v>3.9917000000000001E-2</v>
      </c>
      <c r="O1405" s="67">
        <f t="shared" si="31"/>
        <v>3.9917000000000001E-2</v>
      </c>
      <c r="R1405" s="67"/>
      <c r="X1405" s="66">
        <v>43956</v>
      </c>
      <c r="Y1405" s="62">
        <v>3.25</v>
      </c>
    </row>
    <row r="1406" spans="9:25" x14ac:dyDescent="0.25">
      <c r="I1406" s="66">
        <v>43958</v>
      </c>
      <c r="J1406" s="62">
        <v>1.05</v>
      </c>
      <c r="K1406" s="66">
        <v>43957</v>
      </c>
      <c r="L1406" s="62">
        <v>413.12</v>
      </c>
      <c r="M1406" s="62">
        <v>413.12</v>
      </c>
      <c r="N1406" s="67">
        <v>4.1312000000000001E-2</v>
      </c>
      <c r="O1406" s="67">
        <f t="shared" si="31"/>
        <v>4.1312000000000001E-2</v>
      </c>
      <c r="R1406" s="67"/>
      <c r="X1406" s="66">
        <v>43957</v>
      </c>
      <c r="Y1406" s="62">
        <v>3.25</v>
      </c>
    </row>
    <row r="1407" spans="9:25" x14ac:dyDescent="0.25">
      <c r="I1407" s="66">
        <v>43959</v>
      </c>
      <c r="J1407" s="62">
        <v>1.1200000000000001</v>
      </c>
      <c r="K1407" s="66">
        <v>43958</v>
      </c>
      <c r="L1407" s="62">
        <v>406.89</v>
      </c>
      <c r="M1407" s="62">
        <v>406.89</v>
      </c>
      <c r="N1407" s="67">
        <v>4.0688999999999996E-2</v>
      </c>
      <c r="O1407" s="67">
        <f t="shared" si="31"/>
        <v>4.0688999999999996E-2</v>
      </c>
      <c r="R1407" s="67"/>
      <c r="X1407" s="66">
        <v>43958</v>
      </c>
      <c r="Y1407" s="62">
        <v>3.25</v>
      </c>
    </row>
    <row r="1408" spans="9:25" x14ac:dyDescent="0.25">
      <c r="I1408" s="66">
        <v>43962</v>
      </c>
      <c r="J1408" s="62">
        <v>1.1599999999999999</v>
      </c>
      <c r="K1408" s="66">
        <v>43959</v>
      </c>
      <c r="L1408" s="62">
        <v>399.54</v>
      </c>
      <c r="M1408" s="62">
        <v>399.54</v>
      </c>
      <c r="N1408" s="67">
        <v>3.9954000000000003E-2</v>
      </c>
      <c r="O1408" s="67">
        <f t="shared" si="31"/>
        <v>3.9954000000000003E-2</v>
      </c>
      <c r="R1408" s="67"/>
      <c r="X1408" s="66">
        <v>43959</v>
      </c>
      <c r="Y1408" s="62">
        <v>3.25</v>
      </c>
    </row>
    <row r="1409" spans="9:25" x14ac:dyDescent="0.25">
      <c r="I1409" s="66">
        <v>43963</v>
      </c>
      <c r="J1409" s="62">
        <v>1.1100000000000001</v>
      </c>
      <c r="K1409" s="66">
        <v>43962</v>
      </c>
      <c r="L1409" s="62">
        <v>399.44</v>
      </c>
      <c r="M1409" s="62">
        <v>399.44</v>
      </c>
      <c r="N1409" s="67">
        <v>3.9944E-2</v>
      </c>
      <c r="O1409" s="67">
        <f t="shared" si="31"/>
        <v>3.9944E-2</v>
      </c>
      <c r="R1409" s="67"/>
      <c r="X1409" s="66">
        <v>43962</v>
      </c>
      <c r="Y1409" s="62">
        <v>3.25</v>
      </c>
    </row>
    <row r="1410" spans="9:25" x14ac:dyDescent="0.25">
      <c r="I1410" s="66">
        <v>43964</v>
      </c>
      <c r="J1410" s="62">
        <v>1.07</v>
      </c>
      <c r="K1410" s="66">
        <v>43963</v>
      </c>
      <c r="L1410" s="62">
        <v>412.06</v>
      </c>
      <c r="M1410" s="62">
        <v>412.06</v>
      </c>
      <c r="N1410" s="67">
        <v>4.1206E-2</v>
      </c>
      <c r="O1410" s="67">
        <f t="shared" si="31"/>
        <v>4.1206E-2</v>
      </c>
      <c r="R1410" s="67"/>
      <c r="X1410" s="66">
        <v>43963</v>
      </c>
      <c r="Y1410" s="62">
        <v>3.25</v>
      </c>
    </row>
    <row r="1411" spans="9:25" x14ac:dyDescent="0.25">
      <c r="I1411" s="66">
        <v>43965</v>
      </c>
      <c r="J1411" s="62">
        <v>1.03</v>
      </c>
      <c r="K1411" s="66">
        <v>43964</v>
      </c>
      <c r="L1411" s="62">
        <v>426.57</v>
      </c>
      <c r="M1411" s="62">
        <v>426.57</v>
      </c>
      <c r="N1411" s="67">
        <v>4.2657E-2</v>
      </c>
      <c r="O1411" s="67">
        <f t="shared" si="31"/>
        <v>4.2657E-2</v>
      </c>
      <c r="R1411" s="67"/>
      <c r="X1411" s="66">
        <v>43964</v>
      </c>
      <c r="Y1411" s="62">
        <v>3.25</v>
      </c>
    </row>
    <row r="1412" spans="9:25" x14ac:dyDescent="0.25">
      <c r="I1412" s="66">
        <v>43966</v>
      </c>
      <c r="J1412" s="62">
        <v>1.05</v>
      </c>
      <c r="K1412" s="66">
        <v>43965</v>
      </c>
      <c r="L1412" s="62">
        <v>426.54</v>
      </c>
      <c r="M1412" s="62">
        <v>426.54</v>
      </c>
      <c r="N1412" s="67">
        <v>4.2654000000000004E-2</v>
      </c>
      <c r="O1412" s="67">
        <f t="shared" si="31"/>
        <v>4.2654000000000004E-2</v>
      </c>
      <c r="R1412" s="67"/>
      <c r="X1412" s="66">
        <v>43965</v>
      </c>
      <c r="Y1412" s="62">
        <v>3.25</v>
      </c>
    </row>
    <row r="1413" spans="9:25" x14ac:dyDescent="0.25">
      <c r="I1413" s="66">
        <v>43969</v>
      </c>
      <c r="J1413" s="62">
        <v>1.17</v>
      </c>
      <c r="K1413" s="66">
        <v>43966</v>
      </c>
      <c r="L1413" s="62">
        <v>427.23</v>
      </c>
      <c r="M1413" s="62">
        <v>427.23</v>
      </c>
      <c r="N1413" s="67">
        <v>4.2723000000000004E-2</v>
      </c>
      <c r="O1413" s="67">
        <f t="shared" si="31"/>
        <v>4.2723000000000004E-2</v>
      </c>
      <c r="R1413" s="67"/>
      <c r="X1413" s="66">
        <v>43966</v>
      </c>
      <c r="Y1413" s="62">
        <v>3.25</v>
      </c>
    </row>
    <row r="1414" spans="9:25" x14ac:dyDescent="0.25">
      <c r="I1414" s="66">
        <v>43970</v>
      </c>
      <c r="J1414" s="62">
        <v>1.1499999999999999</v>
      </c>
      <c r="K1414" s="66">
        <v>43969</v>
      </c>
      <c r="L1414" s="62">
        <v>409.37</v>
      </c>
      <c r="M1414" s="62">
        <v>409.37</v>
      </c>
      <c r="N1414" s="67">
        <v>4.0937000000000001E-2</v>
      </c>
      <c r="O1414" s="67">
        <f t="shared" si="31"/>
        <v>4.0937000000000001E-2</v>
      </c>
      <c r="R1414" s="67"/>
      <c r="X1414" s="66">
        <v>43969</v>
      </c>
      <c r="Y1414" s="62">
        <v>3.25</v>
      </c>
    </row>
    <row r="1415" spans="9:25" x14ac:dyDescent="0.25">
      <c r="I1415" s="66">
        <v>43971</v>
      </c>
      <c r="J1415" s="62">
        <v>1.19</v>
      </c>
      <c r="K1415" s="66">
        <v>43970</v>
      </c>
      <c r="L1415" s="62">
        <v>412.52</v>
      </c>
      <c r="M1415" s="62">
        <v>412.52</v>
      </c>
      <c r="N1415" s="67">
        <v>4.1251999999999997E-2</v>
      </c>
      <c r="O1415" s="67">
        <f t="shared" si="31"/>
        <v>4.1251999999999997E-2</v>
      </c>
      <c r="R1415" s="67"/>
      <c r="X1415" s="66">
        <v>43970</v>
      </c>
      <c r="Y1415" s="62">
        <v>3.25</v>
      </c>
    </row>
    <row r="1416" spans="9:25" x14ac:dyDescent="0.25">
      <c r="I1416" s="66">
        <v>43972</v>
      </c>
      <c r="J1416" s="62">
        <v>1.1599999999999999</v>
      </c>
      <c r="K1416" s="66">
        <v>43971</v>
      </c>
      <c r="L1416" s="62">
        <v>399.17</v>
      </c>
      <c r="M1416" s="62">
        <v>399.17</v>
      </c>
      <c r="N1416" s="67">
        <v>3.9917000000000001E-2</v>
      </c>
      <c r="O1416" s="67">
        <f t="shared" si="31"/>
        <v>3.9917000000000001E-2</v>
      </c>
      <c r="R1416" s="67"/>
      <c r="X1416" s="66">
        <v>43971</v>
      </c>
      <c r="Y1416" s="62">
        <v>3.25</v>
      </c>
    </row>
    <row r="1417" spans="9:25" x14ac:dyDescent="0.25">
      <c r="I1417" s="66">
        <v>43973</v>
      </c>
      <c r="J1417" s="62">
        <v>1.1200000000000001</v>
      </c>
      <c r="K1417" s="66">
        <v>43972</v>
      </c>
      <c r="L1417" s="62">
        <v>385.15</v>
      </c>
      <c r="M1417" s="62">
        <v>385.15</v>
      </c>
      <c r="N1417" s="67">
        <v>3.8515000000000001E-2</v>
      </c>
      <c r="O1417" s="67">
        <f t="shared" si="31"/>
        <v>3.8515000000000001E-2</v>
      </c>
      <c r="R1417" s="67"/>
      <c r="X1417" s="66">
        <v>43972</v>
      </c>
      <c r="Y1417" s="62">
        <v>3.25</v>
      </c>
    </row>
    <row r="1418" spans="9:25" x14ac:dyDescent="0.25">
      <c r="I1418" s="66">
        <v>43976</v>
      </c>
      <c r="J1418" s="62"/>
      <c r="K1418" s="66">
        <v>43973</v>
      </c>
      <c r="L1418" s="62">
        <v>394.42</v>
      </c>
      <c r="M1418" s="62">
        <v>394.42</v>
      </c>
      <c r="N1418" s="67">
        <v>3.9442000000000005E-2</v>
      </c>
      <c r="O1418" s="67">
        <f t="shared" si="31"/>
        <v>3.9442000000000005E-2</v>
      </c>
      <c r="R1418" s="67"/>
      <c r="X1418" s="66">
        <v>43973</v>
      </c>
      <c r="Y1418" s="62">
        <v>3.25</v>
      </c>
    </row>
    <row r="1419" spans="9:25" x14ac:dyDescent="0.25">
      <c r="I1419" s="66">
        <v>43977</v>
      </c>
      <c r="J1419" s="62">
        <v>1.19</v>
      </c>
      <c r="K1419" s="66">
        <v>43976</v>
      </c>
      <c r="L1419" s="62">
        <v>394.47</v>
      </c>
      <c r="M1419" s="62">
        <v>394.47</v>
      </c>
      <c r="N1419" s="67">
        <v>3.9447000000000003E-2</v>
      </c>
      <c r="O1419" s="67">
        <f t="shared" si="31"/>
        <v>3.9447000000000003E-2</v>
      </c>
      <c r="R1419" s="67"/>
      <c r="X1419" s="66">
        <v>43976</v>
      </c>
      <c r="Y1419" s="62"/>
    </row>
    <row r="1420" spans="9:25" x14ac:dyDescent="0.25">
      <c r="I1420" s="66">
        <v>43978</v>
      </c>
      <c r="J1420" s="62">
        <v>1.19</v>
      </c>
      <c r="K1420" s="66">
        <v>43977</v>
      </c>
      <c r="L1420" s="62">
        <v>362.29</v>
      </c>
      <c r="M1420" s="62">
        <v>362.29</v>
      </c>
      <c r="N1420" s="67">
        <v>3.6229000000000004E-2</v>
      </c>
      <c r="O1420" s="67">
        <f t="shared" ref="O1420:O1483" si="32">IF(OR(N1420&gt;($G$25+$G$26*$G$24),N1420&lt;($G$25-$G$26*$G$24)),"",N1420)</f>
        <v>3.6229000000000004E-2</v>
      </c>
      <c r="R1420" s="67"/>
      <c r="X1420" s="66">
        <v>43977</v>
      </c>
      <c r="Y1420" s="62">
        <v>3.25</v>
      </c>
    </row>
    <row r="1421" spans="9:25" x14ac:dyDescent="0.25">
      <c r="I1421" s="66">
        <v>43979</v>
      </c>
      <c r="J1421" s="62">
        <v>1.23</v>
      </c>
      <c r="K1421" s="66">
        <v>43978</v>
      </c>
      <c r="L1421" s="62">
        <v>357.22</v>
      </c>
      <c r="M1421" s="62">
        <v>357.22</v>
      </c>
      <c r="N1421" s="67">
        <v>3.5722000000000004E-2</v>
      </c>
      <c r="O1421" s="67">
        <f t="shared" si="32"/>
        <v>3.5722000000000004E-2</v>
      </c>
      <c r="R1421" s="67"/>
      <c r="X1421" s="66">
        <v>43978</v>
      </c>
      <c r="Y1421" s="62">
        <v>3.25</v>
      </c>
    </row>
    <row r="1422" spans="9:25" x14ac:dyDescent="0.25">
      <c r="I1422" s="66">
        <v>43980</v>
      </c>
      <c r="J1422" s="62">
        <v>1.18</v>
      </c>
      <c r="K1422" s="66">
        <v>43979</v>
      </c>
      <c r="L1422" s="62">
        <v>357.49</v>
      </c>
      <c r="M1422" s="62">
        <v>357.49</v>
      </c>
      <c r="N1422" s="67">
        <v>3.5749000000000003E-2</v>
      </c>
      <c r="O1422" s="67">
        <f t="shared" si="32"/>
        <v>3.5749000000000003E-2</v>
      </c>
      <c r="R1422" s="67"/>
      <c r="X1422" s="66">
        <v>43979</v>
      </c>
      <c r="Y1422" s="62">
        <v>3.25</v>
      </c>
    </row>
    <row r="1423" spans="9:25" x14ac:dyDescent="0.25">
      <c r="I1423" s="66">
        <v>43983</v>
      </c>
      <c r="J1423" s="62">
        <v>1.22</v>
      </c>
      <c r="K1423" s="66">
        <v>43980</v>
      </c>
      <c r="L1423" s="62">
        <v>375.47</v>
      </c>
      <c r="M1423" s="62">
        <v>375.47</v>
      </c>
      <c r="N1423" s="67">
        <v>3.7547000000000004E-2</v>
      </c>
      <c r="O1423" s="67">
        <f t="shared" si="32"/>
        <v>3.7547000000000004E-2</v>
      </c>
      <c r="R1423" s="67"/>
      <c r="X1423" s="66">
        <v>43980</v>
      </c>
      <c r="Y1423" s="62">
        <v>3.25</v>
      </c>
    </row>
    <row r="1424" spans="9:25" x14ac:dyDescent="0.25">
      <c r="I1424" s="66">
        <v>43984</v>
      </c>
      <c r="J1424" s="62">
        <v>1.24</v>
      </c>
      <c r="K1424" s="66">
        <v>43983</v>
      </c>
      <c r="L1424" s="62">
        <v>361.88</v>
      </c>
      <c r="M1424" s="62">
        <v>361.88</v>
      </c>
      <c r="N1424" s="67">
        <v>3.6187999999999998E-2</v>
      </c>
      <c r="O1424" s="67">
        <f t="shared" si="32"/>
        <v>3.6187999999999998E-2</v>
      </c>
      <c r="R1424" s="67"/>
      <c r="X1424" s="66">
        <v>43983</v>
      </c>
      <c r="Y1424" s="62">
        <v>3.25</v>
      </c>
    </row>
    <row r="1425" spans="9:25" x14ac:dyDescent="0.25">
      <c r="I1425" s="66">
        <v>43985</v>
      </c>
      <c r="J1425" s="62">
        <v>1.32</v>
      </c>
      <c r="K1425" s="66">
        <v>43984</v>
      </c>
      <c r="L1425" s="62">
        <v>333.96</v>
      </c>
      <c r="M1425" s="62">
        <v>333.96</v>
      </c>
      <c r="N1425" s="67">
        <v>3.3395999999999995E-2</v>
      </c>
      <c r="O1425" s="67">
        <f t="shared" si="32"/>
        <v>3.3395999999999995E-2</v>
      </c>
      <c r="R1425" s="67"/>
      <c r="X1425" s="66">
        <v>43984</v>
      </c>
      <c r="Y1425" s="62">
        <v>3.25</v>
      </c>
    </row>
    <row r="1426" spans="9:25" x14ac:dyDescent="0.25">
      <c r="I1426" s="66">
        <v>43986</v>
      </c>
      <c r="J1426" s="62">
        <v>1.38</v>
      </c>
      <c r="K1426" s="66">
        <v>43985</v>
      </c>
      <c r="L1426" s="62">
        <v>317.76</v>
      </c>
      <c r="M1426" s="62">
        <v>317.76</v>
      </c>
      <c r="N1426" s="67">
        <v>3.1775999999999999E-2</v>
      </c>
      <c r="O1426" s="67">
        <f t="shared" si="32"/>
        <v>3.1775999999999999E-2</v>
      </c>
      <c r="R1426" s="67"/>
      <c r="X1426" s="66">
        <v>43985</v>
      </c>
      <c r="Y1426" s="62">
        <v>3.25</v>
      </c>
    </row>
    <row r="1427" spans="9:25" x14ac:dyDescent="0.25">
      <c r="I1427" s="66">
        <v>43987</v>
      </c>
      <c r="J1427" s="62">
        <v>1.46</v>
      </c>
      <c r="K1427" s="66">
        <v>43986</v>
      </c>
      <c r="L1427" s="62">
        <v>311.08</v>
      </c>
      <c r="M1427" s="62">
        <v>311.08</v>
      </c>
      <c r="N1427" s="67">
        <v>3.1107999999999997E-2</v>
      </c>
      <c r="O1427" s="67">
        <f t="shared" si="32"/>
        <v>3.1107999999999997E-2</v>
      </c>
      <c r="R1427" s="67"/>
      <c r="X1427" s="66">
        <v>43986</v>
      </c>
      <c r="Y1427" s="62">
        <v>3.25</v>
      </c>
    </row>
    <row r="1428" spans="9:25" x14ac:dyDescent="0.25">
      <c r="I1428" s="66">
        <v>43990</v>
      </c>
      <c r="J1428" s="62">
        <v>1.43</v>
      </c>
      <c r="K1428" s="66">
        <v>43987</v>
      </c>
      <c r="L1428" s="62">
        <v>297.45999999999998</v>
      </c>
      <c r="M1428" s="62">
        <v>297.45999999999998</v>
      </c>
      <c r="N1428" s="67">
        <v>2.9745999999999998E-2</v>
      </c>
      <c r="O1428" s="67">
        <f t="shared" si="32"/>
        <v>2.9745999999999998E-2</v>
      </c>
      <c r="R1428" s="67"/>
      <c r="X1428" s="66">
        <v>43987</v>
      </c>
      <c r="Y1428" s="62">
        <v>3.25</v>
      </c>
    </row>
    <row r="1429" spans="9:25" x14ac:dyDescent="0.25">
      <c r="I1429" s="66">
        <v>43991</v>
      </c>
      <c r="J1429" s="62">
        <v>1.37</v>
      </c>
      <c r="K1429" s="66">
        <v>43990</v>
      </c>
      <c r="L1429" s="62">
        <v>299.31</v>
      </c>
      <c r="M1429" s="62">
        <v>299.31</v>
      </c>
      <c r="N1429" s="67">
        <v>2.9930999999999999E-2</v>
      </c>
      <c r="O1429" s="67">
        <f t="shared" si="32"/>
        <v>2.9930999999999999E-2</v>
      </c>
      <c r="R1429" s="67"/>
      <c r="X1429" s="66">
        <v>43990</v>
      </c>
      <c r="Y1429" s="62">
        <v>3.25</v>
      </c>
    </row>
    <row r="1430" spans="9:25" x14ac:dyDescent="0.25">
      <c r="I1430" s="66">
        <v>43992</v>
      </c>
      <c r="J1430" s="62">
        <v>1.31</v>
      </c>
      <c r="K1430" s="66">
        <v>43991</v>
      </c>
      <c r="L1430" s="62">
        <v>310.13</v>
      </c>
      <c r="M1430" s="62">
        <v>310.13</v>
      </c>
      <c r="N1430" s="67">
        <v>3.1012999999999999E-2</v>
      </c>
      <c r="O1430" s="67">
        <f t="shared" si="32"/>
        <v>3.1012999999999999E-2</v>
      </c>
      <c r="R1430" s="67"/>
      <c r="X1430" s="66">
        <v>43991</v>
      </c>
      <c r="Y1430" s="62">
        <v>3.25</v>
      </c>
    </row>
    <row r="1431" spans="9:25" x14ac:dyDescent="0.25">
      <c r="I1431" s="66">
        <v>43993</v>
      </c>
      <c r="J1431" s="62">
        <v>1.19</v>
      </c>
      <c r="K1431" s="66">
        <v>43992</v>
      </c>
      <c r="L1431" s="62">
        <v>308.14999999999998</v>
      </c>
      <c r="M1431" s="62">
        <v>308.14999999999998</v>
      </c>
      <c r="N1431" s="67">
        <v>3.0814999999999999E-2</v>
      </c>
      <c r="O1431" s="67">
        <f t="shared" si="32"/>
        <v>3.0814999999999999E-2</v>
      </c>
      <c r="R1431" s="67"/>
      <c r="X1431" s="66">
        <v>43992</v>
      </c>
      <c r="Y1431" s="62">
        <v>3.25</v>
      </c>
    </row>
    <row r="1432" spans="9:25" x14ac:dyDescent="0.25">
      <c r="I1432" s="66">
        <v>43994</v>
      </c>
      <c r="J1432" s="62">
        <v>1.24</v>
      </c>
      <c r="K1432" s="66">
        <v>43993</v>
      </c>
      <c r="L1432" s="62">
        <v>361.38</v>
      </c>
      <c r="M1432" s="62">
        <v>361.38</v>
      </c>
      <c r="N1432" s="67">
        <v>3.6137999999999997E-2</v>
      </c>
      <c r="O1432" s="67">
        <f t="shared" si="32"/>
        <v>3.6137999999999997E-2</v>
      </c>
      <c r="R1432" s="67"/>
      <c r="X1432" s="66">
        <v>43993</v>
      </c>
      <c r="Y1432" s="62">
        <v>3.25</v>
      </c>
    </row>
    <row r="1433" spans="9:25" x14ac:dyDescent="0.25">
      <c r="I1433" s="66">
        <v>43997</v>
      </c>
      <c r="J1433" s="62">
        <v>1.24</v>
      </c>
      <c r="K1433" s="66">
        <v>43994</v>
      </c>
      <c r="L1433" s="62">
        <v>353.02</v>
      </c>
      <c r="M1433" s="62">
        <v>353.02</v>
      </c>
      <c r="N1433" s="67">
        <v>3.5302E-2</v>
      </c>
      <c r="O1433" s="67">
        <f t="shared" si="32"/>
        <v>3.5302E-2</v>
      </c>
      <c r="R1433" s="67"/>
      <c r="X1433" s="66">
        <v>43994</v>
      </c>
      <c r="Y1433" s="62">
        <v>3.25</v>
      </c>
    </row>
    <row r="1434" spans="9:25" x14ac:dyDescent="0.25">
      <c r="I1434" s="66">
        <v>43998</v>
      </c>
      <c r="J1434" s="62">
        <v>1.31</v>
      </c>
      <c r="K1434" s="66">
        <v>43997</v>
      </c>
      <c r="L1434" s="62">
        <v>350.09</v>
      </c>
      <c r="M1434" s="62">
        <v>350.09</v>
      </c>
      <c r="N1434" s="67">
        <v>3.5008999999999998E-2</v>
      </c>
      <c r="O1434" s="67">
        <f t="shared" si="32"/>
        <v>3.5008999999999998E-2</v>
      </c>
      <c r="R1434" s="67"/>
      <c r="X1434" s="66">
        <v>43997</v>
      </c>
      <c r="Y1434" s="62">
        <v>3.25</v>
      </c>
    </row>
    <row r="1435" spans="9:25" x14ac:dyDescent="0.25">
      <c r="I1435" s="66">
        <v>43999</v>
      </c>
      <c r="J1435" s="62">
        <v>1.3</v>
      </c>
      <c r="K1435" s="66">
        <v>43998</v>
      </c>
      <c r="L1435" s="62">
        <v>326.86</v>
      </c>
      <c r="M1435" s="62">
        <v>326.86</v>
      </c>
      <c r="N1435" s="67">
        <v>3.2686E-2</v>
      </c>
      <c r="O1435" s="67">
        <f t="shared" si="32"/>
        <v>3.2686E-2</v>
      </c>
      <c r="R1435" s="67"/>
      <c r="X1435" s="66">
        <v>43998</v>
      </c>
      <c r="Y1435" s="62">
        <v>3.25</v>
      </c>
    </row>
    <row r="1436" spans="9:25" x14ac:dyDescent="0.25">
      <c r="I1436" s="66">
        <v>44000</v>
      </c>
      <c r="J1436" s="62">
        <v>1.24</v>
      </c>
      <c r="K1436" s="66">
        <v>43999</v>
      </c>
      <c r="L1436" s="62">
        <v>338.86</v>
      </c>
      <c r="M1436" s="62">
        <v>338.86</v>
      </c>
      <c r="N1436" s="67">
        <v>3.3885999999999999E-2</v>
      </c>
      <c r="O1436" s="67">
        <f t="shared" si="32"/>
        <v>3.3885999999999999E-2</v>
      </c>
      <c r="R1436" s="67"/>
      <c r="X1436" s="66">
        <v>43999</v>
      </c>
      <c r="Y1436" s="62">
        <v>3.25</v>
      </c>
    </row>
    <row r="1437" spans="9:25" x14ac:dyDescent="0.25">
      <c r="I1437" s="66">
        <v>44001</v>
      </c>
      <c r="J1437" s="62">
        <v>1.23</v>
      </c>
      <c r="K1437" s="66">
        <v>44000</v>
      </c>
      <c r="L1437" s="62">
        <v>344.69</v>
      </c>
      <c r="M1437" s="62">
        <v>344.69</v>
      </c>
      <c r="N1437" s="67">
        <v>3.4469E-2</v>
      </c>
      <c r="O1437" s="67">
        <f t="shared" si="32"/>
        <v>3.4469E-2</v>
      </c>
      <c r="R1437" s="67"/>
      <c r="X1437" s="66">
        <v>44000</v>
      </c>
      <c r="Y1437" s="62">
        <v>3.25</v>
      </c>
    </row>
    <row r="1438" spans="9:25" x14ac:dyDescent="0.25">
      <c r="I1438" s="66">
        <v>44004</v>
      </c>
      <c r="J1438" s="62">
        <v>1.23</v>
      </c>
      <c r="K1438" s="66">
        <v>44001</v>
      </c>
      <c r="L1438" s="62">
        <v>350.83</v>
      </c>
      <c r="M1438" s="62">
        <v>350.83</v>
      </c>
      <c r="N1438" s="67">
        <v>3.5082999999999996E-2</v>
      </c>
      <c r="O1438" s="67">
        <f t="shared" si="32"/>
        <v>3.5082999999999996E-2</v>
      </c>
      <c r="R1438" s="67"/>
      <c r="X1438" s="66">
        <v>44001</v>
      </c>
      <c r="Y1438" s="62">
        <v>3.25</v>
      </c>
    </row>
    <row r="1439" spans="9:25" x14ac:dyDescent="0.25">
      <c r="I1439" s="66">
        <v>44005</v>
      </c>
      <c r="J1439" s="62">
        <v>1.25</v>
      </c>
      <c r="K1439" s="66">
        <v>44004</v>
      </c>
      <c r="L1439" s="147">
        <v>3.51</v>
      </c>
      <c r="M1439" s="147">
        <v>351</v>
      </c>
      <c r="N1439" s="148">
        <v>3.5099999999999999E-2</v>
      </c>
      <c r="O1439" s="148">
        <f t="shared" si="32"/>
        <v>3.5099999999999999E-2</v>
      </c>
      <c r="R1439" s="67"/>
      <c r="X1439" s="66">
        <v>44004</v>
      </c>
      <c r="Y1439" s="62">
        <v>3.25</v>
      </c>
    </row>
    <row r="1440" spans="9:25" x14ac:dyDescent="0.25">
      <c r="I1440" s="66">
        <v>44006</v>
      </c>
      <c r="J1440" s="62">
        <v>1.21</v>
      </c>
      <c r="K1440" s="66">
        <v>44005</v>
      </c>
      <c r="L1440" s="62">
        <v>338.74</v>
      </c>
      <c r="M1440" s="62">
        <v>338.74</v>
      </c>
      <c r="N1440" s="67">
        <v>3.3874000000000001E-2</v>
      </c>
      <c r="O1440" s="67">
        <f t="shared" si="32"/>
        <v>3.3874000000000001E-2</v>
      </c>
      <c r="R1440" s="67"/>
      <c r="X1440" s="66">
        <v>44005</v>
      </c>
      <c r="Y1440" s="62">
        <v>3.25</v>
      </c>
    </row>
    <row r="1441" spans="9:25" x14ac:dyDescent="0.25">
      <c r="I1441" s="66">
        <v>44007</v>
      </c>
      <c r="J1441" s="62">
        <v>1.2</v>
      </c>
      <c r="K1441" s="66">
        <v>44006</v>
      </c>
      <c r="L1441" s="62">
        <v>349.96</v>
      </c>
      <c r="M1441" s="62">
        <v>349.96</v>
      </c>
      <c r="N1441" s="67">
        <v>3.4995999999999999E-2</v>
      </c>
      <c r="O1441" s="67">
        <f t="shared" si="32"/>
        <v>3.4995999999999999E-2</v>
      </c>
      <c r="R1441" s="67"/>
      <c r="X1441" s="66">
        <v>44006</v>
      </c>
      <c r="Y1441" s="62">
        <v>3.25</v>
      </c>
    </row>
    <row r="1442" spans="9:25" x14ac:dyDescent="0.25">
      <c r="I1442" s="66">
        <v>44008</v>
      </c>
      <c r="J1442" s="62">
        <v>1.1499999999999999</v>
      </c>
      <c r="K1442" s="66">
        <v>44007</v>
      </c>
      <c r="L1442" s="62">
        <v>348.22</v>
      </c>
      <c r="M1442" s="62">
        <v>348.22</v>
      </c>
      <c r="N1442" s="67">
        <v>3.4822000000000006E-2</v>
      </c>
      <c r="O1442" s="67">
        <f t="shared" si="32"/>
        <v>3.4822000000000006E-2</v>
      </c>
      <c r="R1442" s="67"/>
      <c r="X1442" s="66">
        <v>44007</v>
      </c>
      <c r="Y1442" s="62">
        <v>3.25</v>
      </c>
    </row>
    <row r="1443" spans="9:25" x14ac:dyDescent="0.25">
      <c r="I1443" s="66">
        <v>44011</v>
      </c>
      <c r="J1443" s="62">
        <v>1.1599999999999999</v>
      </c>
      <c r="K1443" s="66">
        <v>44008</v>
      </c>
      <c r="L1443" s="62">
        <v>354.27</v>
      </c>
      <c r="M1443" s="62">
        <v>354.27</v>
      </c>
      <c r="N1443" s="67">
        <v>3.5427E-2</v>
      </c>
      <c r="O1443" s="67">
        <f t="shared" si="32"/>
        <v>3.5427E-2</v>
      </c>
      <c r="R1443" s="67"/>
      <c r="X1443" s="66">
        <v>44008</v>
      </c>
      <c r="Y1443" s="62">
        <v>3.25</v>
      </c>
    </row>
    <row r="1444" spans="9:25" x14ac:dyDescent="0.25">
      <c r="I1444" s="66">
        <v>44012</v>
      </c>
      <c r="J1444" s="62">
        <v>1.18</v>
      </c>
      <c r="K1444" s="66">
        <v>44011</v>
      </c>
      <c r="L1444" s="62">
        <v>351.65</v>
      </c>
      <c r="M1444" s="62">
        <v>351.65</v>
      </c>
      <c r="N1444" s="67">
        <v>3.5164999999999995E-2</v>
      </c>
      <c r="O1444" s="67">
        <f t="shared" si="32"/>
        <v>3.5164999999999995E-2</v>
      </c>
      <c r="R1444" s="67"/>
      <c r="X1444" s="66">
        <v>44011</v>
      </c>
      <c r="Y1444" s="62">
        <v>3.25</v>
      </c>
    </row>
    <row r="1445" spans="9:25" x14ac:dyDescent="0.25">
      <c r="I1445" s="66">
        <v>44013</v>
      </c>
      <c r="J1445" s="62">
        <v>1.2</v>
      </c>
      <c r="K1445" s="66">
        <v>44012</v>
      </c>
      <c r="L1445" s="62">
        <v>343.86</v>
      </c>
      <c r="M1445" s="62">
        <v>343.86</v>
      </c>
      <c r="N1445" s="67">
        <v>3.4386E-2</v>
      </c>
      <c r="O1445" s="67">
        <f t="shared" si="32"/>
        <v>3.4386E-2</v>
      </c>
      <c r="R1445" s="67"/>
      <c r="X1445" s="66">
        <v>44012</v>
      </c>
      <c r="Y1445" s="62">
        <v>3.25</v>
      </c>
    </row>
    <row r="1446" spans="9:25" x14ac:dyDescent="0.25">
      <c r="I1446" s="66">
        <v>44014</v>
      </c>
      <c r="J1446" s="62">
        <v>1.2</v>
      </c>
      <c r="K1446" s="66">
        <v>44013</v>
      </c>
      <c r="L1446" s="62">
        <v>327.87</v>
      </c>
      <c r="M1446" s="62">
        <v>327.87</v>
      </c>
      <c r="N1446" s="67">
        <v>3.2787000000000004E-2</v>
      </c>
      <c r="O1446" s="67">
        <f t="shared" si="32"/>
        <v>3.2787000000000004E-2</v>
      </c>
      <c r="R1446" s="67"/>
      <c r="X1446" s="66">
        <v>44013</v>
      </c>
      <c r="Y1446" s="62">
        <v>3.25</v>
      </c>
    </row>
    <row r="1447" spans="9:25" x14ac:dyDescent="0.25">
      <c r="I1447" s="66">
        <v>44015</v>
      </c>
      <c r="J1447" s="62"/>
      <c r="K1447" s="66">
        <v>44014</v>
      </c>
      <c r="L1447" s="62">
        <v>318.16000000000003</v>
      </c>
      <c r="M1447" s="62">
        <v>318.16000000000003</v>
      </c>
      <c r="N1447" s="67">
        <v>3.1816000000000004E-2</v>
      </c>
      <c r="O1447" s="67">
        <f t="shared" si="32"/>
        <v>3.1816000000000004E-2</v>
      </c>
      <c r="R1447" s="67"/>
      <c r="X1447" s="66">
        <v>44014</v>
      </c>
      <c r="Y1447" s="62">
        <v>3.25</v>
      </c>
    </row>
    <row r="1448" spans="9:25" x14ac:dyDescent="0.25">
      <c r="I1448" s="66">
        <v>44018</v>
      </c>
      <c r="J1448" s="62">
        <v>1.21</v>
      </c>
      <c r="K1448" s="66">
        <v>44015</v>
      </c>
      <c r="L1448" s="62">
        <v>308.44</v>
      </c>
      <c r="M1448" s="62">
        <v>308.44</v>
      </c>
      <c r="N1448" s="67">
        <v>3.0844E-2</v>
      </c>
      <c r="O1448" s="67">
        <f t="shared" si="32"/>
        <v>3.0844E-2</v>
      </c>
      <c r="R1448" s="67"/>
      <c r="X1448" s="66">
        <v>44015</v>
      </c>
      <c r="Y1448" s="62">
        <v>3.25</v>
      </c>
    </row>
    <row r="1449" spans="9:25" x14ac:dyDescent="0.25">
      <c r="I1449" s="66">
        <v>44019</v>
      </c>
      <c r="J1449" s="62">
        <v>1.1499999999999999</v>
      </c>
      <c r="K1449" s="66">
        <v>44018</v>
      </c>
      <c r="L1449" s="62">
        <v>306.70999999999998</v>
      </c>
      <c r="M1449" s="62">
        <v>306.70999999999998</v>
      </c>
      <c r="N1449" s="67">
        <v>3.0670999999999997E-2</v>
      </c>
      <c r="O1449" s="67">
        <f t="shared" si="32"/>
        <v>3.0670999999999997E-2</v>
      </c>
      <c r="R1449" s="67"/>
      <c r="X1449" s="66">
        <v>44018</v>
      </c>
      <c r="Y1449" s="62">
        <v>3.25</v>
      </c>
    </row>
    <row r="1450" spans="9:25" x14ac:dyDescent="0.25">
      <c r="I1450" s="66">
        <v>44020</v>
      </c>
      <c r="J1450" s="62">
        <v>1.1599999999999999</v>
      </c>
      <c r="K1450" s="66">
        <v>44019</v>
      </c>
      <c r="L1450" s="62">
        <v>313.18</v>
      </c>
      <c r="M1450" s="62">
        <v>313.18</v>
      </c>
      <c r="N1450" s="67">
        <v>3.1317999999999999E-2</v>
      </c>
      <c r="O1450" s="67">
        <f t="shared" si="32"/>
        <v>3.1317999999999999E-2</v>
      </c>
      <c r="R1450" s="67"/>
      <c r="X1450" s="66">
        <v>44019</v>
      </c>
      <c r="Y1450" s="62">
        <v>3.25</v>
      </c>
    </row>
    <row r="1451" spans="9:25" x14ac:dyDescent="0.25">
      <c r="I1451" s="66">
        <v>44021</v>
      </c>
      <c r="J1451" s="62">
        <v>1.0900000000000001</v>
      </c>
      <c r="K1451" s="66">
        <v>44020</v>
      </c>
      <c r="L1451" s="62">
        <v>317.64999999999998</v>
      </c>
      <c r="M1451" s="62">
        <v>317.64999999999998</v>
      </c>
      <c r="N1451" s="67">
        <v>3.1764999999999995E-2</v>
      </c>
      <c r="O1451" s="67">
        <f t="shared" si="32"/>
        <v>3.1764999999999995E-2</v>
      </c>
      <c r="R1451" s="67"/>
      <c r="X1451" s="66">
        <v>44020</v>
      </c>
      <c r="Y1451" s="62">
        <v>3.25</v>
      </c>
    </row>
    <row r="1452" spans="9:25" x14ac:dyDescent="0.25">
      <c r="I1452" s="66">
        <v>44022</v>
      </c>
      <c r="J1452" s="62">
        <v>1.1200000000000001</v>
      </c>
      <c r="K1452" s="66">
        <v>44021</v>
      </c>
      <c r="L1452" s="62">
        <v>320.62</v>
      </c>
      <c r="M1452" s="62">
        <v>320.62</v>
      </c>
      <c r="N1452" s="67">
        <v>3.2062E-2</v>
      </c>
      <c r="O1452" s="67">
        <f t="shared" si="32"/>
        <v>3.2062E-2</v>
      </c>
      <c r="R1452" s="67"/>
      <c r="X1452" s="66">
        <v>44021</v>
      </c>
      <c r="Y1452" s="62">
        <v>3.25</v>
      </c>
    </row>
    <row r="1453" spans="9:25" x14ac:dyDescent="0.25">
      <c r="I1453" s="66">
        <v>44025</v>
      </c>
      <c r="J1453" s="62">
        <v>1.1100000000000001</v>
      </c>
      <c r="K1453" s="66">
        <v>44022</v>
      </c>
      <c r="L1453" s="62">
        <v>324.66000000000003</v>
      </c>
      <c r="M1453" s="62">
        <v>324.66000000000003</v>
      </c>
      <c r="N1453" s="67">
        <v>3.2466000000000002E-2</v>
      </c>
      <c r="O1453" s="67">
        <f t="shared" si="32"/>
        <v>3.2466000000000002E-2</v>
      </c>
      <c r="R1453" s="67"/>
      <c r="X1453" s="66">
        <v>44022</v>
      </c>
      <c r="Y1453" s="62">
        <v>3.25</v>
      </c>
    </row>
    <row r="1454" spans="9:25" x14ac:dyDescent="0.25">
      <c r="I1454" s="66">
        <v>44026</v>
      </c>
      <c r="J1454" s="62">
        <v>1.0900000000000001</v>
      </c>
      <c r="K1454" s="66">
        <v>44025</v>
      </c>
      <c r="L1454" s="62">
        <v>318.56</v>
      </c>
      <c r="M1454" s="62">
        <v>318.56</v>
      </c>
      <c r="N1454" s="67">
        <v>3.1856000000000002E-2</v>
      </c>
      <c r="O1454" s="67">
        <f t="shared" si="32"/>
        <v>3.1856000000000002E-2</v>
      </c>
      <c r="R1454" s="67"/>
      <c r="X1454" s="66">
        <v>44025</v>
      </c>
      <c r="Y1454" s="62">
        <v>3.25</v>
      </c>
    </row>
    <row r="1455" spans="9:25" x14ac:dyDescent="0.25">
      <c r="I1455" s="66">
        <v>44027</v>
      </c>
      <c r="J1455" s="62">
        <v>1.1100000000000001</v>
      </c>
      <c r="K1455" s="66">
        <v>44026</v>
      </c>
      <c r="L1455" s="62">
        <v>323.23</v>
      </c>
      <c r="M1455" s="62">
        <v>323.23</v>
      </c>
      <c r="N1455" s="67">
        <v>3.2323000000000005E-2</v>
      </c>
      <c r="O1455" s="67">
        <f t="shared" si="32"/>
        <v>3.2323000000000005E-2</v>
      </c>
      <c r="R1455" s="67"/>
      <c r="X1455" s="66">
        <v>44026</v>
      </c>
      <c r="Y1455" s="62">
        <v>3.25</v>
      </c>
    </row>
    <row r="1456" spans="9:25" x14ac:dyDescent="0.25">
      <c r="I1456" s="66">
        <v>44028</v>
      </c>
      <c r="J1456" s="62">
        <v>1.0900000000000001</v>
      </c>
      <c r="K1456" s="66">
        <v>44027</v>
      </c>
      <c r="L1456" s="62">
        <v>319.94</v>
      </c>
      <c r="M1456" s="62">
        <v>319.94</v>
      </c>
      <c r="N1456" s="67">
        <v>3.1994000000000002E-2</v>
      </c>
      <c r="O1456" s="67">
        <f t="shared" si="32"/>
        <v>3.1994000000000002E-2</v>
      </c>
      <c r="R1456" s="67"/>
      <c r="X1456" s="66">
        <v>44027</v>
      </c>
      <c r="Y1456" s="62">
        <v>3.25</v>
      </c>
    </row>
    <row r="1457" spans="9:25" x14ac:dyDescent="0.25">
      <c r="I1457" s="66">
        <v>44029</v>
      </c>
      <c r="J1457" s="62">
        <v>1.1100000000000001</v>
      </c>
      <c r="K1457" s="66">
        <v>44028</v>
      </c>
      <c r="L1457" s="147">
        <v>32.43</v>
      </c>
      <c r="M1457" s="147">
        <v>324.3</v>
      </c>
      <c r="N1457" s="148">
        <v>3.243E-2</v>
      </c>
      <c r="O1457" s="148">
        <f t="shared" si="32"/>
        <v>3.243E-2</v>
      </c>
      <c r="R1457" s="67"/>
      <c r="X1457" s="66">
        <v>44028</v>
      </c>
      <c r="Y1457" s="62">
        <v>3.25</v>
      </c>
    </row>
    <row r="1458" spans="9:25" x14ac:dyDescent="0.25">
      <c r="I1458" s="66">
        <v>44032</v>
      </c>
      <c r="J1458" s="62">
        <v>1.1000000000000001</v>
      </c>
      <c r="K1458" s="66">
        <v>44029</v>
      </c>
      <c r="L1458" s="62">
        <v>314.98</v>
      </c>
      <c r="M1458" s="62">
        <v>314.98</v>
      </c>
      <c r="N1458" s="67">
        <v>3.1498000000000005E-2</v>
      </c>
      <c r="O1458" s="67">
        <f t="shared" si="32"/>
        <v>3.1498000000000005E-2</v>
      </c>
      <c r="R1458" s="67"/>
      <c r="X1458" s="66">
        <v>44029</v>
      </c>
      <c r="Y1458" s="62">
        <v>3.25</v>
      </c>
    </row>
    <row r="1459" spans="9:25" x14ac:dyDescent="0.25">
      <c r="I1459" s="66">
        <v>44033</v>
      </c>
      <c r="J1459" s="62">
        <v>1.0900000000000001</v>
      </c>
      <c r="K1459" s="66">
        <v>44032</v>
      </c>
      <c r="L1459" s="62">
        <v>308.14999999999998</v>
      </c>
      <c r="M1459" s="62">
        <v>308.14999999999998</v>
      </c>
      <c r="N1459" s="67">
        <v>3.0814999999999999E-2</v>
      </c>
      <c r="O1459" s="67">
        <f t="shared" si="32"/>
        <v>3.0814999999999999E-2</v>
      </c>
      <c r="R1459" s="67"/>
      <c r="X1459" s="66">
        <v>44032</v>
      </c>
      <c r="Y1459" s="62">
        <v>3.25</v>
      </c>
    </row>
    <row r="1460" spans="9:25" x14ac:dyDescent="0.25">
      <c r="I1460" s="66">
        <v>44034</v>
      </c>
      <c r="J1460" s="62">
        <v>1.08</v>
      </c>
      <c r="K1460" s="66">
        <v>44033</v>
      </c>
      <c r="L1460" s="62">
        <v>295.67</v>
      </c>
      <c r="M1460" s="62">
        <v>295.67</v>
      </c>
      <c r="N1460" s="67">
        <v>2.9567000000000003E-2</v>
      </c>
      <c r="O1460" s="67">
        <f t="shared" si="32"/>
        <v>2.9567000000000003E-2</v>
      </c>
      <c r="R1460" s="67"/>
      <c r="X1460" s="66">
        <v>44033</v>
      </c>
      <c r="Y1460" s="62">
        <v>3.25</v>
      </c>
    </row>
    <row r="1461" spans="9:25" x14ac:dyDescent="0.25">
      <c r="I1461" s="66">
        <v>44035</v>
      </c>
      <c r="J1461" s="62">
        <v>1.03</v>
      </c>
      <c r="K1461" s="66">
        <v>44034</v>
      </c>
      <c r="L1461" s="62">
        <v>288.81</v>
      </c>
      <c r="M1461" s="62">
        <v>288.81</v>
      </c>
      <c r="N1461" s="67">
        <v>2.8881E-2</v>
      </c>
      <c r="O1461" s="67">
        <f t="shared" si="32"/>
        <v>2.8881E-2</v>
      </c>
      <c r="R1461" s="67"/>
      <c r="X1461" s="66">
        <v>44034</v>
      </c>
      <c r="Y1461" s="62">
        <v>3.25</v>
      </c>
    </row>
    <row r="1462" spans="9:25" x14ac:dyDescent="0.25">
      <c r="I1462" s="66">
        <v>44036</v>
      </c>
      <c r="J1462" s="62">
        <v>1.03</v>
      </c>
      <c r="K1462" s="66">
        <v>44035</v>
      </c>
      <c r="L1462" s="62">
        <v>305.83999999999997</v>
      </c>
      <c r="M1462" s="62">
        <v>305.83999999999997</v>
      </c>
      <c r="N1462" s="67">
        <v>3.0583999999999997E-2</v>
      </c>
      <c r="O1462" s="67">
        <f t="shared" si="32"/>
        <v>3.0583999999999997E-2</v>
      </c>
      <c r="R1462" s="67"/>
      <c r="X1462" s="66">
        <v>44035</v>
      </c>
      <c r="Y1462" s="62">
        <v>3.25</v>
      </c>
    </row>
    <row r="1463" spans="9:25" x14ac:dyDescent="0.25">
      <c r="I1463" s="66">
        <v>44039</v>
      </c>
      <c r="J1463" s="62">
        <v>1.05</v>
      </c>
      <c r="K1463" s="66">
        <v>44036</v>
      </c>
      <c r="L1463" s="62">
        <v>313.26</v>
      </c>
      <c r="M1463" s="62">
        <v>313.26</v>
      </c>
      <c r="N1463" s="67">
        <v>3.1326E-2</v>
      </c>
      <c r="O1463" s="67">
        <f t="shared" si="32"/>
        <v>3.1326E-2</v>
      </c>
      <c r="R1463" s="67"/>
      <c r="X1463" s="66">
        <v>44036</v>
      </c>
      <c r="Y1463" s="62">
        <v>3.25</v>
      </c>
    </row>
    <row r="1464" spans="9:25" x14ac:dyDescent="0.25">
      <c r="I1464" s="66">
        <v>44040</v>
      </c>
      <c r="J1464" s="62">
        <v>1.01</v>
      </c>
      <c r="K1464" s="66">
        <v>44039</v>
      </c>
      <c r="L1464" s="62">
        <v>308.17</v>
      </c>
      <c r="M1464" s="62">
        <v>308.17</v>
      </c>
      <c r="N1464" s="67">
        <v>3.0817000000000001E-2</v>
      </c>
      <c r="O1464" s="67">
        <f t="shared" si="32"/>
        <v>3.0817000000000001E-2</v>
      </c>
      <c r="R1464" s="67"/>
      <c r="X1464" s="66">
        <v>44039</v>
      </c>
      <c r="Y1464" s="62">
        <v>3.25</v>
      </c>
    </row>
    <row r="1465" spans="9:25" x14ac:dyDescent="0.25">
      <c r="I1465" s="66">
        <v>44041</v>
      </c>
      <c r="J1465" s="62">
        <v>1.03</v>
      </c>
      <c r="K1465" s="66">
        <v>44040</v>
      </c>
      <c r="L1465" s="62">
        <v>308.14</v>
      </c>
      <c r="M1465" s="62">
        <v>308.14</v>
      </c>
      <c r="N1465" s="67">
        <v>3.0813999999999998E-2</v>
      </c>
      <c r="O1465" s="67">
        <f t="shared" si="32"/>
        <v>3.0813999999999998E-2</v>
      </c>
      <c r="R1465" s="67"/>
      <c r="X1465" s="66">
        <v>44040</v>
      </c>
      <c r="Y1465" s="62">
        <v>3.25</v>
      </c>
    </row>
    <row r="1466" spans="9:25" x14ac:dyDescent="0.25">
      <c r="I1466" s="66">
        <v>44042</v>
      </c>
      <c r="J1466" s="62">
        <v>0.98</v>
      </c>
      <c r="K1466" s="66">
        <v>44041</v>
      </c>
      <c r="L1466" s="62">
        <v>304.26</v>
      </c>
      <c r="M1466" s="62">
        <v>304.26</v>
      </c>
      <c r="N1466" s="67">
        <v>3.0425999999999998E-2</v>
      </c>
      <c r="O1466" s="67">
        <f t="shared" si="32"/>
        <v>3.0425999999999998E-2</v>
      </c>
      <c r="R1466" s="67"/>
      <c r="X1466" s="66">
        <v>44041</v>
      </c>
      <c r="Y1466" s="62">
        <v>3.25</v>
      </c>
    </row>
    <row r="1467" spans="9:25" x14ac:dyDescent="0.25">
      <c r="I1467" s="66">
        <v>44043</v>
      </c>
      <c r="J1467" s="62">
        <v>0.98</v>
      </c>
      <c r="K1467" s="66">
        <v>44042</v>
      </c>
      <c r="L1467" s="62">
        <v>307.99</v>
      </c>
      <c r="M1467" s="62">
        <v>307.99</v>
      </c>
      <c r="N1467" s="67">
        <v>3.0799E-2</v>
      </c>
      <c r="O1467" s="67">
        <f t="shared" si="32"/>
        <v>3.0799E-2</v>
      </c>
      <c r="R1467" s="67"/>
      <c r="X1467" s="66">
        <v>44042</v>
      </c>
      <c r="Y1467" s="62">
        <v>3.25</v>
      </c>
    </row>
    <row r="1468" spans="9:25" x14ac:dyDescent="0.25">
      <c r="I1468" s="66">
        <v>44046</v>
      </c>
      <c r="J1468" s="62">
        <v>1.01</v>
      </c>
      <c r="K1468" s="66">
        <v>44043</v>
      </c>
      <c r="L1468" s="62">
        <v>302.74</v>
      </c>
      <c r="M1468" s="62">
        <v>302.74</v>
      </c>
      <c r="N1468" s="67">
        <v>3.0274000000000002E-2</v>
      </c>
      <c r="O1468" s="67">
        <f t="shared" si="32"/>
        <v>3.0274000000000002E-2</v>
      </c>
      <c r="R1468" s="67"/>
      <c r="X1468" s="66">
        <v>44043</v>
      </c>
      <c r="Y1468" s="62">
        <v>3.25</v>
      </c>
    </row>
    <row r="1469" spans="9:25" x14ac:dyDescent="0.25">
      <c r="I1469" s="66">
        <v>44047</v>
      </c>
      <c r="J1469" s="62">
        <v>0.96</v>
      </c>
      <c r="K1469" s="66">
        <v>44046</v>
      </c>
      <c r="L1469" s="147">
        <v>30.28</v>
      </c>
      <c r="M1469" s="147">
        <v>302.8</v>
      </c>
      <c r="N1469" s="148">
        <v>3.0280000000000001E-2</v>
      </c>
      <c r="O1469" s="148">
        <f t="shared" si="32"/>
        <v>3.0280000000000001E-2</v>
      </c>
      <c r="R1469" s="67"/>
      <c r="X1469" s="66">
        <v>44046</v>
      </c>
      <c r="Y1469" s="62">
        <v>3.25</v>
      </c>
    </row>
    <row r="1470" spans="9:25" x14ac:dyDescent="0.25">
      <c r="I1470" s="66">
        <v>44048</v>
      </c>
      <c r="J1470" s="62">
        <v>1</v>
      </c>
      <c r="K1470" s="66">
        <v>44047</v>
      </c>
      <c r="L1470" s="62">
        <v>307.51</v>
      </c>
      <c r="M1470" s="62">
        <v>307.51</v>
      </c>
      <c r="N1470" s="67">
        <v>3.0751000000000001E-2</v>
      </c>
      <c r="O1470" s="67">
        <f t="shared" si="32"/>
        <v>3.0751000000000001E-2</v>
      </c>
      <c r="R1470" s="67"/>
      <c r="X1470" s="66">
        <v>44047</v>
      </c>
      <c r="Y1470" s="62">
        <v>3.25</v>
      </c>
    </row>
    <row r="1471" spans="9:25" x14ac:dyDescent="0.25">
      <c r="I1471" s="66">
        <v>44049</v>
      </c>
      <c r="J1471" s="62">
        <v>0.98</v>
      </c>
      <c r="K1471" s="66">
        <v>44048</v>
      </c>
      <c r="L1471" s="62">
        <v>304.91000000000003</v>
      </c>
      <c r="M1471" s="62">
        <v>304.91000000000003</v>
      </c>
      <c r="N1471" s="67">
        <v>3.0491000000000004E-2</v>
      </c>
      <c r="O1471" s="67">
        <f t="shared" si="32"/>
        <v>3.0491000000000004E-2</v>
      </c>
      <c r="R1471" s="67"/>
      <c r="X1471" s="66">
        <v>44048</v>
      </c>
      <c r="Y1471" s="62">
        <v>3.25</v>
      </c>
    </row>
    <row r="1472" spans="9:25" x14ac:dyDescent="0.25">
      <c r="I1472" s="66">
        <v>44050</v>
      </c>
      <c r="J1472" s="62">
        <v>1.01</v>
      </c>
      <c r="K1472" s="66">
        <v>44049</v>
      </c>
      <c r="L1472" s="62">
        <v>300.36</v>
      </c>
      <c r="M1472" s="62">
        <v>300.36</v>
      </c>
      <c r="N1472" s="67">
        <v>3.0036E-2</v>
      </c>
      <c r="O1472" s="67">
        <f t="shared" si="32"/>
        <v>3.0036E-2</v>
      </c>
      <c r="R1472" s="67"/>
      <c r="X1472" s="66">
        <v>44049</v>
      </c>
      <c r="Y1472" s="62">
        <v>3.25</v>
      </c>
    </row>
    <row r="1473" spans="9:25" x14ac:dyDescent="0.25">
      <c r="I1473" s="66">
        <v>44053</v>
      </c>
      <c r="J1473" s="62">
        <v>1.04</v>
      </c>
      <c r="K1473" s="66">
        <v>44050</v>
      </c>
      <c r="L1473" s="62">
        <v>302.17</v>
      </c>
      <c r="M1473" s="62">
        <v>302.17</v>
      </c>
      <c r="N1473" s="67">
        <v>3.0217000000000001E-2</v>
      </c>
      <c r="O1473" s="67">
        <f t="shared" si="32"/>
        <v>3.0217000000000001E-2</v>
      </c>
      <c r="R1473" s="67"/>
      <c r="X1473" s="66">
        <v>44050</v>
      </c>
      <c r="Y1473" s="62">
        <v>3.25</v>
      </c>
    </row>
    <row r="1474" spans="9:25" x14ac:dyDescent="0.25">
      <c r="I1474" s="66">
        <v>44054</v>
      </c>
      <c r="J1474" s="62">
        <v>1.1000000000000001</v>
      </c>
      <c r="K1474" s="66">
        <v>44053</v>
      </c>
      <c r="L1474" s="62">
        <v>295.61</v>
      </c>
      <c r="M1474" s="62">
        <v>295.61</v>
      </c>
      <c r="N1474" s="67">
        <v>2.9561E-2</v>
      </c>
      <c r="O1474" s="67">
        <f t="shared" si="32"/>
        <v>2.9561E-2</v>
      </c>
      <c r="R1474" s="67"/>
      <c r="X1474" s="66">
        <v>44053</v>
      </c>
      <c r="Y1474" s="62">
        <v>3.25</v>
      </c>
    </row>
    <row r="1475" spans="9:25" x14ac:dyDescent="0.25">
      <c r="I1475" s="66">
        <v>44055</v>
      </c>
      <c r="J1475" s="62">
        <v>1.1499999999999999</v>
      </c>
      <c r="K1475" s="66">
        <v>44054</v>
      </c>
      <c r="L1475" s="62">
        <v>292.52</v>
      </c>
      <c r="M1475" s="62">
        <v>292.52</v>
      </c>
      <c r="N1475" s="67">
        <v>2.9251999999999997E-2</v>
      </c>
      <c r="O1475" s="67">
        <f t="shared" si="32"/>
        <v>2.9251999999999997E-2</v>
      </c>
      <c r="R1475" s="67"/>
      <c r="X1475" s="66">
        <v>44054</v>
      </c>
      <c r="Y1475" s="62">
        <v>3.25</v>
      </c>
    </row>
    <row r="1476" spans="9:25" x14ac:dyDescent="0.25">
      <c r="I1476" s="66">
        <v>44056</v>
      </c>
      <c r="J1476" s="62">
        <v>1.2</v>
      </c>
      <c r="K1476" s="66">
        <v>44055</v>
      </c>
      <c r="L1476" s="62">
        <v>295.35000000000002</v>
      </c>
      <c r="M1476" s="62">
        <v>295.35000000000002</v>
      </c>
      <c r="N1476" s="67">
        <v>2.9535000000000002E-2</v>
      </c>
      <c r="O1476" s="67">
        <f t="shared" si="32"/>
        <v>2.9535000000000002E-2</v>
      </c>
      <c r="R1476" s="67"/>
      <c r="X1476" s="66">
        <v>44055</v>
      </c>
      <c r="Y1476" s="62">
        <v>3.25</v>
      </c>
    </row>
    <row r="1477" spans="9:25" x14ac:dyDescent="0.25">
      <c r="I1477" s="66">
        <v>44057</v>
      </c>
      <c r="J1477" s="62">
        <v>1.21</v>
      </c>
      <c r="K1477" s="66">
        <v>44056</v>
      </c>
      <c r="L1477" s="62">
        <v>306.58</v>
      </c>
      <c r="M1477" s="62">
        <v>306.58</v>
      </c>
      <c r="N1477" s="67">
        <v>3.0657999999999998E-2</v>
      </c>
      <c r="O1477" s="67">
        <f t="shared" si="32"/>
        <v>3.0657999999999998E-2</v>
      </c>
      <c r="R1477" s="67"/>
      <c r="X1477" s="66">
        <v>44056</v>
      </c>
      <c r="Y1477" s="62">
        <v>3.25</v>
      </c>
    </row>
    <row r="1478" spans="9:25" x14ac:dyDescent="0.25">
      <c r="I1478" s="66">
        <v>44060</v>
      </c>
      <c r="J1478" s="62">
        <v>1.19</v>
      </c>
      <c r="K1478" s="66">
        <v>44057</v>
      </c>
      <c r="L1478" s="62">
        <v>312.41000000000003</v>
      </c>
      <c r="M1478" s="62">
        <v>312.41000000000003</v>
      </c>
      <c r="N1478" s="67">
        <v>3.1241000000000001E-2</v>
      </c>
      <c r="O1478" s="67">
        <f t="shared" si="32"/>
        <v>3.1241000000000001E-2</v>
      </c>
      <c r="R1478" s="67"/>
      <c r="X1478" s="66">
        <v>44057</v>
      </c>
      <c r="Y1478" s="62">
        <v>3.25</v>
      </c>
    </row>
    <row r="1479" spans="9:25" x14ac:dyDescent="0.25">
      <c r="I1479" s="66">
        <v>44061</v>
      </c>
      <c r="J1479" s="62">
        <v>1.1599999999999999</v>
      </c>
      <c r="K1479" s="66">
        <v>44060</v>
      </c>
      <c r="L1479" s="62">
        <v>314.32</v>
      </c>
      <c r="M1479" s="62">
        <v>314.32</v>
      </c>
      <c r="N1479" s="67">
        <v>3.1432000000000002E-2</v>
      </c>
      <c r="O1479" s="67">
        <f t="shared" si="32"/>
        <v>3.1432000000000002E-2</v>
      </c>
      <c r="R1479" s="67"/>
      <c r="X1479" s="66">
        <v>44060</v>
      </c>
      <c r="Y1479" s="62">
        <v>3.25</v>
      </c>
    </row>
    <row r="1480" spans="9:25" x14ac:dyDescent="0.25">
      <c r="I1480" s="66">
        <v>44062</v>
      </c>
      <c r="J1480" s="62">
        <v>1.2</v>
      </c>
      <c r="K1480" s="66">
        <v>44061</v>
      </c>
      <c r="L1480" s="147">
        <v>30.79</v>
      </c>
      <c r="M1480" s="147">
        <v>307.89999999999998</v>
      </c>
      <c r="N1480" s="148">
        <v>3.0789999999999998E-2</v>
      </c>
      <c r="O1480" s="148">
        <f t="shared" si="32"/>
        <v>3.0789999999999998E-2</v>
      </c>
      <c r="R1480" s="67"/>
      <c r="X1480" s="66">
        <v>44061</v>
      </c>
      <c r="Y1480" s="62">
        <v>3.25</v>
      </c>
    </row>
    <row r="1481" spans="9:25" x14ac:dyDescent="0.25">
      <c r="I1481" s="66">
        <v>44063</v>
      </c>
      <c r="J1481" s="62">
        <v>1.1499999999999999</v>
      </c>
      <c r="K1481" s="66">
        <v>44062</v>
      </c>
      <c r="L1481" s="62">
        <v>311.52999999999997</v>
      </c>
      <c r="M1481" s="62">
        <v>311.52999999999997</v>
      </c>
      <c r="N1481" s="67">
        <v>3.1152999999999997E-2</v>
      </c>
      <c r="O1481" s="67">
        <f t="shared" si="32"/>
        <v>3.1152999999999997E-2</v>
      </c>
      <c r="R1481" s="67"/>
      <c r="X1481" s="66">
        <v>44062</v>
      </c>
      <c r="Y1481" s="62">
        <v>3.25</v>
      </c>
    </row>
    <row r="1482" spans="9:25" x14ac:dyDescent="0.25">
      <c r="I1482" s="66">
        <v>44064</v>
      </c>
      <c r="J1482" s="62">
        <v>1.1299999999999999</v>
      </c>
      <c r="K1482" s="66">
        <v>44063</v>
      </c>
      <c r="L1482" s="62">
        <v>319.33999999999997</v>
      </c>
      <c r="M1482" s="62">
        <v>319.33999999999997</v>
      </c>
      <c r="N1482" s="67">
        <v>3.1933999999999997E-2</v>
      </c>
      <c r="O1482" s="67">
        <f t="shared" si="32"/>
        <v>3.1933999999999997E-2</v>
      </c>
      <c r="R1482" s="67"/>
      <c r="X1482" s="66">
        <v>44063</v>
      </c>
      <c r="Y1482" s="62">
        <v>3.25</v>
      </c>
    </row>
    <row r="1483" spans="9:25" x14ac:dyDescent="0.25">
      <c r="I1483" s="66">
        <v>44067</v>
      </c>
      <c r="J1483" s="62">
        <v>1.1399999999999999</v>
      </c>
      <c r="K1483" s="66">
        <v>44064</v>
      </c>
      <c r="L1483" s="62">
        <v>309.22000000000003</v>
      </c>
      <c r="M1483" s="62">
        <v>309.22000000000003</v>
      </c>
      <c r="N1483" s="67">
        <v>3.0922000000000002E-2</v>
      </c>
      <c r="O1483" s="67">
        <f t="shared" si="32"/>
        <v>3.0922000000000002E-2</v>
      </c>
      <c r="R1483" s="67"/>
      <c r="X1483" s="66">
        <v>44064</v>
      </c>
      <c r="Y1483" s="62">
        <v>3.25</v>
      </c>
    </row>
    <row r="1484" spans="9:25" x14ac:dyDescent="0.25">
      <c r="I1484" s="66">
        <v>44068</v>
      </c>
      <c r="J1484" s="62">
        <v>1.18</v>
      </c>
      <c r="K1484" s="66">
        <v>44067</v>
      </c>
      <c r="L1484" s="62">
        <v>302.47000000000003</v>
      </c>
      <c r="M1484" s="62">
        <v>302.47000000000003</v>
      </c>
      <c r="N1484" s="67">
        <v>3.0247000000000003E-2</v>
      </c>
      <c r="O1484" s="67">
        <f t="shared" ref="O1484:O1547" si="33">IF(OR(N1484&gt;($G$25+$G$26*$G$24),N1484&lt;($G$25-$G$26*$G$24)),"",N1484)</f>
        <v>3.0247000000000003E-2</v>
      </c>
      <c r="R1484" s="67"/>
      <c r="X1484" s="66">
        <v>44067</v>
      </c>
      <c r="Y1484" s="62">
        <v>3.25</v>
      </c>
    </row>
    <row r="1485" spans="9:25" x14ac:dyDescent="0.25">
      <c r="I1485" s="66">
        <v>44069</v>
      </c>
      <c r="J1485" s="62">
        <v>1.2</v>
      </c>
      <c r="K1485" s="66">
        <v>44068</v>
      </c>
      <c r="L1485" s="62">
        <v>300.05</v>
      </c>
      <c r="M1485" s="62">
        <v>300.05</v>
      </c>
      <c r="N1485" s="67">
        <v>3.0005E-2</v>
      </c>
      <c r="O1485" s="67">
        <f t="shared" si="33"/>
        <v>3.0005E-2</v>
      </c>
      <c r="R1485" s="67"/>
      <c r="X1485" s="66">
        <v>44068</v>
      </c>
      <c r="Y1485" s="62">
        <v>3.25</v>
      </c>
    </row>
    <row r="1486" spans="9:25" x14ac:dyDescent="0.25">
      <c r="I1486" s="66">
        <v>44070</v>
      </c>
      <c r="J1486" s="62">
        <v>1.28</v>
      </c>
      <c r="K1486" s="66">
        <v>44069</v>
      </c>
      <c r="L1486" s="62">
        <v>310.04000000000002</v>
      </c>
      <c r="M1486" s="62">
        <v>310.04000000000002</v>
      </c>
      <c r="N1486" s="67">
        <v>3.1004000000000004E-2</v>
      </c>
      <c r="O1486" s="67">
        <f t="shared" si="33"/>
        <v>3.1004000000000004E-2</v>
      </c>
      <c r="R1486" s="67"/>
      <c r="X1486" s="66">
        <v>44069</v>
      </c>
      <c r="Y1486" s="62">
        <v>3.25</v>
      </c>
    </row>
    <row r="1487" spans="9:25" x14ac:dyDescent="0.25">
      <c r="I1487" s="66">
        <v>44071</v>
      </c>
      <c r="J1487" s="62">
        <v>1.29</v>
      </c>
      <c r="K1487" s="66">
        <v>44070</v>
      </c>
      <c r="L1487" s="62">
        <v>306.87</v>
      </c>
      <c r="M1487" s="62">
        <v>306.87</v>
      </c>
      <c r="N1487" s="67">
        <v>3.0686999999999999E-2</v>
      </c>
      <c r="O1487" s="67">
        <f t="shared" si="33"/>
        <v>3.0686999999999999E-2</v>
      </c>
      <c r="R1487" s="67"/>
      <c r="X1487" s="66">
        <v>44070</v>
      </c>
      <c r="Y1487" s="62">
        <v>3.25</v>
      </c>
    </row>
    <row r="1488" spans="9:25" x14ac:dyDescent="0.25">
      <c r="I1488" s="66">
        <v>44074</v>
      </c>
      <c r="J1488" s="62">
        <v>1.26</v>
      </c>
      <c r="K1488" s="66">
        <v>44071</v>
      </c>
      <c r="L1488" s="62">
        <v>301.43</v>
      </c>
      <c r="M1488" s="62">
        <v>301.43</v>
      </c>
      <c r="N1488" s="67">
        <v>3.0143E-2</v>
      </c>
      <c r="O1488" s="67">
        <f t="shared" si="33"/>
        <v>3.0143E-2</v>
      </c>
      <c r="R1488" s="67"/>
      <c r="X1488" s="66">
        <v>44071</v>
      </c>
      <c r="Y1488" s="62">
        <v>3.25</v>
      </c>
    </row>
    <row r="1489" spans="9:25" x14ac:dyDescent="0.25">
      <c r="I1489" s="66">
        <v>44075</v>
      </c>
      <c r="J1489" s="62">
        <v>1.2</v>
      </c>
      <c r="K1489" s="66">
        <v>44074</v>
      </c>
      <c r="L1489" s="62">
        <v>303.23</v>
      </c>
      <c r="M1489" s="62">
        <v>303.23</v>
      </c>
      <c r="N1489" s="67">
        <v>3.0323000000000003E-2</v>
      </c>
      <c r="O1489" s="67">
        <f t="shared" si="33"/>
        <v>3.0323000000000003E-2</v>
      </c>
      <c r="R1489" s="67"/>
      <c r="X1489" s="66">
        <v>44074</v>
      </c>
      <c r="Y1489" s="62">
        <v>3.25</v>
      </c>
    </row>
    <row r="1490" spans="9:25" x14ac:dyDescent="0.25">
      <c r="I1490" s="66">
        <v>44076</v>
      </c>
      <c r="J1490" s="62">
        <v>1.1599999999999999</v>
      </c>
      <c r="K1490" s="66">
        <v>44075</v>
      </c>
      <c r="L1490" s="62">
        <v>291.94</v>
      </c>
      <c r="M1490" s="62">
        <v>291.94</v>
      </c>
      <c r="N1490" s="67">
        <v>2.9194000000000001E-2</v>
      </c>
      <c r="O1490" s="67">
        <f t="shared" si="33"/>
        <v>2.9194000000000001E-2</v>
      </c>
      <c r="R1490" s="67"/>
      <c r="X1490" s="66">
        <v>44075</v>
      </c>
      <c r="Y1490" s="62">
        <v>3.25</v>
      </c>
    </row>
    <row r="1491" spans="9:25" x14ac:dyDescent="0.25">
      <c r="I1491" s="66">
        <v>44077</v>
      </c>
      <c r="J1491" s="62">
        <v>1.1299999999999999</v>
      </c>
      <c r="K1491" s="66">
        <v>44076</v>
      </c>
      <c r="L1491" s="62">
        <v>285.38</v>
      </c>
      <c r="M1491" s="62">
        <v>285.38</v>
      </c>
      <c r="N1491" s="67">
        <v>2.8538000000000001E-2</v>
      </c>
      <c r="O1491" s="67">
        <f t="shared" si="33"/>
        <v>2.8538000000000001E-2</v>
      </c>
      <c r="R1491" s="67"/>
      <c r="X1491" s="66">
        <v>44076</v>
      </c>
      <c r="Y1491" s="62">
        <v>3.25</v>
      </c>
    </row>
    <row r="1492" spans="9:25" x14ac:dyDescent="0.25">
      <c r="I1492" s="66">
        <v>44078</v>
      </c>
      <c r="J1492" s="62">
        <v>1.25</v>
      </c>
      <c r="K1492" s="66">
        <v>44077</v>
      </c>
      <c r="L1492" s="62">
        <v>294.05</v>
      </c>
      <c r="M1492" s="62">
        <v>294.05</v>
      </c>
      <c r="N1492" s="67">
        <v>2.9405000000000001E-2</v>
      </c>
      <c r="O1492" s="67">
        <f t="shared" si="33"/>
        <v>2.9405000000000001E-2</v>
      </c>
      <c r="R1492" s="67"/>
      <c r="X1492" s="66">
        <v>44077</v>
      </c>
      <c r="Y1492" s="62">
        <v>3.25</v>
      </c>
    </row>
    <row r="1493" spans="9:25" x14ac:dyDescent="0.25">
      <c r="I1493" s="66">
        <v>44081</v>
      </c>
      <c r="J1493" s="62"/>
      <c r="K1493" s="66">
        <v>44078</v>
      </c>
      <c r="L1493" s="62">
        <v>298.70999999999998</v>
      </c>
      <c r="M1493" s="62">
        <v>298.70999999999998</v>
      </c>
      <c r="N1493" s="67">
        <v>2.9870999999999998E-2</v>
      </c>
      <c r="O1493" s="67">
        <f t="shared" si="33"/>
        <v>2.9870999999999998E-2</v>
      </c>
      <c r="R1493" s="67"/>
      <c r="X1493" s="66">
        <v>44078</v>
      </c>
      <c r="Y1493" s="62">
        <v>3.25</v>
      </c>
    </row>
    <row r="1494" spans="9:25" x14ac:dyDescent="0.25">
      <c r="I1494" s="66">
        <v>44082</v>
      </c>
      <c r="J1494" s="62">
        <v>1.22</v>
      </c>
      <c r="K1494" s="66">
        <v>44081</v>
      </c>
      <c r="L1494" s="147">
        <v>29.88</v>
      </c>
      <c r="M1494" s="147">
        <v>298.8</v>
      </c>
      <c r="N1494" s="148">
        <v>2.988E-2</v>
      </c>
      <c r="O1494" s="148">
        <f t="shared" si="33"/>
        <v>2.988E-2</v>
      </c>
      <c r="R1494" s="67"/>
      <c r="X1494" s="66">
        <v>44081</v>
      </c>
      <c r="Y1494" s="62"/>
    </row>
    <row r="1495" spans="9:25" x14ac:dyDescent="0.25">
      <c r="I1495" s="66">
        <v>44083</v>
      </c>
      <c r="J1495" s="62">
        <v>1.25</v>
      </c>
      <c r="K1495" s="66">
        <v>44082</v>
      </c>
      <c r="L1495" s="62">
        <v>303.27999999999997</v>
      </c>
      <c r="M1495" s="62">
        <v>303.27999999999997</v>
      </c>
      <c r="N1495" s="67">
        <v>3.0327999999999997E-2</v>
      </c>
      <c r="O1495" s="67">
        <f t="shared" si="33"/>
        <v>3.0327999999999997E-2</v>
      </c>
      <c r="R1495" s="67"/>
      <c r="X1495" s="66">
        <v>44082</v>
      </c>
      <c r="Y1495" s="62">
        <v>3.25</v>
      </c>
    </row>
    <row r="1496" spans="9:25" x14ac:dyDescent="0.25">
      <c r="I1496" s="66">
        <v>44084</v>
      </c>
      <c r="J1496" s="62">
        <v>1.22</v>
      </c>
      <c r="K1496" s="66">
        <v>44083</v>
      </c>
      <c r="L1496" s="62">
        <v>297.39</v>
      </c>
      <c r="M1496" s="62">
        <v>297.39</v>
      </c>
      <c r="N1496" s="67">
        <v>2.9738999999999998E-2</v>
      </c>
      <c r="O1496" s="67">
        <f t="shared" si="33"/>
        <v>2.9738999999999998E-2</v>
      </c>
      <c r="R1496" s="67"/>
      <c r="X1496" s="66">
        <v>44083</v>
      </c>
      <c r="Y1496" s="62">
        <v>3.25</v>
      </c>
    </row>
    <row r="1497" spans="9:25" x14ac:dyDescent="0.25">
      <c r="I1497" s="66">
        <v>44085</v>
      </c>
      <c r="J1497" s="62">
        <v>1.21</v>
      </c>
      <c r="K1497" s="66">
        <v>44084</v>
      </c>
      <c r="L1497" s="62">
        <v>290.77999999999997</v>
      </c>
      <c r="M1497" s="62">
        <v>290.77999999999997</v>
      </c>
      <c r="N1497" s="67">
        <v>2.9077999999999996E-2</v>
      </c>
      <c r="O1497" s="67">
        <f t="shared" si="33"/>
        <v>2.9077999999999996E-2</v>
      </c>
      <c r="R1497" s="67"/>
      <c r="X1497" s="66">
        <v>44084</v>
      </c>
      <c r="Y1497" s="62">
        <v>3.25</v>
      </c>
    </row>
    <row r="1498" spans="9:25" x14ac:dyDescent="0.25">
      <c r="I1498" s="66">
        <v>44088</v>
      </c>
      <c r="J1498" s="62">
        <v>1.21</v>
      </c>
      <c r="K1498" s="66">
        <v>44085</v>
      </c>
      <c r="L1498" s="62">
        <v>291.54000000000002</v>
      </c>
      <c r="M1498" s="62">
        <v>291.54000000000002</v>
      </c>
      <c r="N1498" s="67">
        <v>2.9154000000000003E-2</v>
      </c>
      <c r="O1498" s="67">
        <f t="shared" si="33"/>
        <v>2.9154000000000003E-2</v>
      </c>
      <c r="R1498" s="67"/>
      <c r="X1498" s="66">
        <v>44085</v>
      </c>
      <c r="Y1498" s="62">
        <v>3.25</v>
      </c>
    </row>
    <row r="1499" spans="9:25" x14ac:dyDescent="0.25">
      <c r="I1499" s="66">
        <v>44089</v>
      </c>
      <c r="J1499" s="62">
        <v>1.21</v>
      </c>
      <c r="K1499" s="66">
        <v>44088</v>
      </c>
      <c r="L1499" s="62">
        <v>288.63</v>
      </c>
      <c r="M1499" s="62">
        <v>288.63</v>
      </c>
      <c r="N1499" s="67">
        <v>2.8863E-2</v>
      </c>
      <c r="O1499" s="67">
        <f t="shared" si="33"/>
        <v>2.8863E-2</v>
      </c>
      <c r="R1499" s="67"/>
      <c r="X1499" s="66">
        <v>44088</v>
      </c>
      <c r="Y1499" s="62">
        <v>3.25</v>
      </c>
    </row>
    <row r="1500" spans="9:25" x14ac:dyDescent="0.25">
      <c r="I1500" s="66">
        <v>44090</v>
      </c>
      <c r="J1500" s="62">
        <v>1.23</v>
      </c>
      <c r="K1500" s="66">
        <v>44089</v>
      </c>
      <c r="L1500" s="62">
        <v>288.86</v>
      </c>
      <c r="M1500" s="62">
        <v>288.86</v>
      </c>
      <c r="N1500" s="67">
        <v>2.8886000000000002E-2</v>
      </c>
      <c r="O1500" s="67">
        <f t="shared" si="33"/>
        <v>2.8886000000000002E-2</v>
      </c>
      <c r="R1500" s="67"/>
      <c r="X1500" s="66">
        <v>44089</v>
      </c>
      <c r="Y1500" s="62">
        <v>3.25</v>
      </c>
    </row>
    <row r="1501" spans="9:25" x14ac:dyDescent="0.25">
      <c r="I1501" s="66">
        <v>44091</v>
      </c>
      <c r="J1501" s="62">
        <v>1.22</v>
      </c>
      <c r="K1501" s="66">
        <v>44090</v>
      </c>
      <c r="L1501" s="62">
        <v>288.29000000000002</v>
      </c>
      <c r="M1501" s="62">
        <v>288.29000000000002</v>
      </c>
      <c r="N1501" s="67">
        <v>2.8829E-2</v>
      </c>
      <c r="O1501" s="67">
        <f t="shared" si="33"/>
        <v>2.8829E-2</v>
      </c>
      <c r="R1501" s="67"/>
      <c r="X1501" s="66">
        <v>44090</v>
      </c>
      <c r="Y1501" s="62">
        <v>3.25</v>
      </c>
    </row>
    <row r="1502" spans="9:25" x14ac:dyDescent="0.25">
      <c r="I1502" s="66">
        <v>44092</v>
      </c>
      <c r="J1502" s="62">
        <v>1.24</v>
      </c>
      <c r="K1502" s="66">
        <v>44091</v>
      </c>
      <c r="L1502" s="62">
        <v>290.75</v>
      </c>
      <c r="M1502" s="62">
        <v>290.75</v>
      </c>
      <c r="N1502" s="67">
        <v>2.9075E-2</v>
      </c>
      <c r="O1502" s="67">
        <f t="shared" si="33"/>
        <v>2.9075E-2</v>
      </c>
      <c r="R1502" s="67"/>
      <c r="X1502" s="66">
        <v>44091</v>
      </c>
      <c r="Y1502" s="62">
        <v>3.25</v>
      </c>
    </row>
    <row r="1503" spans="9:25" x14ac:dyDescent="0.25">
      <c r="I1503" s="66">
        <v>44095</v>
      </c>
      <c r="J1503" s="62">
        <v>1.22</v>
      </c>
      <c r="K1503" s="66">
        <v>44092</v>
      </c>
      <c r="L1503" s="62">
        <v>291.13</v>
      </c>
      <c r="M1503" s="62">
        <v>291.13</v>
      </c>
      <c r="N1503" s="67">
        <v>2.9113E-2</v>
      </c>
      <c r="O1503" s="67">
        <f t="shared" si="33"/>
        <v>2.9113E-2</v>
      </c>
      <c r="R1503" s="67"/>
      <c r="X1503" s="66">
        <v>44092</v>
      </c>
      <c r="Y1503" s="62">
        <v>3.25</v>
      </c>
    </row>
    <row r="1504" spans="9:25" x14ac:dyDescent="0.25">
      <c r="I1504" s="66">
        <v>44096</v>
      </c>
      <c r="J1504" s="62">
        <v>1.21</v>
      </c>
      <c r="K1504" s="66">
        <v>44095</v>
      </c>
      <c r="L1504" s="62">
        <v>318.27999999999997</v>
      </c>
      <c r="M1504" s="62">
        <v>318.27999999999997</v>
      </c>
      <c r="N1504" s="67">
        <v>3.1827999999999995E-2</v>
      </c>
      <c r="O1504" s="67">
        <f t="shared" si="33"/>
        <v>3.1827999999999995E-2</v>
      </c>
      <c r="R1504" s="67"/>
      <c r="X1504" s="66">
        <v>44095</v>
      </c>
      <c r="Y1504" s="62">
        <v>3.25</v>
      </c>
    </row>
    <row r="1505" spans="9:25" x14ac:dyDescent="0.25">
      <c r="I1505" s="66">
        <v>44097</v>
      </c>
      <c r="J1505" s="62">
        <v>1.21</v>
      </c>
      <c r="K1505" s="66">
        <v>44096</v>
      </c>
      <c r="L1505" s="62">
        <v>322.56</v>
      </c>
      <c r="M1505" s="62">
        <v>322.56</v>
      </c>
      <c r="N1505" s="67">
        <v>3.2256E-2</v>
      </c>
      <c r="O1505" s="67">
        <f t="shared" si="33"/>
        <v>3.2256E-2</v>
      </c>
      <c r="R1505" s="67"/>
      <c r="X1505" s="66">
        <v>44096</v>
      </c>
      <c r="Y1505" s="62">
        <v>3.25</v>
      </c>
    </row>
    <row r="1506" spans="9:25" x14ac:dyDescent="0.25">
      <c r="I1506" s="66">
        <v>44098</v>
      </c>
      <c r="J1506" s="62">
        <v>1.19</v>
      </c>
      <c r="K1506" s="66">
        <v>44097</v>
      </c>
      <c r="L1506" s="62">
        <v>332.21</v>
      </c>
      <c r="M1506" s="62">
        <v>332.21</v>
      </c>
      <c r="N1506" s="67">
        <v>3.3221000000000001E-2</v>
      </c>
      <c r="O1506" s="67">
        <f t="shared" si="33"/>
        <v>3.3221000000000001E-2</v>
      </c>
      <c r="R1506" s="67"/>
      <c r="X1506" s="66">
        <v>44097</v>
      </c>
      <c r="Y1506" s="62">
        <v>3.25</v>
      </c>
    </row>
    <row r="1507" spans="9:25" x14ac:dyDescent="0.25">
      <c r="I1507" s="66">
        <v>44099</v>
      </c>
      <c r="J1507" s="62">
        <v>1.19</v>
      </c>
      <c r="K1507" s="66">
        <v>44098</v>
      </c>
      <c r="L1507" s="62">
        <v>340.32</v>
      </c>
      <c r="M1507" s="62">
        <v>340.32</v>
      </c>
      <c r="N1507" s="67">
        <v>3.4032E-2</v>
      </c>
      <c r="O1507" s="67">
        <f t="shared" si="33"/>
        <v>3.4032E-2</v>
      </c>
      <c r="R1507" s="67"/>
      <c r="X1507" s="66">
        <v>44098</v>
      </c>
      <c r="Y1507" s="62">
        <v>3.25</v>
      </c>
    </row>
    <row r="1508" spans="9:25" x14ac:dyDescent="0.25">
      <c r="I1508" s="66">
        <v>44102</v>
      </c>
      <c r="J1508" s="62">
        <v>1.2</v>
      </c>
      <c r="K1508" s="66">
        <v>44099</v>
      </c>
      <c r="L1508" s="62">
        <v>336.89</v>
      </c>
      <c r="M1508" s="62">
        <v>336.89</v>
      </c>
      <c r="N1508" s="67">
        <v>3.3688999999999997E-2</v>
      </c>
      <c r="O1508" s="67">
        <f t="shared" si="33"/>
        <v>3.3688999999999997E-2</v>
      </c>
      <c r="R1508" s="67"/>
      <c r="X1508" s="66">
        <v>44099</v>
      </c>
      <c r="Y1508" s="62">
        <v>3.25</v>
      </c>
    </row>
    <row r="1509" spans="9:25" x14ac:dyDescent="0.25">
      <c r="I1509" s="66">
        <v>44103</v>
      </c>
      <c r="J1509" s="62">
        <v>1.19</v>
      </c>
      <c r="K1509" s="66">
        <v>44102</v>
      </c>
      <c r="L1509" s="62">
        <v>336.01</v>
      </c>
      <c r="M1509" s="62">
        <v>336.01</v>
      </c>
      <c r="N1509" s="67">
        <v>3.3600999999999999E-2</v>
      </c>
      <c r="O1509" s="67">
        <f t="shared" si="33"/>
        <v>3.3600999999999999E-2</v>
      </c>
      <c r="R1509" s="67"/>
      <c r="X1509" s="66">
        <v>44102</v>
      </c>
      <c r="Y1509" s="62">
        <v>3.25</v>
      </c>
    </row>
    <row r="1510" spans="9:25" x14ac:dyDescent="0.25">
      <c r="I1510" s="66">
        <v>44104</v>
      </c>
      <c r="J1510" s="62">
        <v>1.23</v>
      </c>
      <c r="K1510" s="66">
        <v>44103</v>
      </c>
      <c r="L1510" s="62">
        <v>339.99</v>
      </c>
      <c r="M1510" s="62">
        <v>339.99</v>
      </c>
      <c r="N1510" s="67">
        <v>3.3999000000000001E-2</v>
      </c>
      <c r="O1510" s="67">
        <f t="shared" si="33"/>
        <v>3.3999000000000001E-2</v>
      </c>
      <c r="R1510" s="67"/>
      <c r="X1510" s="66">
        <v>44103</v>
      </c>
      <c r="Y1510" s="62">
        <v>3.25</v>
      </c>
    </row>
    <row r="1511" spans="9:25" x14ac:dyDescent="0.25">
      <c r="I1511" s="66">
        <v>44105</v>
      </c>
      <c r="J1511" s="62">
        <v>1.23</v>
      </c>
      <c r="K1511" s="66">
        <v>44104</v>
      </c>
      <c r="L1511" s="62">
        <v>335.18</v>
      </c>
      <c r="M1511" s="62">
        <v>335.18</v>
      </c>
      <c r="N1511" s="67">
        <v>3.3517999999999999E-2</v>
      </c>
      <c r="O1511" s="67">
        <f t="shared" si="33"/>
        <v>3.3517999999999999E-2</v>
      </c>
      <c r="R1511" s="67"/>
      <c r="X1511" s="66">
        <v>44104</v>
      </c>
      <c r="Y1511" s="62">
        <v>3.25</v>
      </c>
    </row>
    <row r="1512" spans="9:25" x14ac:dyDescent="0.25">
      <c r="I1512" s="66">
        <v>44106</v>
      </c>
      <c r="J1512" s="62">
        <v>1.25</v>
      </c>
      <c r="K1512" s="66">
        <v>44105</v>
      </c>
      <c r="L1512" s="62">
        <v>331.48</v>
      </c>
      <c r="M1512" s="62">
        <v>331.48</v>
      </c>
      <c r="N1512" s="67">
        <v>3.3148000000000004E-2</v>
      </c>
      <c r="O1512" s="67">
        <f t="shared" si="33"/>
        <v>3.3148000000000004E-2</v>
      </c>
      <c r="R1512" s="67"/>
      <c r="X1512" s="66">
        <v>44105</v>
      </c>
      <c r="Y1512" s="62">
        <v>3.25</v>
      </c>
    </row>
    <row r="1513" spans="9:25" x14ac:dyDescent="0.25">
      <c r="I1513" s="66">
        <v>44109</v>
      </c>
      <c r="J1513" s="62">
        <v>1.34</v>
      </c>
      <c r="K1513" s="66">
        <v>44106</v>
      </c>
      <c r="L1513" s="62">
        <v>332.55</v>
      </c>
      <c r="M1513" s="62">
        <v>332.55</v>
      </c>
      <c r="N1513" s="67">
        <v>3.3255E-2</v>
      </c>
      <c r="O1513" s="67">
        <f t="shared" si="33"/>
        <v>3.3255E-2</v>
      </c>
      <c r="R1513" s="67"/>
      <c r="X1513" s="66">
        <v>44106</v>
      </c>
      <c r="Y1513" s="62">
        <v>3.25</v>
      </c>
    </row>
    <row r="1514" spans="9:25" x14ac:dyDescent="0.25">
      <c r="I1514" s="66">
        <v>44110</v>
      </c>
      <c r="J1514" s="62">
        <v>1.33</v>
      </c>
      <c r="K1514" s="66">
        <v>44109</v>
      </c>
      <c r="L1514" s="62">
        <v>319.45</v>
      </c>
      <c r="M1514" s="62">
        <v>319.45</v>
      </c>
      <c r="N1514" s="67">
        <v>3.1945000000000001E-2</v>
      </c>
      <c r="O1514" s="67">
        <f t="shared" si="33"/>
        <v>3.1945000000000001E-2</v>
      </c>
      <c r="R1514" s="67"/>
      <c r="X1514" s="66">
        <v>44109</v>
      </c>
      <c r="Y1514" s="62">
        <v>3.25</v>
      </c>
    </row>
    <row r="1515" spans="9:25" x14ac:dyDescent="0.25">
      <c r="I1515" s="66">
        <v>44111</v>
      </c>
      <c r="J1515" s="62">
        <v>1.37</v>
      </c>
      <c r="K1515" s="66">
        <v>44110</v>
      </c>
      <c r="L1515" s="62">
        <v>315.56</v>
      </c>
      <c r="M1515" s="62">
        <v>315.56</v>
      </c>
      <c r="N1515" s="67">
        <v>3.1556000000000001E-2</v>
      </c>
      <c r="O1515" s="67">
        <f t="shared" si="33"/>
        <v>3.1556000000000001E-2</v>
      </c>
      <c r="R1515" s="67"/>
      <c r="X1515" s="66">
        <v>44110</v>
      </c>
      <c r="Y1515" s="62">
        <v>3.25</v>
      </c>
    </row>
    <row r="1516" spans="9:25" x14ac:dyDescent="0.25">
      <c r="I1516" s="66">
        <v>44112</v>
      </c>
      <c r="J1516" s="62">
        <v>1.34</v>
      </c>
      <c r="K1516" s="66">
        <v>44111</v>
      </c>
      <c r="L1516" s="62">
        <v>313.83999999999997</v>
      </c>
      <c r="M1516" s="62">
        <v>313.83999999999997</v>
      </c>
      <c r="N1516" s="67">
        <v>3.1383999999999995E-2</v>
      </c>
      <c r="O1516" s="67">
        <f t="shared" si="33"/>
        <v>3.1383999999999995E-2</v>
      </c>
      <c r="R1516" s="67"/>
      <c r="X1516" s="66">
        <v>44111</v>
      </c>
      <c r="Y1516" s="62">
        <v>3.25</v>
      </c>
    </row>
    <row r="1517" spans="9:25" x14ac:dyDescent="0.25">
      <c r="I1517" s="66">
        <v>44113</v>
      </c>
      <c r="J1517" s="62">
        <v>1.34</v>
      </c>
      <c r="K1517" s="66">
        <v>44112</v>
      </c>
      <c r="L1517" s="62">
        <v>310.23</v>
      </c>
      <c r="M1517" s="62">
        <v>310.23</v>
      </c>
      <c r="N1517" s="67">
        <v>3.1023000000000002E-2</v>
      </c>
      <c r="O1517" s="67">
        <f t="shared" si="33"/>
        <v>3.1023000000000002E-2</v>
      </c>
      <c r="R1517" s="67"/>
      <c r="X1517" s="66">
        <v>44112</v>
      </c>
      <c r="Y1517" s="62">
        <v>3.25</v>
      </c>
    </row>
    <row r="1518" spans="9:25" x14ac:dyDescent="0.25">
      <c r="I1518" s="66">
        <v>44116</v>
      </c>
      <c r="J1518" s="62"/>
      <c r="K1518" s="66">
        <v>44113</v>
      </c>
      <c r="L1518" s="62">
        <v>303.55</v>
      </c>
      <c r="M1518" s="62">
        <v>303.55</v>
      </c>
      <c r="N1518" s="67">
        <v>3.0355E-2</v>
      </c>
      <c r="O1518" s="67">
        <f t="shared" si="33"/>
        <v>3.0355E-2</v>
      </c>
      <c r="R1518" s="67"/>
      <c r="X1518" s="66">
        <v>44113</v>
      </c>
      <c r="Y1518" s="62">
        <v>3.25</v>
      </c>
    </row>
    <row r="1519" spans="9:25" x14ac:dyDescent="0.25">
      <c r="I1519" s="66">
        <v>44117</v>
      </c>
      <c r="J1519" s="62">
        <v>1.29</v>
      </c>
      <c r="K1519" s="66">
        <v>44116</v>
      </c>
      <c r="L1519" s="62">
        <v>303.51</v>
      </c>
      <c r="M1519" s="62">
        <v>303.51</v>
      </c>
      <c r="N1519" s="67">
        <v>3.0351E-2</v>
      </c>
      <c r="O1519" s="67">
        <f t="shared" si="33"/>
        <v>3.0351E-2</v>
      </c>
      <c r="R1519" s="67"/>
      <c r="X1519" s="66">
        <v>44116</v>
      </c>
      <c r="Y1519" s="62"/>
    </row>
    <row r="1520" spans="9:25" x14ac:dyDescent="0.25">
      <c r="I1520" s="66">
        <v>44118</v>
      </c>
      <c r="J1520" s="62">
        <v>1.28</v>
      </c>
      <c r="K1520" s="66">
        <v>44117</v>
      </c>
      <c r="L1520" s="62">
        <v>306.92</v>
      </c>
      <c r="M1520" s="62">
        <v>306.92</v>
      </c>
      <c r="N1520" s="67">
        <v>3.0692000000000001E-2</v>
      </c>
      <c r="O1520" s="67">
        <f t="shared" si="33"/>
        <v>3.0692000000000001E-2</v>
      </c>
      <c r="R1520" s="67"/>
      <c r="X1520" s="66">
        <v>44117</v>
      </c>
      <c r="Y1520" s="62">
        <v>3.25</v>
      </c>
    </row>
    <row r="1521" spans="9:25" x14ac:dyDescent="0.25">
      <c r="I1521" s="66">
        <v>44119</v>
      </c>
      <c r="J1521" s="62">
        <v>1.29</v>
      </c>
      <c r="K1521" s="66">
        <v>44118</v>
      </c>
      <c r="L1521" s="62">
        <v>310.98</v>
      </c>
      <c r="M1521" s="62">
        <v>310.98</v>
      </c>
      <c r="N1521" s="67">
        <v>3.1098000000000001E-2</v>
      </c>
      <c r="O1521" s="67">
        <f t="shared" si="33"/>
        <v>3.1098000000000001E-2</v>
      </c>
      <c r="R1521" s="67"/>
      <c r="X1521" s="66">
        <v>44118</v>
      </c>
      <c r="Y1521" s="62">
        <v>3.25</v>
      </c>
    </row>
    <row r="1522" spans="9:25" x14ac:dyDescent="0.25">
      <c r="I1522" s="66">
        <v>44120</v>
      </c>
      <c r="J1522" s="62">
        <v>1.3</v>
      </c>
      <c r="K1522" s="66">
        <v>44119</v>
      </c>
      <c r="L1522" s="62">
        <v>311.27999999999997</v>
      </c>
      <c r="M1522" s="62">
        <v>311.27999999999997</v>
      </c>
      <c r="N1522" s="67">
        <v>3.1127999999999996E-2</v>
      </c>
      <c r="O1522" s="67">
        <f t="shared" si="33"/>
        <v>3.1127999999999996E-2</v>
      </c>
      <c r="R1522" s="67"/>
      <c r="X1522" s="66">
        <v>44119</v>
      </c>
      <c r="Y1522" s="62">
        <v>3.25</v>
      </c>
    </row>
    <row r="1523" spans="9:25" x14ac:dyDescent="0.25">
      <c r="I1523" s="66">
        <v>44123</v>
      </c>
      <c r="J1523" s="62">
        <v>1.32</v>
      </c>
      <c r="K1523" s="66">
        <v>44120</v>
      </c>
      <c r="L1523" s="62">
        <v>306.19</v>
      </c>
      <c r="M1523" s="62">
        <v>306.19</v>
      </c>
      <c r="N1523" s="67">
        <v>3.0619E-2</v>
      </c>
      <c r="O1523" s="67">
        <f t="shared" si="33"/>
        <v>3.0619E-2</v>
      </c>
      <c r="R1523" s="67"/>
      <c r="X1523" s="66">
        <v>44120</v>
      </c>
      <c r="Y1523" s="62">
        <v>3.25</v>
      </c>
    </row>
    <row r="1524" spans="9:25" x14ac:dyDescent="0.25">
      <c r="I1524" s="66">
        <v>44124</v>
      </c>
      <c r="J1524" s="62">
        <v>1.37</v>
      </c>
      <c r="K1524" s="66">
        <v>44123</v>
      </c>
      <c r="L1524" s="62">
        <v>307.27</v>
      </c>
      <c r="M1524" s="62">
        <v>307.27</v>
      </c>
      <c r="N1524" s="67">
        <v>3.0726999999999997E-2</v>
      </c>
      <c r="O1524" s="67">
        <f t="shared" si="33"/>
        <v>3.0726999999999997E-2</v>
      </c>
      <c r="R1524" s="67"/>
      <c r="X1524" s="66">
        <v>44123</v>
      </c>
      <c r="Y1524" s="62">
        <v>3.25</v>
      </c>
    </row>
    <row r="1525" spans="9:25" x14ac:dyDescent="0.25">
      <c r="I1525" s="66">
        <v>44125</v>
      </c>
      <c r="J1525" s="62">
        <v>1.4</v>
      </c>
      <c r="K1525" s="66">
        <v>44124</v>
      </c>
      <c r="L1525" s="62">
        <v>304.97000000000003</v>
      </c>
      <c r="M1525" s="62">
        <v>304.97000000000003</v>
      </c>
      <c r="N1525" s="67">
        <v>3.0497000000000003E-2</v>
      </c>
      <c r="O1525" s="67">
        <f t="shared" si="33"/>
        <v>3.0497000000000003E-2</v>
      </c>
      <c r="R1525" s="67"/>
      <c r="X1525" s="66">
        <v>44124</v>
      </c>
      <c r="Y1525" s="62">
        <v>3.25</v>
      </c>
    </row>
    <row r="1526" spans="9:25" x14ac:dyDescent="0.25">
      <c r="I1526" s="66">
        <v>44126</v>
      </c>
      <c r="J1526" s="62">
        <v>1.43</v>
      </c>
      <c r="K1526" s="66">
        <v>44125</v>
      </c>
      <c r="L1526" s="62">
        <v>302.20999999999998</v>
      </c>
      <c r="M1526" s="62">
        <v>302.20999999999998</v>
      </c>
      <c r="N1526" s="67">
        <v>3.0220999999999998E-2</v>
      </c>
      <c r="O1526" s="67">
        <f t="shared" si="33"/>
        <v>3.0220999999999998E-2</v>
      </c>
      <c r="R1526" s="67"/>
      <c r="X1526" s="66">
        <v>44125</v>
      </c>
      <c r="Y1526" s="62">
        <v>3.25</v>
      </c>
    </row>
    <row r="1527" spans="9:25" x14ac:dyDescent="0.25">
      <c r="I1527" s="66">
        <v>44127</v>
      </c>
      <c r="J1527" s="62">
        <v>1.41</v>
      </c>
      <c r="K1527" s="66">
        <v>44126</v>
      </c>
      <c r="L1527" s="62">
        <v>304.33</v>
      </c>
      <c r="M1527" s="62">
        <v>304.33</v>
      </c>
      <c r="N1527" s="67">
        <v>3.0432999999999998E-2</v>
      </c>
      <c r="O1527" s="67">
        <f t="shared" si="33"/>
        <v>3.0432999999999998E-2</v>
      </c>
      <c r="R1527" s="67"/>
      <c r="X1527" s="66">
        <v>44126</v>
      </c>
      <c r="Y1527" s="62">
        <v>3.25</v>
      </c>
    </row>
    <row r="1528" spans="9:25" x14ac:dyDescent="0.25">
      <c r="I1528" s="66">
        <v>44130</v>
      </c>
      <c r="J1528" s="62">
        <v>1.37</v>
      </c>
      <c r="K1528" s="66">
        <v>44127</v>
      </c>
      <c r="L1528" s="62">
        <v>298.58</v>
      </c>
      <c r="M1528" s="62">
        <v>298.58</v>
      </c>
      <c r="N1528" s="67">
        <v>2.9857999999999999E-2</v>
      </c>
      <c r="O1528" s="67">
        <f t="shared" si="33"/>
        <v>2.9857999999999999E-2</v>
      </c>
      <c r="R1528" s="67"/>
      <c r="X1528" s="66">
        <v>44127</v>
      </c>
      <c r="Y1528" s="62">
        <v>3.25</v>
      </c>
    </row>
    <row r="1529" spans="9:25" x14ac:dyDescent="0.25">
      <c r="I1529" s="66">
        <v>44131</v>
      </c>
      <c r="J1529" s="62">
        <v>1.34</v>
      </c>
      <c r="K1529" s="66">
        <v>44130</v>
      </c>
      <c r="L1529" s="147">
        <v>30.27</v>
      </c>
      <c r="M1529" s="147">
        <v>302.7</v>
      </c>
      <c r="N1529" s="148">
        <v>3.0269999999999998E-2</v>
      </c>
      <c r="O1529" s="148">
        <f t="shared" si="33"/>
        <v>3.0269999999999998E-2</v>
      </c>
      <c r="R1529" s="67"/>
      <c r="X1529" s="66">
        <v>44130</v>
      </c>
      <c r="Y1529" s="62">
        <v>3.25</v>
      </c>
    </row>
    <row r="1530" spans="9:25" x14ac:dyDescent="0.25">
      <c r="I1530" s="66">
        <v>44132</v>
      </c>
      <c r="J1530" s="62">
        <v>1.34</v>
      </c>
      <c r="K1530" s="66">
        <v>44131</v>
      </c>
      <c r="L1530" s="62">
        <v>300.64999999999998</v>
      </c>
      <c r="M1530" s="62">
        <v>300.64999999999998</v>
      </c>
      <c r="N1530" s="67">
        <v>3.0064999999999998E-2</v>
      </c>
      <c r="O1530" s="67">
        <f t="shared" si="33"/>
        <v>3.0064999999999998E-2</v>
      </c>
      <c r="R1530" s="67"/>
      <c r="X1530" s="66">
        <v>44131</v>
      </c>
      <c r="Y1530" s="62">
        <v>3.25</v>
      </c>
    </row>
    <row r="1531" spans="9:25" x14ac:dyDescent="0.25">
      <c r="I1531" s="66">
        <v>44133</v>
      </c>
      <c r="J1531" s="62">
        <v>1.39</v>
      </c>
      <c r="K1531" s="66">
        <v>44132</v>
      </c>
      <c r="L1531" s="62">
        <v>310.37</v>
      </c>
      <c r="M1531" s="62">
        <v>310.37</v>
      </c>
      <c r="N1531" s="67">
        <v>3.1037000000000002E-2</v>
      </c>
      <c r="O1531" s="67">
        <f t="shared" si="33"/>
        <v>3.1037000000000002E-2</v>
      </c>
      <c r="R1531" s="67"/>
      <c r="X1531" s="66">
        <v>44132</v>
      </c>
      <c r="Y1531" s="62">
        <v>3.25</v>
      </c>
    </row>
    <row r="1532" spans="9:25" x14ac:dyDescent="0.25">
      <c r="I1532" s="66">
        <v>44134</v>
      </c>
      <c r="J1532" s="62">
        <v>1.43</v>
      </c>
      <c r="K1532" s="66">
        <v>44133</v>
      </c>
      <c r="L1532" s="62">
        <v>307.20999999999998</v>
      </c>
      <c r="M1532" s="62">
        <v>307.20999999999998</v>
      </c>
      <c r="N1532" s="67">
        <v>3.0720999999999998E-2</v>
      </c>
      <c r="O1532" s="67">
        <f t="shared" si="33"/>
        <v>3.0720999999999998E-2</v>
      </c>
      <c r="R1532" s="67"/>
      <c r="X1532" s="66">
        <v>44133</v>
      </c>
      <c r="Y1532" s="62">
        <v>3.25</v>
      </c>
    </row>
    <row r="1533" spans="9:25" x14ac:dyDescent="0.25">
      <c r="I1533" s="66">
        <v>44137</v>
      </c>
      <c r="J1533" s="62">
        <v>1.41</v>
      </c>
      <c r="K1533" s="66">
        <v>44134</v>
      </c>
      <c r="L1533" s="62">
        <v>304.91000000000003</v>
      </c>
      <c r="M1533" s="62">
        <v>304.91000000000003</v>
      </c>
      <c r="N1533" s="67">
        <v>3.0491000000000004E-2</v>
      </c>
      <c r="O1533" s="67">
        <f t="shared" si="33"/>
        <v>3.0491000000000004E-2</v>
      </c>
      <c r="R1533" s="67"/>
      <c r="X1533" s="66">
        <v>44134</v>
      </c>
      <c r="Y1533" s="62">
        <v>3.25</v>
      </c>
    </row>
    <row r="1534" spans="9:25" x14ac:dyDescent="0.25">
      <c r="I1534" s="66">
        <v>44138</v>
      </c>
      <c r="J1534" s="62">
        <v>1.44</v>
      </c>
      <c r="K1534" s="66">
        <v>44137</v>
      </c>
      <c r="L1534" s="147">
        <v>30.46</v>
      </c>
      <c r="M1534" s="147">
        <v>304.60000000000002</v>
      </c>
      <c r="N1534" s="148">
        <v>3.0460000000000001E-2</v>
      </c>
      <c r="O1534" s="148">
        <f t="shared" si="33"/>
        <v>3.0460000000000001E-2</v>
      </c>
      <c r="R1534" s="67"/>
      <c r="X1534" s="66">
        <v>44137</v>
      </c>
      <c r="Y1534" s="62">
        <v>3.25</v>
      </c>
    </row>
    <row r="1535" spans="9:25" x14ac:dyDescent="0.25">
      <c r="I1535" s="66">
        <v>44139</v>
      </c>
      <c r="J1535" s="62">
        <v>1.33</v>
      </c>
      <c r="K1535" s="66">
        <v>44138</v>
      </c>
      <c r="L1535" s="62">
        <v>299.97000000000003</v>
      </c>
      <c r="M1535" s="62">
        <v>299.97000000000003</v>
      </c>
      <c r="N1535" s="67">
        <v>2.9997000000000003E-2</v>
      </c>
      <c r="O1535" s="67">
        <f t="shared" si="33"/>
        <v>2.9997000000000003E-2</v>
      </c>
      <c r="R1535" s="67"/>
      <c r="X1535" s="66">
        <v>44138</v>
      </c>
      <c r="Y1535" s="62">
        <v>3.25</v>
      </c>
    </row>
    <row r="1536" spans="9:25" x14ac:dyDescent="0.25">
      <c r="I1536" s="66">
        <v>44140</v>
      </c>
      <c r="J1536" s="62">
        <v>1.32</v>
      </c>
      <c r="K1536" s="66">
        <v>44139</v>
      </c>
      <c r="L1536" s="62">
        <v>292.89</v>
      </c>
      <c r="M1536" s="62">
        <v>292.89</v>
      </c>
      <c r="N1536" s="67">
        <v>2.9288999999999999E-2</v>
      </c>
      <c r="O1536" s="67">
        <f t="shared" si="33"/>
        <v>2.9288999999999999E-2</v>
      </c>
      <c r="R1536" s="67"/>
      <c r="X1536" s="66">
        <v>44139</v>
      </c>
      <c r="Y1536" s="62">
        <v>3.25</v>
      </c>
    </row>
    <row r="1537" spans="9:25" x14ac:dyDescent="0.25">
      <c r="I1537" s="66">
        <v>44141</v>
      </c>
      <c r="J1537" s="62">
        <v>1.37</v>
      </c>
      <c r="K1537" s="66">
        <v>44140</v>
      </c>
      <c r="L1537" s="62">
        <v>282.70999999999998</v>
      </c>
      <c r="M1537" s="62">
        <v>282.70999999999998</v>
      </c>
      <c r="N1537" s="67">
        <v>2.8270999999999998E-2</v>
      </c>
      <c r="O1537" s="67">
        <f t="shared" si="33"/>
        <v>2.8270999999999998E-2</v>
      </c>
      <c r="R1537" s="67"/>
      <c r="X1537" s="66">
        <v>44140</v>
      </c>
      <c r="Y1537" s="62">
        <v>3.25</v>
      </c>
    </row>
    <row r="1538" spans="9:25" x14ac:dyDescent="0.25">
      <c r="I1538" s="66">
        <v>44144</v>
      </c>
      <c r="J1538" s="62">
        <v>1.51</v>
      </c>
      <c r="K1538" s="66">
        <v>44141</v>
      </c>
      <c r="L1538" s="62">
        <v>277.66000000000003</v>
      </c>
      <c r="M1538" s="62">
        <v>277.66000000000003</v>
      </c>
      <c r="N1538" s="67">
        <v>2.7766000000000002E-2</v>
      </c>
      <c r="O1538" s="67">
        <f t="shared" si="33"/>
        <v>2.7766000000000002E-2</v>
      </c>
      <c r="R1538" s="67"/>
      <c r="X1538" s="66">
        <v>44141</v>
      </c>
      <c r="Y1538" s="62">
        <v>3.25</v>
      </c>
    </row>
    <row r="1539" spans="9:25" x14ac:dyDescent="0.25">
      <c r="I1539" s="66">
        <v>44145</v>
      </c>
      <c r="J1539" s="62">
        <v>1.53</v>
      </c>
      <c r="K1539" s="66">
        <v>44144</v>
      </c>
      <c r="L1539" s="62">
        <v>251.86</v>
      </c>
      <c r="M1539" s="62">
        <v>251.86</v>
      </c>
      <c r="N1539" s="67">
        <v>2.5186E-2</v>
      </c>
      <c r="O1539" s="67">
        <f t="shared" si="33"/>
        <v>2.5186E-2</v>
      </c>
      <c r="R1539" s="67"/>
      <c r="X1539" s="66">
        <v>44144</v>
      </c>
      <c r="Y1539" s="62">
        <v>3.25</v>
      </c>
    </row>
    <row r="1540" spans="9:25" x14ac:dyDescent="0.25">
      <c r="I1540" s="66">
        <v>44146</v>
      </c>
      <c r="J1540" s="62"/>
      <c r="K1540" s="66">
        <v>44145</v>
      </c>
      <c r="L1540" s="62">
        <v>264.75</v>
      </c>
      <c r="M1540" s="62">
        <v>264.75</v>
      </c>
      <c r="N1540" s="67">
        <v>2.6474999999999999E-2</v>
      </c>
      <c r="O1540" s="67">
        <f t="shared" si="33"/>
        <v>2.6474999999999999E-2</v>
      </c>
      <c r="R1540" s="67"/>
      <c r="X1540" s="66">
        <v>44145</v>
      </c>
      <c r="Y1540" s="62">
        <v>3.25</v>
      </c>
    </row>
    <row r="1541" spans="9:25" x14ac:dyDescent="0.25">
      <c r="I1541" s="66">
        <v>44147</v>
      </c>
      <c r="J1541" s="62">
        <v>1.42</v>
      </c>
      <c r="K1541" s="66">
        <v>44147</v>
      </c>
      <c r="L1541" s="62">
        <v>274.58999999999997</v>
      </c>
      <c r="M1541" s="62">
        <v>274.58999999999997</v>
      </c>
      <c r="N1541" s="67">
        <v>2.7458999999999997E-2</v>
      </c>
      <c r="O1541" s="67">
        <f t="shared" si="33"/>
        <v>2.7458999999999997E-2</v>
      </c>
      <c r="R1541" s="67"/>
      <c r="X1541" s="66">
        <v>44146</v>
      </c>
      <c r="Y1541" s="62"/>
    </row>
    <row r="1542" spans="9:25" x14ac:dyDescent="0.25">
      <c r="I1542" s="66">
        <v>44148</v>
      </c>
      <c r="J1542" s="62">
        <v>1.43</v>
      </c>
      <c r="K1542" s="66">
        <v>44148</v>
      </c>
      <c r="L1542" s="62">
        <v>273.18</v>
      </c>
      <c r="M1542" s="62">
        <v>273.18</v>
      </c>
      <c r="N1542" s="67">
        <v>2.7318000000000002E-2</v>
      </c>
      <c r="O1542" s="67">
        <f t="shared" si="33"/>
        <v>2.7318000000000002E-2</v>
      </c>
      <c r="R1542" s="67"/>
      <c r="X1542" s="66">
        <v>44147</v>
      </c>
      <c r="Y1542" s="62">
        <v>3.25</v>
      </c>
    </row>
    <row r="1543" spans="9:25" x14ac:dyDescent="0.25">
      <c r="I1543" s="66">
        <v>44151</v>
      </c>
      <c r="J1543" s="62">
        <v>1.44</v>
      </c>
      <c r="K1543" s="66">
        <v>44151</v>
      </c>
      <c r="L1543" s="62">
        <v>265.94</v>
      </c>
      <c r="M1543" s="62">
        <v>265.94</v>
      </c>
      <c r="N1543" s="67">
        <v>2.6594E-2</v>
      </c>
      <c r="O1543" s="67">
        <f t="shared" si="33"/>
        <v>2.6594E-2</v>
      </c>
      <c r="R1543" s="67"/>
      <c r="X1543" s="66">
        <v>44148</v>
      </c>
      <c r="Y1543" s="62">
        <v>3.25</v>
      </c>
    </row>
    <row r="1544" spans="9:25" x14ac:dyDescent="0.25">
      <c r="I1544" s="66">
        <v>44152</v>
      </c>
      <c r="J1544" s="62">
        <v>1.4</v>
      </c>
      <c r="K1544" s="66">
        <v>44152</v>
      </c>
      <c r="L1544" s="62">
        <v>266.73</v>
      </c>
      <c r="M1544" s="62">
        <v>266.73</v>
      </c>
      <c r="N1544" s="67">
        <v>2.6673000000000002E-2</v>
      </c>
      <c r="O1544" s="67">
        <f t="shared" si="33"/>
        <v>2.6673000000000002E-2</v>
      </c>
      <c r="R1544" s="67"/>
      <c r="X1544" s="66">
        <v>44151</v>
      </c>
      <c r="Y1544" s="62">
        <v>3.25</v>
      </c>
    </row>
    <row r="1545" spans="9:25" x14ac:dyDescent="0.25">
      <c r="I1545" s="66">
        <v>44153</v>
      </c>
      <c r="J1545" s="62">
        <v>1.42</v>
      </c>
      <c r="K1545" s="66">
        <v>44153</v>
      </c>
      <c r="L1545" s="62">
        <v>264.02</v>
      </c>
      <c r="M1545" s="62">
        <v>264.02</v>
      </c>
      <c r="N1545" s="67">
        <v>2.6401999999999998E-2</v>
      </c>
      <c r="O1545" s="67">
        <f t="shared" si="33"/>
        <v>2.6401999999999998E-2</v>
      </c>
      <c r="R1545" s="67"/>
      <c r="X1545" s="66">
        <v>44152</v>
      </c>
      <c r="Y1545" s="62">
        <v>3.25</v>
      </c>
    </row>
    <row r="1546" spans="9:25" x14ac:dyDescent="0.25">
      <c r="I1546" s="66">
        <v>44154</v>
      </c>
      <c r="J1546" s="62">
        <v>1.38</v>
      </c>
      <c r="K1546" s="66">
        <v>44154</v>
      </c>
      <c r="L1546" s="62">
        <v>264.86</v>
      </c>
      <c r="M1546" s="62">
        <v>264.86</v>
      </c>
      <c r="N1546" s="67">
        <v>2.6486000000000003E-2</v>
      </c>
      <c r="O1546" s="67">
        <f t="shared" si="33"/>
        <v>2.6486000000000003E-2</v>
      </c>
      <c r="R1546" s="67"/>
      <c r="X1546" s="66">
        <v>44153</v>
      </c>
      <c r="Y1546" s="62">
        <v>3.25</v>
      </c>
    </row>
    <row r="1547" spans="9:25" x14ac:dyDescent="0.25">
      <c r="I1547" s="66">
        <v>44155</v>
      </c>
      <c r="J1547" s="62">
        <v>1.33</v>
      </c>
      <c r="K1547" s="66">
        <v>44155</v>
      </c>
      <c r="L1547" s="62">
        <v>263.68</v>
      </c>
      <c r="M1547" s="62">
        <v>263.68</v>
      </c>
      <c r="N1547" s="67">
        <v>2.6367999999999999E-2</v>
      </c>
      <c r="O1547" s="67">
        <f t="shared" si="33"/>
        <v>2.6367999999999999E-2</v>
      </c>
      <c r="R1547" s="67"/>
      <c r="X1547" s="66">
        <v>44154</v>
      </c>
      <c r="Y1547" s="62">
        <v>3.25</v>
      </c>
    </row>
    <row r="1548" spans="9:25" x14ac:dyDescent="0.25">
      <c r="I1548" s="66">
        <v>44158</v>
      </c>
      <c r="J1548" s="62">
        <v>1.36</v>
      </c>
      <c r="K1548" s="66">
        <v>44158</v>
      </c>
      <c r="L1548" s="62">
        <v>263.52</v>
      </c>
      <c r="M1548" s="62">
        <v>263.52</v>
      </c>
      <c r="N1548" s="67">
        <v>2.6351999999999997E-2</v>
      </c>
      <c r="O1548" s="67">
        <f t="shared" ref="O1548:O1611" si="34">IF(OR(N1548&gt;($G$25+$G$26*$G$24),N1548&lt;($G$25-$G$26*$G$24)),"",N1548)</f>
        <v>2.6351999999999997E-2</v>
      </c>
      <c r="R1548" s="67"/>
      <c r="X1548" s="66">
        <v>44155</v>
      </c>
      <c r="Y1548" s="62">
        <v>3.25</v>
      </c>
    </row>
    <row r="1549" spans="9:25" x14ac:dyDescent="0.25">
      <c r="I1549" s="66">
        <v>44159</v>
      </c>
      <c r="J1549" s="62">
        <v>1.4</v>
      </c>
      <c r="K1549" s="66">
        <v>44159</v>
      </c>
      <c r="L1549" s="147">
        <v>2.58</v>
      </c>
      <c r="M1549" s="147">
        <v>258</v>
      </c>
      <c r="N1549" s="148">
        <v>2.58E-2</v>
      </c>
      <c r="O1549" s="148">
        <f t="shared" si="34"/>
        <v>2.58E-2</v>
      </c>
      <c r="R1549" s="67"/>
      <c r="X1549" s="66">
        <v>44158</v>
      </c>
      <c r="Y1549" s="62">
        <v>3.25</v>
      </c>
    </row>
    <row r="1550" spans="9:25" x14ac:dyDescent="0.25">
      <c r="I1550" s="66">
        <v>44160</v>
      </c>
      <c r="J1550" s="62">
        <v>1.41</v>
      </c>
      <c r="K1550" s="66">
        <v>44160</v>
      </c>
      <c r="L1550" s="62">
        <v>258.25</v>
      </c>
      <c r="M1550" s="62">
        <v>258.25</v>
      </c>
      <c r="N1550" s="67">
        <v>2.5825000000000001E-2</v>
      </c>
      <c r="O1550" s="67">
        <f t="shared" si="34"/>
        <v>2.5825000000000001E-2</v>
      </c>
      <c r="R1550" s="67"/>
      <c r="X1550" s="66">
        <v>44159</v>
      </c>
      <c r="Y1550" s="62">
        <v>3.25</v>
      </c>
    </row>
    <row r="1551" spans="9:25" x14ac:dyDescent="0.25">
      <c r="I1551" s="66">
        <v>44161</v>
      </c>
      <c r="J1551" s="62"/>
      <c r="K1551" s="66">
        <v>44161</v>
      </c>
      <c r="L1551" s="62">
        <v>258.29000000000002</v>
      </c>
      <c r="M1551" s="62">
        <v>258.29000000000002</v>
      </c>
      <c r="N1551" s="67">
        <v>2.5829000000000001E-2</v>
      </c>
      <c r="O1551" s="67">
        <f t="shared" si="34"/>
        <v>2.5829000000000001E-2</v>
      </c>
      <c r="R1551" s="67"/>
      <c r="X1551" s="66">
        <v>44160</v>
      </c>
      <c r="Y1551" s="62">
        <v>3.25</v>
      </c>
    </row>
    <row r="1552" spans="9:25" x14ac:dyDescent="0.25">
      <c r="I1552" s="66">
        <v>44162</v>
      </c>
      <c r="J1552" s="62">
        <v>1.36</v>
      </c>
      <c r="K1552" s="66">
        <v>44162</v>
      </c>
      <c r="L1552" s="62">
        <v>255.14</v>
      </c>
      <c r="M1552" s="62">
        <v>255.14</v>
      </c>
      <c r="N1552" s="67">
        <v>2.5513999999999998E-2</v>
      </c>
      <c r="O1552" s="67">
        <f t="shared" si="34"/>
        <v>2.5513999999999998E-2</v>
      </c>
      <c r="R1552" s="67"/>
      <c r="X1552" s="66">
        <v>44161</v>
      </c>
      <c r="Y1552" s="62"/>
    </row>
    <row r="1553" spans="9:25" x14ac:dyDescent="0.25">
      <c r="I1553" s="66">
        <v>44165</v>
      </c>
      <c r="J1553" s="62">
        <v>1.37</v>
      </c>
      <c r="K1553" s="66">
        <v>44165</v>
      </c>
      <c r="L1553" s="62">
        <v>257.83</v>
      </c>
      <c r="M1553" s="62">
        <v>257.83</v>
      </c>
      <c r="N1553" s="67">
        <v>2.5782999999999997E-2</v>
      </c>
      <c r="O1553" s="67">
        <f t="shared" si="34"/>
        <v>2.5782999999999997E-2</v>
      </c>
      <c r="R1553" s="67"/>
      <c r="X1553" s="66">
        <v>44162</v>
      </c>
      <c r="Y1553" s="62">
        <v>3.25</v>
      </c>
    </row>
    <row r="1554" spans="9:25" x14ac:dyDescent="0.25">
      <c r="I1554" s="66">
        <v>44166</v>
      </c>
      <c r="J1554" s="62">
        <v>1.46</v>
      </c>
      <c r="K1554" s="66">
        <v>44166</v>
      </c>
      <c r="L1554" s="62">
        <v>245.87</v>
      </c>
      <c r="M1554" s="62">
        <v>245.87</v>
      </c>
      <c r="N1554" s="67">
        <v>2.4587000000000001E-2</v>
      </c>
      <c r="O1554" s="67">
        <f t="shared" si="34"/>
        <v>2.4587000000000001E-2</v>
      </c>
      <c r="R1554" s="67"/>
      <c r="X1554" s="66">
        <v>44165</v>
      </c>
      <c r="Y1554" s="62">
        <v>3.25</v>
      </c>
    </row>
    <row r="1555" spans="9:25" x14ac:dyDescent="0.25">
      <c r="I1555" s="66">
        <v>44167</v>
      </c>
      <c r="J1555" s="62">
        <v>1.5</v>
      </c>
      <c r="K1555" s="66">
        <v>44167</v>
      </c>
      <c r="L1555" s="62">
        <v>247.77</v>
      </c>
      <c r="M1555" s="62">
        <v>247.77</v>
      </c>
      <c r="N1555" s="67">
        <v>2.4777E-2</v>
      </c>
      <c r="O1555" s="67">
        <f t="shared" si="34"/>
        <v>2.4777E-2</v>
      </c>
      <c r="R1555" s="67"/>
      <c r="X1555" s="66">
        <v>44166</v>
      </c>
      <c r="Y1555" s="62">
        <v>3.25</v>
      </c>
    </row>
    <row r="1556" spans="9:25" x14ac:dyDescent="0.25">
      <c r="I1556" s="66">
        <v>44168</v>
      </c>
      <c r="J1556" s="62">
        <v>1.46</v>
      </c>
      <c r="K1556" s="66">
        <v>44168</v>
      </c>
      <c r="L1556" s="62">
        <v>244.22</v>
      </c>
      <c r="M1556" s="62">
        <v>244.22</v>
      </c>
      <c r="N1556" s="67">
        <v>2.4421999999999999E-2</v>
      </c>
      <c r="O1556" s="67">
        <f t="shared" si="34"/>
        <v>2.4421999999999999E-2</v>
      </c>
      <c r="R1556" s="67"/>
      <c r="X1556" s="66">
        <v>44167</v>
      </c>
      <c r="Y1556" s="62">
        <v>3.25</v>
      </c>
    </row>
    <row r="1557" spans="9:25" x14ac:dyDescent="0.25">
      <c r="I1557" s="66">
        <v>44169</v>
      </c>
      <c r="J1557" s="62">
        <v>1.53</v>
      </c>
      <c r="K1557" s="66">
        <v>44169</v>
      </c>
      <c r="L1557" s="62">
        <v>245.09</v>
      </c>
      <c r="M1557" s="62">
        <v>245.09</v>
      </c>
      <c r="N1557" s="67">
        <v>2.4509E-2</v>
      </c>
      <c r="O1557" s="67">
        <f t="shared" si="34"/>
        <v>2.4509E-2</v>
      </c>
      <c r="R1557" s="67"/>
      <c r="X1557" s="66">
        <v>44168</v>
      </c>
      <c r="Y1557" s="62">
        <v>3.25</v>
      </c>
    </row>
    <row r="1558" spans="9:25" x14ac:dyDescent="0.25">
      <c r="I1558" s="66">
        <v>44172</v>
      </c>
      <c r="J1558" s="62">
        <v>1.49</v>
      </c>
      <c r="K1558" s="66">
        <v>44172</v>
      </c>
      <c r="L1558" s="62">
        <v>245.43</v>
      </c>
      <c r="M1558" s="62">
        <v>245.43</v>
      </c>
      <c r="N1558" s="67">
        <v>2.4543000000000002E-2</v>
      </c>
      <c r="O1558" s="67">
        <f t="shared" si="34"/>
        <v>2.4543000000000002E-2</v>
      </c>
      <c r="R1558" s="67"/>
      <c r="X1558" s="66">
        <v>44169</v>
      </c>
      <c r="Y1558" s="62">
        <v>3.25</v>
      </c>
    </row>
    <row r="1559" spans="9:25" x14ac:dyDescent="0.25">
      <c r="I1559" s="66">
        <v>44173</v>
      </c>
      <c r="J1559" s="62">
        <v>1.46</v>
      </c>
      <c r="K1559" s="66">
        <v>44173</v>
      </c>
      <c r="L1559" s="62">
        <v>243.48</v>
      </c>
      <c r="M1559" s="62">
        <v>243.48</v>
      </c>
      <c r="N1559" s="67">
        <v>2.4347999999999998E-2</v>
      </c>
      <c r="O1559" s="67">
        <f t="shared" si="34"/>
        <v>2.4347999999999998E-2</v>
      </c>
      <c r="R1559" s="67"/>
      <c r="X1559" s="66">
        <v>44172</v>
      </c>
      <c r="Y1559" s="62">
        <v>3.25</v>
      </c>
    </row>
    <row r="1560" spans="9:25" x14ac:dyDescent="0.25">
      <c r="I1560" s="66">
        <v>44174</v>
      </c>
      <c r="J1560" s="62">
        <v>1.48</v>
      </c>
      <c r="K1560" s="66">
        <v>44174</v>
      </c>
      <c r="L1560" s="62">
        <v>246.63</v>
      </c>
      <c r="M1560" s="62">
        <v>246.63</v>
      </c>
      <c r="N1560" s="67">
        <v>2.4663000000000001E-2</v>
      </c>
      <c r="O1560" s="67">
        <f t="shared" si="34"/>
        <v>2.4663000000000001E-2</v>
      </c>
      <c r="R1560" s="67"/>
      <c r="X1560" s="66">
        <v>44173</v>
      </c>
      <c r="Y1560" s="62">
        <v>3.25</v>
      </c>
    </row>
    <row r="1561" spans="9:25" x14ac:dyDescent="0.25">
      <c r="I1561" s="66">
        <v>44175</v>
      </c>
      <c r="J1561" s="62">
        <v>1.44</v>
      </c>
      <c r="K1561" s="66">
        <v>44175</v>
      </c>
      <c r="L1561" s="62">
        <v>242.85</v>
      </c>
      <c r="M1561" s="62">
        <v>242.85</v>
      </c>
      <c r="N1561" s="67">
        <v>2.4285000000000001E-2</v>
      </c>
      <c r="O1561" s="67">
        <f t="shared" si="34"/>
        <v>2.4285000000000001E-2</v>
      </c>
      <c r="R1561" s="67"/>
      <c r="X1561" s="66">
        <v>44174</v>
      </c>
      <c r="Y1561" s="62">
        <v>3.25</v>
      </c>
    </row>
    <row r="1562" spans="9:25" x14ac:dyDescent="0.25">
      <c r="I1562" s="66">
        <v>44176</v>
      </c>
      <c r="J1562" s="62">
        <v>1.42</v>
      </c>
      <c r="K1562" s="66">
        <v>44176</v>
      </c>
      <c r="L1562" s="62">
        <v>244.27</v>
      </c>
      <c r="M1562" s="62">
        <v>244.27</v>
      </c>
      <c r="N1562" s="67">
        <v>2.4427000000000001E-2</v>
      </c>
      <c r="O1562" s="67">
        <f t="shared" si="34"/>
        <v>2.4427000000000001E-2</v>
      </c>
      <c r="R1562" s="67"/>
      <c r="X1562" s="66">
        <v>44175</v>
      </c>
      <c r="Y1562" s="62">
        <v>3.25</v>
      </c>
    </row>
    <row r="1563" spans="9:25" x14ac:dyDescent="0.25">
      <c r="I1563" s="66">
        <v>44179</v>
      </c>
      <c r="J1563" s="62">
        <v>1.43</v>
      </c>
      <c r="K1563" s="66">
        <v>44179</v>
      </c>
      <c r="L1563" s="147">
        <v>24.31</v>
      </c>
      <c r="M1563" s="147">
        <v>243.1</v>
      </c>
      <c r="N1563" s="148">
        <v>2.4309999999999998E-2</v>
      </c>
      <c r="O1563" s="148">
        <f t="shared" si="34"/>
        <v>2.4309999999999998E-2</v>
      </c>
      <c r="R1563" s="67"/>
      <c r="X1563" s="66">
        <v>44176</v>
      </c>
      <c r="Y1563" s="62">
        <v>3.25</v>
      </c>
    </row>
    <row r="1564" spans="9:25" x14ac:dyDescent="0.25">
      <c r="I1564" s="66">
        <v>44180</v>
      </c>
      <c r="J1564" s="62">
        <v>1.45</v>
      </c>
      <c r="K1564" s="66">
        <v>44180</v>
      </c>
      <c r="L1564" s="62">
        <v>241.59</v>
      </c>
      <c r="M1564" s="62">
        <v>241.59</v>
      </c>
      <c r="N1564" s="67">
        <v>2.4159E-2</v>
      </c>
      <c r="O1564" s="67">
        <f t="shared" si="34"/>
        <v>2.4159E-2</v>
      </c>
      <c r="R1564" s="67"/>
      <c r="X1564" s="66">
        <v>44179</v>
      </c>
      <c r="Y1564" s="62">
        <v>3.25</v>
      </c>
    </row>
    <row r="1565" spans="9:25" x14ac:dyDescent="0.25">
      <c r="I1565" s="66">
        <v>44181</v>
      </c>
      <c r="J1565" s="62">
        <v>1.46</v>
      </c>
      <c r="K1565" s="66">
        <v>44181</v>
      </c>
      <c r="L1565" s="62">
        <v>241.15</v>
      </c>
      <c r="M1565" s="62">
        <v>241.15</v>
      </c>
      <c r="N1565" s="67">
        <v>2.4115000000000001E-2</v>
      </c>
      <c r="O1565" s="67">
        <f t="shared" si="34"/>
        <v>2.4115000000000001E-2</v>
      </c>
      <c r="R1565" s="67"/>
      <c r="X1565" s="66">
        <v>44180</v>
      </c>
      <c r="Y1565" s="62">
        <v>3.25</v>
      </c>
    </row>
    <row r="1566" spans="9:25" x14ac:dyDescent="0.25">
      <c r="I1566" s="66">
        <v>44182</v>
      </c>
      <c r="J1566" s="62">
        <v>1.47</v>
      </c>
      <c r="K1566" s="66">
        <v>44182</v>
      </c>
      <c r="L1566" s="62">
        <v>239.27</v>
      </c>
      <c r="M1566" s="62">
        <v>239.27</v>
      </c>
      <c r="N1566" s="67">
        <v>2.3927E-2</v>
      </c>
      <c r="O1566" s="67">
        <f t="shared" si="34"/>
        <v>2.3927E-2</v>
      </c>
      <c r="R1566" s="67"/>
      <c r="X1566" s="66">
        <v>44181</v>
      </c>
      <c r="Y1566" s="62">
        <v>3.25</v>
      </c>
    </row>
    <row r="1567" spans="9:25" x14ac:dyDescent="0.25">
      <c r="I1567" s="66">
        <v>44183</v>
      </c>
      <c r="J1567" s="62">
        <v>1.49</v>
      </c>
      <c r="K1567" s="66">
        <v>44183</v>
      </c>
      <c r="L1567" s="62">
        <v>241.69</v>
      </c>
      <c r="M1567" s="62">
        <v>241.69</v>
      </c>
      <c r="N1567" s="67">
        <v>2.4169E-2</v>
      </c>
      <c r="O1567" s="67">
        <f t="shared" si="34"/>
        <v>2.4169E-2</v>
      </c>
      <c r="R1567" s="67"/>
      <c r="X1567" s="66">
        <v>44182</v>
      </c>
      <c r="Y1567" s="62">
        <v>3.25</v>
      </c>
    </row>
    <row r="1568" spans="9:25" x14ac:dyDescent="0.25">
      <c r="I1568" s="66">
        <v>44186</v>
      </c>
      <c r="J1568" s="62">
        <v>1.48</v>
      </c>
      <c r="K1568" s="66">
        <v>44186</v>
      </c>
      <c r="L1568" s="62">
        <v>243.09</v>
      </c>
      <c r="M1568" s="62">
        <v>243.09</v>
      </c>
      <c r="N1568" s="67">
        <v>2.4309000000000001E-2</v>
      </c>
      <c r="O1568" s="67">
        <f t="shared" si="34"/>
        <v>2.4309000000000001E-2</v>
      </c>
      <c r="R1568" s="67"/>
      <c r="X1568" s="66">
        <v>44183</v>
      </c>
      <c r="Y1568" s="62">
        <v>3.25</v>
      </c>
    </row>
    <row r="1569" spans="9:25" x14ac:dyDescent="0.25">
      <c r="I1569" s="66">
        <v>44187</v>
      </c>
      <c r="J1569" s="62">
        <v>1.45</v>
      </c>
      <c r="K1569" s="66">
        <v>44187</v>
      </c>
      <c r="L1569" s="62">
        <v>241.53</v>
      </c>
      <c r="M1569" s="62">
        <v>241.53</v>
      </c>
      <c r="N1569" s="67">
        <v>2.4153000000000001E-2</v>
      </c>
      <c r="O1569" s="67">
        <f t="shared" si="34"/>
        <v>2.4153000000000001E-2</v>
      </c>
      <c r="R1569" s="67"/>
      <c r="X1569" s="66">
        <v>44186</v>
      </c>
      <c r="Y1569" s="62">
        <v>3.25</v>
      </c>
    </row>
    <row r="1570" spans="9:25" x14ac:dyDescent="0.25">
      <c r="I1570" s="66">
        <v>44188</v>
      </c>
      <c r="J1570" s="62">
        <v>1.49</v>
      </c>
      <c r="K1570" s="66">
        <v>44188</v>
      </c>
      <c r="L1570" s="62">
        <v>239.74</v>
      </c>
      <c r="M1570" s="62">
        <v>239.74</v>
      </c>
      <c r="N1570" s="67">
        <v>2.3974000000000002E-2</v>
      </c>
      <c r="O1570" s="67">
        <f t="shared" si="34"/>
        <v>2.3974000000000002E-2</v>
      </c>
      <c r="R1570" s="67"/>
      <c r="X1570" s="66">
        <v>44187</v>
      </c>
      <c r="Y1570" s="62">
        <v>3.25</v>
      </c>
    </row>
    <row r="1571" spans="9:25" x14ac:dyDescent="0.25">
      <c r="I1571" s="66">
        <v>44189</v>
      </c>
      <c r="J1571" s="62">
        <v>1.46</v>
      </c>
      <c r="K1571" s="66">
        <v>44189</v>
      </c>
      <c r="L1571" s="62">
        <v>237.05</v>
      </c>
      <c r="M1571" s="62">
        <v>237.05</v>
      </c>
      <c r="N1571" s="67">
        <v>2.3705E-2</v>
      </c>
      <c r="O1571" s="67">
        <f t="shared" si="34"/>
        <v>2.3705E-2</v>
      </c>
      <c r="R1571" s="67"/>
      <c r="X1571" s="66">
        <v>44188</v>
      </c>
      <c r="Y1571" s="62">
        <v>3.25</v>
      </c>
    </row>
    <row r="1572" spans="9:25" x14ac:dyDescent="0.25">
      <c r="I1572" s="66">
        <v>44190</v>
      </c>
      <c r="J1572" s="62"/>
      <c r="K1572" s="66">
        <v>44190</v>
      </c>
      <c r="L1572" s="62">
        <v>237.05</v>
      </c>
      <c r="M1572" s="62">
        <v>237.05</v>
      </c>
      <c r="N1572" s="67">
        <v>2.3705E-2</v>
      </c>
      <c r="O1572" s="67">
        <f t="shared" si="34"/>
        <v>2.3705E-2</v>
      </c>
      <c r="R1572" s="67"/>
      <c r="X1572" s="66">
        <v>44189</v>
      </c>
      <c r="Y1572" s="62">
        <v>3.25</v>
      </c>
    </row>
    <row r="1573" spans="9:25" x14ac:dyDescent="0.25">
      <c r="I1573" s="66">
        <v>44193</v>
      </c>
      <c r="J1573" s="62">
        <v>1.46</v>
      </c>
      <c r="K1573" s="66">
        <v>44193</v>
      </c>
      <c r="L1573" s="62">
        <v>237.21</v>
      </c>
      <c r="M1573" s="62">
        <v>237.21</v>
      </c>
      <c r="N1573" s="67">
        <v>2.3721000000000003E-2</v>
      </c>
      <c r="O1573" s="67">
        <f t="shared" si="34"/>
        <v>2.3721000000000003E-2</v>
      </c>
      <c r="R1573" s="67"/>
      <c r="X1573" s="66">
        <v>44190</v>
      </c>
      <c r="Y1573" s="62"/>
    </row>
    <row r="1574" spans="9:25" x14ac:dyDescent="0.25">
      <c r="I1574" s="66">
        <v>44194</v>
      </c>
      <c r="J1574" s="62">
        <v>1.47</v>
      </c>
      <c r="K1574" s="66">
        <v>44194</v>
      </c>
      <c r="L1574" s="147">
        <v>23.52</v>
      </c>
      <c r="M1574" s="147">
        <v>235.2</v>
      </c>
      <c r="N1574" s="148">
        <v>2.3519999999999999E-2</v>
      </c>
      <c r="O1574" s="148">
        <f t="shared" si="34"/>
        <v>2.3519999999999999E-2</v>
      </c>
      <c r="R1574" s="67"/>
      <c r="X1574" s="66">
        <v>44193</v>
      </c>
      <c r="Y1574" s="62">
        <v>3.25</v>
      </c>
    </row>
    <row r="1575" spans="9:25" x14ac:dyDescent="0.25">
      <c r="I1575" s="66">
        <v>44195</v>
      </c>
      <c r="J1575" s="62">
        <v>1.46</v>
      </c>
      <c r="K1575" s="66">
        <v>44195</v>
      </c>
      <c r="L1575" s="62">
        <v>234.41</v>
      </c>
      <c r="M1575" s="62">
        <v>234.41</v>
      </c>
      <c r="N1575" s="67">
        <v>2.3441E-2</v>
      </c>
      <c r="O1575" s="67">
        <f t="shared" si="34"/>
        <v>2.3441E-2</v>
      </c>
      <c r="R1575" s="67"/>
      <c r="X1575" s="66">
        <v>44194</v>
      </c>
      <c r="Y1575" s="62">
        <v>3.25</v>
      </c>
    </row>
    <row r="1576" spans="9:25" x14ac:dyDescent="0.25">
      <c r="I1576" s="66">
        <v>44196</v>
      </c>
      <c r="J1576" s="62">
        <v>1.45</v>
      </c>
      <c r="K1576" s="66">
        <v>44196</v>
      </c>
      <c r="L1576" s="62">
        <v>234.34</v>
      </c>
      <c r="M1576" s="62">
        <v>234.34</v>
      </c>
      <c r="N1576" s="67">
        <v>2.3434E-2</v>
      </c>
      <c r="O1576" s="67">
        <f t="shared" si="34"/>
        <v>2.3434E-2</v>
      </c>
      <c r="R1576" s="67"/>
      <c r="X1576" s="66">
        <v>44195</v>
      </c>
      <c r="Y1576" s="62">
        <v>3.25</v>
      </c>
    </row>
    <row r="1577" spans="9:25" x14ac:dyDescent="0.25">
      <c r="I1577" s="66">
        <v>44197</v>
      </c>
      <c r="J1577" s="62"/>
      <c r="K1577" s="66">
        <v>44197</v>
      </c>
      <c r="L1577" s="62">
        <v>234.34</v>
      </c>
      <c r="M1577" s="62">
        <v>234.34</v>
      </c>
      <c r="N1577" s="67">
        <v>2.3434E-2</v>
      </c>
      <c r="O1577" s="67">
        <f t="shared" si="34"/>
        <v>2.3434E-2</v>
      </c>
      <c r="R1577" s="67"/>
      <c r="X1577" s="66">
        <v>44196</v>
      </c>
      <c r="Y1577" s="62">
        <v>3.25</v>
      </c>
    </row>
    <row r="1578" spans="9:25" x14ac:dyDescent="0.25">
      <c r="I1578" s="66">
        <v>44200</v>
      </c>
      <c r="J1578" s="62">
        <v>1.46</v>
      </c>
      <c r="K1578" s="66">
        <v>44200</v>
      </c>
      <c r="L1578" s="62">
        <v>233.43</v>
      </c>
      <c r="M1578" s="62">
        <v>233.43</v>
      </c>
      <c r="N1578" s="67">
        <v>2.3342999999999999E-2</v>
      </c>
      <c r="O1578" s="67">
        <f t="shared" si="34"/>
        <v>2.3342999999999999E-2</v>
      </c>
      <c r="R1578" s="67"/>
      <c r="X1578" s="66">
        <v>44197</v>
      </c>
      <c r="Y1578" s="62"/>
    </row>
    <row r="1579" spans="9:25" x14ac:dyDescent="0.25">
      <c r="I1579" s="66">
        <v>44201</v>
      </c>
      <c r="J1579" s="62">
        <v>1.49</v>
      </c>
      <c r="K1579" s="66">
        <v>44201</v>
      </c>
      <c r="L1579" s="62">
        <v>239.92</v>
      </c>
      <c r="M1579" s="62">
        <v>239.92</v>
      </c>
      <c r="N1579" s="67">
        <v>2.3991999999999999E-2</v>
      </c>
      <c r="O1579" s="67">
        <f t="shared" si="34"/>
        <v>2.3991999999999999E-2</v>
      </c>
      <c r="R1579" s="67"/>
      <c r="X1579" s="66">
        <v>44200</v>
      </c>
      <c r="Y1579" s="62">
        <v>3.25</v>
      </c>
    </row>
    <row r="1580" spans="9:25" x14ac:dyDescent="0.25">
      <c r="I1580" s="66">
        <v>44202</v>
      </c>
      <c r="J1580" s="62">
        <v>1.6</v>
      </c>
      <c r="K1580" s="66">
        <v>44202</v>
      </c>
      <c r="L1580" s="62">
        <v>239.92</v>
      </c>
      <c r="M1580" s="62">
        <v>239.92</v>
      </c>
      <c r="N1580" s="67">
        <v>2.3991999999999999E-2</v>
      </c>
      <c r="O1580" s="67">
        <f t="shared" si="34"/>
        <v>2.3991999999999999E-2</v>
      </c>
      <c r="R1580" s="67"/>
      <c r="X1580" s="66">
        <v>44201</v>
      </c>
      <c r="Y1580" s="62">
        <v>3.25</v>
      </c>
    </row>
    <row r="1581" spans="9:25" x14ac:dyDescent="0.25">
      <c r="I1581" s="66">
        <v>44203</v>
      </c>
      <c r="J1581" s="62">
        <v>1.64</v>
      </c>
      <c r="K1581" s="66">
        <v>44203</v>
      </c>
      <c r="L1581" s="62">
        <v>245.05</v>
      </c>
      <c r="M1581" s="62">
        <v>245.05</v>
      </c>
      <c r="N1581" s="67">
        <v>2.4505000000000002E-2</v>
      </c>
      <c r="O1581" s="67">
        <f t="shared" si="34"/>
        <v>2.4505000000000002E-2</v>
      </c>
      <c r="R1581" s="67"/>
      <c r="X1581" s="66">
        <v>44202</v>
      </c>
      <c r="Y1581" s="62">
        <v>3.25</v>
      </c>
    </row>
    <row r="1582" spans="9:25" x14ac:dyDescent="0.25">
      <c r="I1582" s="66">
        <v>44204</v>
      </c>
      <c r="J1582" s="62">
        <v>1.67</v>
      </c>
      <c r="K1582" s="66">
        <v>44204</v>
      </c>
      <c r="L1582" s="62">
        <v>248.06</v>
      </c>
      <c r="M1582" s="62">
        <v>248.06</v>
      </c>
      <c r="N1582" s="67">
        <v>2.4806000000000002E-2</v>
      </c>
      <c r="O1582" s="67">
        <f t="shared" si="34"/>
        <v>2.4806000000000002E-2</v>
      </c>
      <c r="R1582" s="67"/>
      <c r="X1582" s="66">
        <v>44203</v>
      </c>
      <c r="Y1582" s="62">
        <v>3.25</v>
      </c>
    </row>
    <row r="1583" spans="9:25" x14ac:dyDescent="0.25">
      <c r="I1583" s="66">
        <v>44207</v>
      </c>
      <c r="J1583" s="62">
        <v>1.68</v>
      </c>
      <c r="K1583" s="66">
        <v>44207</v>
      </c>
      <c r="L1583" s="62">
        <v>252.93</v>
      </c>
      <c r="M1583" s="62">
        <v>252.93</v>
      </c>
      <c r="N1583" s="67">
        <v>2.5293E-2</v>
      </c>
      <c r="O1583" s="67">
        <f t="shared" si="34"/>
        <v>2.5293E-2</v>
      </c>
      <c r="R1583" s="67"/>
      <c r="X1583" s="66">
        <v>44204</v>
      </c>
      <c r="Y1583" s="62">
        <v>3.25</v>
      </c>
    </row>
    <row r="1584" spans="9:25" x14ac:dyDescent="0.25">
      <c r="I1584" s="66">
        <v>44208</v>
      </c>
      <c r="J1584" s="62">
        <v>1.68</v>
      </c>
      <c r="K1584" s="66">
        <v>44208</v>
      </c>
      <c r="L1584" s="62">
        <v>252.97</v>
      </c>
      <c r="M1584" s="62">
        <v>252.97</v>
      </c>
      <c r="N1584" s="67">
        <v>2.5297E-2</v>
      </c>
      <c r="O1584" s="67">
        <f t="shared" si="34"/>
        <v>2.5297E-2</v>
      </c>
      <c r="R1584" s="67"/>
      <c r="X1584" s="66">
        <v>44207</v>
      </c>
      <c r="Y1584" s="62">
        <v>3.25</v>
      </c>
    </row>
    <row r="1585" spans="9:25" x14ac:dyDescent="0.25">
      <c r="I1585" s="66">
        <v>44209</v>
      </c>
      <c r="J1585" s="62">
        <v>1.63</v>
      </c>
      <c r="K1585" s="66">
        <v>44209</v>
      </c>
      <c r="L1585" s="62">
        <v>248.64</v>
      </c>
      <c r="M1585" s="62">
        <v>248.64</v>
      </c>
      <c r="N1585" s="67">
        <v>2.4863999999999997E-2</v>
      </c>
      <c r="O1585" s="67">
        <f t="shared" si="34"/>
        <v>2.4863999999999997E-2</v>
      </c>
      <c r="R1585" s="67"/>
      <c r="X1585" s="66">
        <v>44208</v>
      </c>
      <c r="Y1585" s="62">
        <v>3.25</v>
      </c>
    </row>
    <row r="1586" spans="9:25" x14ac:dyDescent="0.25">
      <c r="I1586" s="66">
        <v>44210</v>
      </c>
      <c r="J1586" s="62">
        <v>1.69</v>
      </c>
      <c r="K1586" s="66">
        <v>44210</v>
      </c>
      <c r="L1586" s="62">
        <v>253.13</v>
      </c>
      <c r="M1586" s="62">
        <v>253.13</v>
      </c>
      <c r="N1586" s="67">
        <v>2.5312999999999999E-2</v>
      </c>
      <c r="O1586" s="67">
        <f t="shared" si="34"/>
        <v>2.5312999999999999E-2</v>
      </c>
      <c r="R1586" s="67"/>
      <c r="X1586" s="66">
        <v>44209</v>
      </c>
      <c r="Y1586" s="62">
        <v>3.25</v>
      </c>
    </row>
    <row r="1587" spans="9:25" x14ac:dyDescent="0.25">
      <c r="I1587" s="66">
        <v>44211</v>
      </c>
      <c r="J1587" s="62">
        <v>1.66</v>
      </c>
      <c r="K1587" s="66">
        <v>44211</v>
      </c>
      <c r="L1587" s="62">
        <v>260.79000000000002</v>
      </c>
      <c r="M1587" s="62">
        <v>260.79000000000002</v>
      </c>
      <c r="N1587" s="67">
        <v>2.6079000000000001E-2</v>
      </c>
      <c r="O1587" s="67">
        <f t="shared" si="34"/>
        <v>2.6079000000000001E-2</v>
      </c>
      <c r="R1587" s="67"/>
      <c r="X1587" s="66">
        <v>44210</v>
      </c>
      <c r="Y1587" s="62">
        <v>3.25</v>
      </c>
    </row>
    <row r="1588" spans="9:25" x14ac:dyDescent="0.25">
      <c r="I1588" s="66">
        <v>44214</v>
      </c>
      <c r="J1588" s="62"/>
      <c r="K1588" s="66">
        <v>44214</v>
      </c>
      <c r="L1588" s="62">
        <v>260.77</v>
      </c>
      <c r="M1588" s="62">
        <v>260.77</v>
      </c>
      <c r="N1588" s="67">
        <v>2.6076999999999999E-2</v>
      </c>
      <c r="O1588" s="67">
        <f t="shared" si="34"/>
        <v>2.6076999999999999E-2</v>
      </c>
      <c r="R1588" s="67"/>
      <c r="X1588" s="66">
        <v>44211</v>
      </c>
      <c r="Y1588" s="62">
        <v>3.25</v>
      </c>
    </row>
    <row r="1589" spans="9:25" x14ac:dyDescent="0.25">
      <c r="I1589" s="66">
        <v>44215</v>
      </c>
      <c r="J1589" s="62">
        <v>1.65</v>
      </c>
      <c r="K1589" s="66">
        <v>44215</v>
      </c>
      <c r="L1589" s="62">
        <v>260.74</v>
      </c>
      <c r="M1589" s="62">
        <v>260.74</v>
      </c>
      <c r="N1589" s="67">
        <v>2.6074E-2</v>
      </c>
      <c r="O1589" s="67">
        <f t="shared" si="34"/>
        <v>2.6074E-2</v>
      </c>
      <c r="R1589" s="67"/>
      <c r="X1589" s="66">
        <v>44214</v>
      </c>
      <c r="Y1589" s="62"/>
    </row>
    <row r="1590" spans="9:25" x14ac:dyDescent="0.25">
      <c r="I1590" s="66">
        <v>44216</v>
      </c>
      <c r="J1590" s="62">
        <v>1.65</v>
      </c>
      <c r="K1590" s="66">
        <v>44216</v>
      </c>
      <c r="L1590" s="62">
        <v>257.66000000000003</v>
      </c>
      <c r="M1590" s="62">
        <v>257.66000000000003</v>
      </c>
      <c r="N1590" s="67">
        <v>2.5766000000000004E-2</v>
      </c>
      <c r="O1590" s="67">
        <f t="shared" si="34"/>
        <v>2.5766000000000004E-2</v>
      </c>
      <c r="R1590" s="67"/>
      <c r="X1590" s="66">
        <v>44215</v>
      </c>
      <c r="Y1590" s="62">
        <v>3.25</v>
      </c>
    </row>
    <row r="1591" spans="9:25" x14ac:dyDescent="0.25">
      <c r="I1591" s="66">
        <v>44217</v>
      </c>
      <c r="J1591" s="62">
        <v>1.68</v>
      </c>
      <c r="K1591" s="66">
        <v>44217</v>
      </c>
      <c r="L1591" s="62">
        <v>264.27999999999997</v>
      </c>
      <c r="M1591" s="62">
        <v>264.27999999999997</v>
      </c>
      <c r="N1591" s="67">
        <v>2.6427999999999997E-2</v>
      </c>
      <c r="O1591" s="67">
        <f t="shared" si="34"/>
        <v>2.6427999999999997E-2</v>
      </c>
      <c r="R1591" s="67"/>
      <c r="X1591" s="66">
        <v>44216</v>
      </c>
      <c r="Y1591" s="62">
        <v>3.25</v>
      </c>
    </row>
    <row r="1592" spans="9:25" x14ac:dyDescent="0.25">
      <c r="I1592" s="66">
        <v>44218</v>
      </c>
      <c r="J1592" s="62">
        <v>1.66</v>
      </c>
      <c r="K1592" s="66">
        <v>44218</v>
      </c>
      <c r="L1592" s="62">
        <v>266.83</v>
      </c>
      <c r="M1592" s="62">
        <v>266.83</v>
      </c>
      <c r="N1592" s="67">
        <v>2.6682999999999998E-2</v>
      </c>
      <c r="O1592" s="67">
        <f t="shared" si="34"/>
        <v>2.6682999999999998E-2</v>
      </c>
      <c r="R1592" s="67"/>
      <c r="X1592" s="66">
        <v>44217</v>
      </c>
      <c r="Y1592" s="62">
        <v>3.25</v>
      </c>
    </row>
    <row r="1593" spans="9:25" x14ac:dyDescent="0.25">
      <c r="I1593" s="66">
        <v>44221</v>
      </c>
      <c r="J1593" s="62">
        <v>1.61</v>
      </c>
      <c r="K1593" s="66">
        <v>44221</v>
      </c>
      <c r="L1593" s="62">
        <v>272.02</v>
      </c>
      <c r="M1593" s="62">
        <v>272.02</v>
      </c>
      <c r="N1593" s="67">
        <v>2.7201999999999997E-2</v>
      </c>
      <c r="O1593" s="67">
        <f t="shared" si="34"/>
        <v>2.7201999999999997E-2</v>
      </c>
      <c r="R1593" s="67"/>
      <c r="X1593" s="66">
        <v>44218</v>
      </c>
      <c r="Y1593" s="62">
        <v>3.25</v>
      </c>
    </row>
    <row r="1594" spans="9:25" x14ac:dyDescent="0.25">
      <c r="I1594" s="66">
        <v>44222</v>
      </c>
      <c r="J1594" s="62">
        <v>1.61</v>
      </c>
      <c r="K1594" s="66">
        <v>44222</v>
      </c>
      <c r="L1594" s="62">
        <v>270.68</v>
      </c>
      <c r="M1594" s="62">
        <v>270.68</v>
      </c>
      <c r="N1594" s="67">
        <v>2.7068000000000002E-2</v>
      </c>
      <c r="O1594" s="67">
        <f t="shared" si="34"/>
        <v>2.7068000000000002E-2</v>
      </c>
      <c r="R1594" s="67"/>
      <c r="X1594" s="66">
        <v>44221</v>
      </c>
      <c r="Y1594" s="62">
        <v>3.25</v>
      </c>
    </row>
    <row r="1595" spans="9:25" x14ac:dyDescent="0.25">
      <c r="I1595" s="66">
        <v>44223</v>
      </c>
      <c r="J1595" s="62">
        <v>1.6</v>
      </c>
      <c r="K1595" s="66">
        <v>44223</v>
      </c>
      <c r="L1595" s="62">
        <v>271.92</v>
      </c>
      <c r="M1595" s="62">
        <v>271.92</v>
      </c>
      <c r="N1595" s="67">
        <v>2.7192000000000001E-2</v>
      </c>
      <c r="O1595" s="67">
        <f t="shared" si="34"/>
        <v>2.7192000000000001E-2</v>
      </c>
      <c r="R1595" s="67"/>
      <c r="X1595" s="66">
        <v>44222</v>
      </c>
      <c r="Y1595" s="62">
        <v>3.25</v>
      </c>
    </row>
    <row r="1596" spans="9:25" x14ac:dyDescent="0.25">
      <c r="I1596" s="66">
        <v>44224</v>
      </c>
      <c r="J1596" s="62">
        <v>1.63</v>
      </c>
      <c r="K1596" s="66">
        <v>44224</v>
      </c>
      <c r="L1596" s="62">
        <v>269.85000000000002</v>
      </c>
      <c r="M1596" s="62">
        <v>269.85000000000002</v>
      </c>
      <c r="N1596" s="67">
        <v>2.6985000000000002E-2</v>
      </c>
      <c r="O1596" s="67">
        <f t="shared" si="34"/>
        <v>2.6985000000000002E-2</v>
      </c>
      <c r="R1596" s="67"/>
      <c r="X1596" s="66">
        <v>44223</v>
      </c>
      <c r="Y1596" s="62">
        <v>3.25</v>
      </c>
    </row>
    <row r="1597" spans="9:25" x14ac:dyDescent="0.25">
      <c r="I1597" s="66">
        <v>44225</v>
      </c>
      <c r="J1597" s="62">
        <v>1.68</v>
      </c>
      <c r="K1597" s="66">
        <v>44225</v>
      </c>
      <c r="L1597" s="62">
        <v>273.26</v>
      </c>
      <c r="M1597" s="62">
        <v>273.26</v>
      </c>
      <c r="N1597" s="67">
        <v>2.7326E-2</v>
      </c>
      <c r="O1597" s="67">
        <f t="shared" si="34"/>
        <v>2.7326E-2</v>
      </c>
      <c r="R1597" s="67"/>
      <c r="X1597" s="66">
        <v>44224</v>
      </c>
      <c r="Y1597" s="62">
        <v>3.25</v>
      </c>
    </row>
    <row r="1598" spans="9:25" x14ac:dyDescent="0.25">
      <c r="I1598" s="66">
        <v>44228</v>
      </c>
      <c r="J1598" s="62">
        <v>1.66</v>
      </c>
      <c r="K1598" s="66">
        <v>44228</v>
      </c>
      <c r="L1598" s="62">
        <v>265.85000000000002</v>
      </c>
      <c r="M1598" s="62">
        <v>265.85000000000002</v>
      </c>
      <c r="N1598" s="67">
        <v>2.6585000000000001E-2</v>
      </c>
      <c r="O1598" s="67">
        <f t="shared" si="34"/>
        <v>2.6585000000000001E-2</v>
      </c>
      <c r="R1598" s="67"/>
      <c r="X1598" s="66">
        <v>44225</v>
      </c>
      <c r="Y1598" s="62">
        <v>3.25</v>
      </c>
    </row>
    <row r="1599" spans="9:25" x14ac:dyDescent="0.25">
      <c r="I1599" s="66">
        <v>44229</v>
      </c>
      <c r="J1599" s="62">
        <v>1.69</v>
      </c>
      <c r="K1599" s="66">
        <v>44229</v>
      </c>
      <c r="L1599" s="62">
        <v>256.14</v>
      </c>
      <c r="M1599" s="62">
        <v>256.14</v>
      </c>
      <c r="N1599" s="67">
        <v>2.5613999999999998E-2</v>
      </c>
      <c r="O1599" s="67">
        <f t="shared" si="34"/>
        <v>2.5613999999999998E-2</v>
      </c>
      <c r="R1599" s="67"/>
      <c r="X1599" s="66">
        <v>44228</v>
      </c>
      <c r="Y1599" s="62">
        <v>3.25</v>
      </c>
    </row>
    <row r="1600" spans="9:25" x14ac:dyDescent="0.25">
      <c r="I1600" s="66">
        <v>44230</v>
      </c>
      <c r="J1600" s="62">
        <v>1.73</v>
      </c>
      <c r="K1600" s="66">
        <v>44230</v>
      </c>
      <c r="L1600" s="62">
        <v>255.05</v>
      </c>
      <c r="M1600" s="62">
        <v>255.05</v>
      </c>
      <c r="N1600" s="67">
        <v>2.5505E-2</v>
      </c>
      <c r="O1600" s="67">
        <f t="shared" si="34"/>
        <v>2.5505E-2</v>
      </c>
      <c r="R1600" s="67"/>
      <c r="X1600" s="66">
        <v>44229</v>
      </c>
      <c r="Y1600" s="62">
        <v>3.25</v>
      </c>
    </row>
    <row r="1601" spans="9:25" x14ac:dyDescent="0.25">
      <c r="I1601" s="66">
        <v>44231</v>
      </c>
      <c r="J1601" s="62">
        <v>1.75</v>
      </c>
      <c r="K1601" s="66">
        <v>44231</v>
      </c>
      <c r="L1601" s="62">
        <v>252.89</v>
      </c>
      <c r="M1601" s="62">
        <v>252.89</v>
      </c>
      <c r="N1601" s="67">
        <v>2.5288999999999999E-2</v>
      </c>
      <c r="O1601" s="67">
        <f t="shared" si="34"/>
        <v>2.5288999999999999E-2</v>
      </c>
      <c r="R1601" s="67"/>
      <c r="X1601" s="66">
        <v>44230</v>
      </c>
      <c r="Y1601" s="62">
        <v>3.25</v>
      </c>
    </row>
    <row r="1602" spans="9:25" x14ac:dyDescent="0.25">
      <c r="I1602" s="66">
        <v>44232</v>
      </c>
      <c r="J1602" s="62">
        <v>1.79</v>
      </c>
      <c r="K1602" s="66">
        <v>44232</v>
      </c>
      <c r="L1602" s="62">
        <v>252.31</v>
      </c>
      <c r="M1602" s="62">
        <v>252.31</v>
      </c>
      <c r="N1602" s="67">
        <v>2.5231E-2</v>
      </c>
      <c r="O1602" s="67">
        <f t="shared" si="34"/>
        <v>2.5231E-2</v>
      </c>
      <c r="R1602" s="67"/>
      <c r="X1602" s="66">
        <v>44231</v>
      </c>
      <c r="Y1602" s="62">
        <v>3.25</v>
      </c>
    </row>
    <row r="1603" spans="9:25" x14ac:dyDescent="0.25">
      <c r="I1603" s="66">
        <v>44235</v>
      </c>
      <c r="J1603" s="62">
        <v>1.78</v>
      </c>
      <c r="K1603" s="66">
        <v>44235</v>
      </c>
      <c r="L1603" s="62">
        <v>251.21</v>
      </c>
      <c r="M1603" s="62">
        <v>251.21</v>
      </c>
      <c r="N1603" s="67">
        <v>2.5121000000000001E-2</v>
      </c>
      <c r="O1603" s="67">
        <f t="shared" si="34"/>
        <v>2.5121000000000001E-2</v>
      </c>
      <c r="R1603" s="67"/>
      <c r="X1603" s="66">
        <v>44232</v>
      </c>
      <c r="Y1603" s="62">
        <v>3.25</v>
      </c>
    </row>
    <row r="1604" spans="9:25" x14ac:dyDescent="0.25">
      <c r="I1604" s="66">
        <v>44236</v>
      </c>
      <c r="J1604" s="62">
        <v>1.78</v>
      </c>
      <c r="K1604" s="66">
        <v>44236</v>
      </c>
      <c r="L1604" s="62">
        <v>260.33</v>
      </c>
      <c r="M1604" s="62">
        <v>260.33</v>
      </c>
      <c r="N1604" s="67">
        <v>2.6032999999999997E-2</v>
      </c>
      <c r="O1604" s="67">
        <f t="shared" si="34"/>
        <v>2.6032999999999997E-2</v>
      </c>
      <c r="R1604" s="67"/>
      <c r="X1604" s="66">
        <v>44235</v>
      </c>
      <c r="Y1604" s="62">
        <v>3.25</v>
      </c>
    </row>
    <row r="1605" spans="9:25" x14ac:dyDescent="0.25">
      <c r="I1605" s="66">
        <v>44237</v>
      </c>
      <c r="J1605" s="62">
        <v>1.75</v>
      </c>
      <c r="K1605" s="66">
        <v>44237</v>
      </c>
      <c r="L1605" s="147">
        <v>25.85</v>
      </c>
      <c r="M1605" s="147">
        <v>258.5</v>
      </c>
      <c r="N1605" s="148">
        <v>2.5850000000000001E-2</v>
      </c>
      <c r="O1605" s="148">
        <f t="shared" si="34"/>
        <v>2.5850000000000001E-2</v>
      </c>
      <c r="R1605" s="67"/>
      <c r="X1605" s="66">
        <v>44236</v>
      </c>
      <c r="Y1605" s="62">
        <v>3.25</v>
      </c>
    </row>
    <row r="1606" spans="9:25" x14ac:dyDescent="0.25">
      <c r="I1606" s="66">
        <v>44238</v>
      </c>
      <c r="J1606" s="62">
        <v>1.77</v>
      </c>
      <c r="K1606" s="66">
        <v>44238</v>
      </c>
      <c r="L1606" s="62">
        <v>256.56</v>
      </c>
      <c r="M1606" s="62">
        <v>256.56</v>
      </c>
      <c r="N1606" s="67">
        <v>2.5656000000000002E-2</v>
      </c>
      <c r="O1606" s="67">
        <f t="shared" si="34"/>
        <v>2.5656000000000002E-2</v>
      </c>
      <c r="R1606" s="67"/>
      <c r="X1606" s="66">
        <v>44237</v>
      </c>
      <c r="Y1606" s="62">
        <v>3.25</v>
      </c>
    </row>
    <row r="1607" spans="9:25" x14ac:dyDescent="0.25">
      <c r="I1607" s="66">
        <v>44239</v>
      </c>
      <c r="J1607" s="62">
        <v>1.83</v>
      </c>
      <c r="K1607" s="66">
        <v>44239</v>
      </c>
      <c r="L1607" s="147">
        <v>25.64</v>
      </c>
      <c r="M1607" s="147">
        <v>256.39999999999998</v>
      </c>
      <c r="N1607" s="148">
        <v>2.5639999999999996E-2</v>
      </c>
      <c r="O1607" s="148">
        <f t="shared" si="34"/>
        <v>2.5639999999999996E-2</v>
      </c>
      <c r="R1607" s="67"/>
      <c r="X1607" s="66">
        <v>44238</v>
      </c>
      <c r="Y1607" s="62">
        <v>3.25</v>
      </c>
    </row>
    <row r="1608" spans="9:25" x14ac:dyDescent="0.25">
      <c r="I1608" s="66">
        <v>44242</v>
      </c>
      <c r="J1608" s="62"/>
      <c r="K1608" s="66">
        <v>44242</v>
      </c>
      <c r="L1608" s="62">
        <v>256.33999999999997</v>
      </c>
      <c r="M1608" s="62">
        <v>256.33999999999997</v>
      </c>
      <c r="N1608" s="67">
        <v>2.5633999999999997E-2</v>
      </c>
      <c r="O1608" s="67">
        <f t="shared" si="34"/>
        <v>2.5633999999999997E-2</v>
      </c>
      <c r="R1608" s="67"/>
      <c r="X1608" s="66">
        <v>44239</v>
      </c>
      <c r="Y1608" s="62">
        <v>3.25</v>
      </c>
    </row>
    <row r="1609" spans="9:25" x14ac:dyDescent="0.25">
      <c r="I1609" s="66">
        <v>44243</v>
      </c>
      <c r="J1609" s="62">
        <v>1.92</v>
      </c>
      <c r="K1609" s="66">
        <v>44243</v>
      </c>
      <c r="L1609" s="62">
        <v>259.33</v>
      </c>
      <c r="M1609" s="62">
        <v>259.33</v>
      </c>
      <c r="N1609" s="67">
        <v>2.5932999999999998E-2</v>
      </c>
      <c r="O1609" s="67">
        <f t="shared" si="34"/>
        <v>2.5932999999999998E-2</v>
      </c>
      <c r="R1609" s="67"/>
      <c r="X1609" s="66">
        <v>44242</v>
      </c>
      <c r="Y1609" s="62"/>
    </row>
    <row r="1610" spans="9:25" x14ac:dyDescent="0.25">
      <c r="I1610" s="66">
        <v>44244</v>
      </c>
      <c r="J1610" s="62">
        <v>1.92</v>
      </c>
      <c r="K1610" s="66">
        <v>44244</v>
      </c>
      <c r="L1610" s="62">
        <v>258.95999999999998</v>
      </c>
      <c r="M1610" s="62">
        <v>258.95999999999998</v>
      </c>
      <c r="N1610" s="67">
        <v>2.5895999999999999E-2</v>
      </c>
      <c r="O1610" s="67">
        <f t="shared" si="34"/>
        <v>2.5895999999999999E-2</v>
      </c>
      <c r="R1610" s="67"/>
      <c r="X1610" s="66">
        <v>44243</v>
      </c>
      <c r="Y1610" s="62">
        <v>3.25</v>
      </c>
    </row>
    <row r="1611" spans="9:25" x14ac:dyDescent="0.25">
      <c r="I1611" s="66">
        <v>44245</v>
      </c>
      <c r="J1611" s="62">
        <v>1.91</v>
      </c>
      <c r="K1611" s="66">
        <v>44245</v>
      </c>
      <c r="L1611" s="62">
        <v>262.63</v>
      </c>
      <c r="M1611" s="62">
        <v>262.63</v>
      </c>
      <c r="N1611" s="67">
        <v>2.6262999999999998E-2</v>
      </c>
      <c r="O1611" s="67">
        <f t="shared" si="34"/>
        <v>2.6262999999999998E-2</v>
      </c>
      <c r="R1611" s="67"/>
      <c r="X1611" s="66">
        <v>44244</v>
      </c>
      <c r="Y1611" s="62">
        <v>3.25</v>
      </c>
    </row>
    <row r="1612" spans="9:25" x14ac:dyDescent="0.25">
      <c r="I1612" s="66">
        <v>44246</v>
      </c>
      <c r="J1612" s="62">
        <v>1.98</v>
      </c>
      <c r="K1612" s="66">
        <v>44246</v>
      </c>
      <c r="L1612" s="62">
        <v>265.88</v>
      </c>
      <c r="M1612" s="62">
        <v>265.88</v>
      </c>
      <c r="N1612" s="67">
        <v>2.6588000000000001E-2</v>
      </c>
      <c r="O1612" s="67">
        <f t="shared" ref="O1612:O1675" si="35">IF(OR(N1612&gt;($G$25+$G$26*$G$24),N1612&lt;($G$25-$G$26*$G$24)),"",N1612)</f>
        <v>2.6588000000000001E-2</v>
      </c>
      <c r="R1612" s="67"/>
      <c r="X1612" s="66">
        <v>44245</v>
      </c>
      <c r="Y1612" s="62">
        <v>3.25</v>
      </c>
    </row>
    <row r="1613" spans="9:25" x14ac:dyDescent="0.25">
      <c r="I1613" s="66">
        <v>44249</v>
      </c>
      <c r="J1613" s="62">
        <v>2.02</v>
      </c>
      <c r="K1613" s="66">
        <v>44249</v>
      </c>
      <c r="L1613" s="62">
        <v>285.68</v>
      </c>
      <c r="M1613" s="62">
        <v>285.68</v>
      </c>
      <c r="N1613" s="67">
        <v>2.8568E-2</v>
      </c>
      <c r="O1613" s="67">
        <f t="shared" si="35"/>
        <v>2.8568E-2</v>
      </c>
      <c r="R1613" s="67"/>
      <c r="X1613" s="66">
        <v>44246</v>
      </c>
      <c r="Y1613" s="62">
        <v>3.25</v>
      </c>
    </row>
    <row r="1614" spans="9:25" x14ac:dyDescent="0.25">
      <c r="I1614" s="66">
        <v>44250</v>
      </c>
      <c r="J1614" s="62">
        <v>2.0299999999999998</v>
      </c>
      <c r="K1614" s="66">
        <v>44250</v>
      </c>
      <c r="L1614" s="62">
        <v>275.88</v>
      </c>
      <c r="M1614" s="62">
        <v>275.88</v>
      </c>
      <c r="N1614" s="67">
        <v>2.7587999999999998E-2</v>
      </c>
      <c r="O1614" s="67">
        <f t="shared" si="35"/>
        <v>2.7587999999999998E-2</v>
      </c>
      <c r="R1614" s="67"/>
      <c r="X1614" s="66">
        <v>44249</v>
      </c>
      <c r="Y1614" s="62">
        <v>3.25</v>
      </c>
    </row>
    <row r="1615" spans="9:25" x14ac:dyDescent="0.25">
      <c r="I1615" s="66">
        <v>44251</v>
      </c>
      <c r="J1615" s="62">
        <v>2.0699999999999998</v>
      </c>
      <c r="K1615" s="66">
        <v>44251</v>
      </c>
      <c r="L1615" s="62">
        <v>274.75</v>
      </c>
      <c r="M1615" s="62">
        <v>274.75</v>
      </c>
      <c r="N1615" s="67">
        <v>2.7474999999999999E-2</v>
      </c>
      <c r="O1615" s="67">
        <f t="shared" si="35"/>
        <v>2.7474999999999999E-2</v>
      </c>
      <c r="R1615" s="67"/>
      <c r="X1615" s="66">
        <v>44250</v>
      </c>
      <c r="Y1615" s="62">
        <v>3.25</v>
      </c>
    </row>
    <row r="1616" spans="9:25" x14ac:dyDescent="0.25">
      <c r="I1616" s="66">
        <v>44252</v>
      </c>
      <c r="J1616" s="62">
        <v>2.25</v>
      </c>
      <c r="K1616" s="66">
        <v>44252</v>
      </c>
      <c r="L1616" s="62">
        <v>294.22000000000003</v>
      </c>
      <c r="M1616" s="62">
        <v>294.22000000000003</v>
      </c>
      <c r="N1616" s="67">
        <v>2.9422000000000004E-2</v>
      </c>
      <c r="O1616" s="67">
        <f t="shared" si="35"/>
        <v>2.9422000000000004E-2</v>
      </c>
      <c r="R1616" s="67"/>
      <c r="X1616" s="66">
        <v>44251</v>
      </c>
      <c r="Y1616" s="62">
        <v>3.25</v>
      </c>
    </row>
    <row r="1617" spans="9:25" x14ac:dyDescent="0.25">
      <c r="I1617" s="66">
        <v>44253</v>
      </c>
      <c r="J1617" s="62">
        <v>2.08</v>
      </c>
      <c r="K1617" s="66">
        <v>44253</v>
      </c>
      <c r="L1617" s="62">
        <v>294.93</v>
      </c>
      <c r="M1617" s="62">
        <v>294.93</v>
      </c>
      <c r="N1617" s="67">
        <v>2.9493000000000002E-2</v>
      </c>
      <c r="O1617" s="67">
        <f t="shared" si="35"/>
        <v>2.9493000000000002E-2</v>
      </c>
      <c r="R1617" s="67"/>
      <c r="X1617" s="66">
        <v>44252</v>
      </c>
      <c r="Y1617" s="62">
        <v>3.25</v>
      </c>
    </row>
    <row r="1618" spans="9:25" x14ac:dyDescent="0.25">
      <c r="I1618" s="66">
        <v>44256</v>
      </c>
      <c r="J1618" s="62">
        <v>2.11</v>
      </c>
      <c r="K1618" s="66">
        <v>44256</v>
      </c>
      <c r="L1618" s="62">
        <v>287.58999999999997</v>
      </c>
      <c r="M1618" s="62">
        <v>287.58999999999997</v>
      </c>
      <c r="N1618" s="67">
        <v>2.8758999999999996E-2</v>
      </c>
      <c r="O1618" s="67">
        <f t="shared" si="35"/>
        <v>2.8758999999999996E-2</v>
      </c>
      <c r="R1618" s="67"/>
      <c r="X1618" s="66">
        <v>44253</v>
      </c>
      <c r="Y1618" s="62">
        <v>3.25</v>
      </c>
    </row>
    <row r="1619" spans="9:25" x14ac:dyDescent="0.25">
      <c r="I1619" s="66">
        <v>44257</v>
      </c>
      <c r="J1619" s="62">
        <v>2.09</v>
      </c>
      <c r="K1619" s="66">
        <v>44257</v>
      </c>
      <c r="L1619" s="62">
        <v>297.77999999999997</v>
      </c>
      <c r="M1619" s="62">
        <v>297.77999999999997</v>
      </c>
      <c r="N1619" s="67">
        <v>2.9777999999999999E-2</v>
      </c>
      <c r="O1619" s="67">
        <f t="shared" si="35"/>
        <v>2.9777999999999999E-2</v>
      </c>
      <c r="R1619" s="67"/>
      <c r="X1619" s="66">
        <v>44256</v>
      </c>
      <c r="Y1619" s="62">
        <v>3.25</v>
      </c>
    </row>
    <row r="1620" spans="9:25" x14ac:dyDescent="0.25">
      <c r="I1620" s="66">
        <v>44258</v>
      </c>
      <c r="J1620" s="62">
        <v>2.12</v>
      </c>
      <c r="K1620" s="66">
        <v>44258</v>
      </c>
      <c r="L1620" s="62">
        <v>295.45999999999998</v>
      </c>
      <c r="M1620" s="62">
        <v>295.45999999999998</v>
      </c>
      <c r="N1620" s="67">
        <v>2.9545999999999999E-2</v>
      </c>
      <c r="O1620" s="67">
        <f t="shared" si="35"/>
        <v>2.9545999999999999E-2</v>
      </c>
      <c r="R1620" s="67"/>
      <c r="X1620" s="66">
        <v>44257</v>
      </c>
      <c r="Y1620" s="62">
        <v>3.25</v>
      </c>
    </row>
    <row r="1621" spans="9:25" x14ac:dyDescent="0.25">
      <c r="I1621" s="66">
        <v>44259</v>
      </c>
      <c r="J1621" s="62">
        <v>2.1800000000000002</v>
      </c>
      <c r="K1621" s="66">
        <v>44259</v>
      </c>
      <c r="L1621" s="62">
        <v>297.26</v>
      </c>
      <c r="M1621" s="62">
        <v>297.26</v>
      </c>
      <c r="N1621" s="67">
        <v>2.9725999999999999E-2</v>
      </c>
      <c r="O1621" s="67">
        <f t="shared" si="35"/>
        <v>2.9725999999999999E-2</v>
      </c>
      <c r="R1621" s="67"/>
      <c r="X1621" s="66">
        <v>44258</v>
      </c>
      <c r="Y1621" s="62">
        <v>3.25</v>
      </c>
    </row>
    <row r="1622" spans="9:25" x14ac:dyDescent="0.25">
      <c r="I1622" s="66">
        <v>44260</v>
      </c>
      <c r="J1622" s="62">
        <v>2.1800000000000002</v>
      </c>
      <c r="K1622" s="66">
        <v>44260</v>
      </c>
      <c r="L1622" s="62">
        <v>296.62</v>
      </c>
      <c r="M1622" s="62">
        <v>296.62</v>
      </c>
      <c r="N1622" s="67">
        <v>2.9662000000000001E-2</v>
      </c>
      <c r="O1622" s="67">
        <f t="shared" si="35"/>
        <v>2.9662000000000001E-2</v>
      </c>
      <c r="R1622" s="67"/>
      <c r="X1622" s="66">
        <v>44259</v>
      </c>
      <c r="Y1622" s="62">
        <v>3.25</v>
      </c>
    </row>
    <row r="1623" spans="9:25" x14ac:dyDescent="0.25">
      <c r="I1623" s="66">
        <v>44263</v>
      </c>
      <c r="J1623" s="62">
        <v>2.2000000000000002</v>
      </c>
      <c r="K1623" s="66">
        <v>44263</v>
      </c>
      <c r="L1623" s="62">
        <v>315.77999999999997</v>
      </c>
      <c r="M1623" s="62">
        <v>315.77999999999997</v>
      </c>
      <c r="N1623" s="67">
        <v>3.1577999999999995E-2</v>
      </c>
      <c r="O1623" s="67">
        <f t="shared" si="35"/>
        <v>3.1577999999999995E-2</v>
      </c>
      <c r="R1623" s="67"/>
      <c r="X1623" s="66">
        <v>44260</v>
      </c>
      <c r="Y1623" s="62">
        <v>3.25</v>
      </c>
    </row>
    <row r="1624" spans="9:25" x14ac:dyDescent="0.25">
      <c r="I1624" s="66">
        <v>44264</v>
      </c>
      <c r="J1624" s="62">
        <v>2.16</v>
      </c>
      <c r="K1624" s="66">
        <v>44264</v>
      </c>
      <c r="L1624" s="62">
        <v>312.08999999999997</v>
      </c>
      <c r="M1624" s="62">
        <v>312.08999999999997</v>
      </c>
      <c r="N1624" s="67">
        <v>3.1208999999999997E-2</v>
      </c>
      <c r="O1624" s="67">
        <f t="shared" si="35"/>
        <v>3.1208999999999997E-2</v>
      </c>
      <c r="R1624" s="67"/>
      <c r="X1624" s="66">
        <v>44263</v>
      </c>
      <c r="Y1624" s="62">
        <v>3.25</v>
      </c>
    </row>
    <row r="1625" spans="9:25" x14ac:dyDescent="0.25">
      <c r="I1625" s="66">
        <v>44265</v>
      </c>
      <c r="J1625" s="62">
        <v>2.15</v>
      </c>
      <c r="K1625" s="66">
        <v>44265</v>
      </c>
      <c r="L1625" s="62">
        <v>313.08999999999997</v>
      </c>
      <c r="M1625" s="62">
        <v>313.08999999999997</v>
      </c>
      <c r="N1625" s="67">
        <v>3.1308999999999997E-2</v>
      </c>
      <c r="O1625" s="67">
        <f t="shared" si="35"/>
        <v>3.1308999999999997E-2</v>
      </c>
      <c r="R1625" s="67"/>
      <c r="X1625" s="66">
        <v>44264</v>
      </c>
      <c r="Y1625" s="62">
        <v>3.25</v>
      </c>
    </row>
    <row r="1626" spans="9:25" x14ac:dyDescent="0.25">
      <c r="I1626" s="66">
        <v>44266</v>
      </c>
      <c r="J1626" s="62">
        <v>2.1800000000000002</v>
      </c>
      <c r="K1626" s="66">
        <v>44266</v>
      </c>
      <c r="L1626" s="62">
        <v>298.66000000000003</v>
      </c>
      <c r="M1626" s="62">
        <v>298.66000000000003</v>
      </c>
      <c r="N1626" s="67">
        <v>2.9866000000000004E-2</v>
      </c>
      <c r="O1626" s="67">
        <f t="shared" si="35"/>
        <v>2.9866000000000004E-2</v>
      </c>
      <c r="R1626" s="67"/>
      <c r="X1626" s="66">
        <v>44265</v>
      </c>
      <c r="Y1626" s="62">
        <v>3.25</v>
      </c>
    </row>
    <row r="1627" spans="9:25" x14ac:dyDescent="0.25">
      <c r="I1627" s="66">
        <v>44267</v>
      </c>
      <c r="J1627" s="62">
        <v>2.31</v>
      </c>
      <c r="K1627" s="66">
        <v>44267</v>
      </c>
      <c r="L1627" s="62">
        <v>300.68</v>
      </c>
      <c r="M1627" s="62">
        <v>300.68</v>
      </c>
      <c r="N1627" s="67">
        <v>3.0068000000000001E-2</v>
      </c>
      <c r="O1627" s="67">
        <f t="shared" si="35"/>
        <v>3.0068000000000001E-2</v>
      </c>
      <c r="R1627" s="67"/>
      <c r="X1627" s="66">
        <v>44266</v>
      </c>
      <c r="Y1627" s="62">
        <v>3.25</v>
      </c>
    </row>
    <row r="1628" spans="9:25" x14ac:dyDescent="0.25">
      <c r="I1628" s="66">
        <v>44270</v>
      </c>
      <c r="J1628" s="62">
        <v>2.27</v>
      </c>
      <c r="K1628" s="66">
        <v>44270</v>
      </c>
      <c r="L1628" s="62">
        <v>302.26</v>
      </c>
      <c r="M1628" s="62">
        <v>302.26</v>
      </c>
      <c r="N1628" s="67">
        <v>3.0225999999999999E-2</v>
      </c>
      <c r="O1628" s="67">
        <f t="shared" si="35"/>
        <v>3.0225999999999999E-2</v>
      </c>
      <c r="R1628" s="67"/>
      <c r="X1628" s="66">
        <v>44267</v>
      </c>
      <c r="Y1628" s="62">
        <v>3.25</v>
      </c>
    </row>
    <row r="1629" spans="9:25" x14ac:dyDescent="0.25">
      <c r="I1629" s="66">
        <v>44271</v>
      </c>
      <c r="J1629" s="62">
        <v>2.2999999999999998</v>
      </c>
      <c r="K1629" s="66">
        <v>44271</v>
      </c>
      <c r="L1629" s="62">
        <v>301.87</v>
      </c>
      <c r="M1629" s="62">
        <v>301.87</v>
      </c>
      <c r="N1629" s="67">
        <v>3.0187000000000002E-2</v>
      </c>
      <c r="O1629" s="67">
        <f t="shared" si="35"/>
        <v>3.0187000000000002E-2</v>
      </c>
      <c r="R1629" s="67"/>
      <c r="X1629" s="66">
        <v>44270</v>
      </c>
      <c r="Y1629" s="62">
        <v>3.25</v>
      </c>
    </row>
    <row r="1630" spans="9:25" x14ac:dyDescent="0.25">
      <c r="I1630" s="66">
        <v>44272</v>
      </c>
      <c r="J1630" s="62">
        <v>2.3199999999999998</v>
      </c>
      <c r="K1630" s="66">
        <v>44272</v>
      </c>
      <c r="L1630" s="62">
        <v>294.56</v>
      </c>
      <c r="M1630" s="62">
        <v>294.56</v>
      </c>
      <c r="N1630" s="67">
        <v>2.9456E-2</v>
      </c>
      <c r="O1630" s="67">
        <f t="shared" si="35"/>
        <v>2.9456E-2</v>
      </c>
      <c r="R1630" s="67"/>
      <c r="X1630" s="66">
        <v>44271</v>
      </c>
      <c r="Y1630" s="62">
        <v>3.25</v>
      </c>
    </row>
    <row r="1631" spans="9:25" x14ac:dyDescent="0.25">
      <c r="I1631" s="66">
        <v>44273</v>
      </c>
      <c r="J1631" s="62">
        <v>2.36</v>
      </c>
      <c r="K1631" s="66">
        <v>44273</v>
      </c>
      <c r="L1631" s="62">
        <v>295.67</v>
      </c>
      <c r="M1631" s="62">
        <v>295.67</v>
      </c>
      <c r="N1631" s="67">
        <v>2.9567000000000003E-2</v>
      </c>
      <c r="O1631" s="67">
        <f t="shared" si="35"/>
        <v>2.9567000000000003E-2</v>
      </c>
      <c r="R1631" s="67"/>
      <c r="X1631" s="66">
        <v>44272</v>
      </c>
      <c r="Y1631" s="62">
        <v>3.25</v>
      </c>
    </row>
    <row r="1632" spans="9:25" x14ac:dyDescent="0.25">
      <c r="I1632" s="66">
        <v>44274</v>
      </c>
      <c r="J1632" s="62">
        <v>2.36</v>
      </c>
      <c r="K1632" s="66">
        <v>44274</v>
      </c>
      <c r="L1632" s="62">
        <v>293.06</v>
      </c>
      <c r="M1632" s="62">
        <v>293.06</v>
      </c>
      <c r="N1632" s="67">
        <v>2.9305999999999999E-2</v>
      </c>
      <c r="O1632" s="67">
        <f t="shared" si="35"/>
        <v>2.9305999999999999E-2</v>
      </c>
      <c r="R1632" s="67"/>
      <c r="X1632" s="66">
        <v>44273</v>
      </c>
      <c r="Y1632" s="62">
        <v>3.25</v>
      </c>
    </row>
    <row r="1633" spans="9:25" x14ac:dyDescent="0.25">
      <c r="I1633" s="66">
        <v>44277</v>
      </c>
      <c r="J1633" s="62">
        <v>2.29</v>
      </c>
      <c r="K1633" s="66">
        <v>44277</v>
      </c>
      <c r="L1633" s="62">
        <v>293.69</v>
      </c>
      <c r="M1633" s="62">
        <v>293.69</v>
      </c>
      <c r="N1633" s="67">
        <v>2.9368999999999999E-2</v>
      </c>
      <c r="O1633" s="67">
        <f t="shared" si="35"/>
        <v>2.9368999999999999E-2</v>
      </c>
      <c r="R1633" s="67"/>
      <c r="X1633" s="66">
        <v>44274</v>
      </c>
      <c r="Y1633" s="62">
        <v>3.25</v>
      </c>
    </row>
    <row r="1634" spans="9:25" x14ac:dyDescent="0.25">
      <c r="I1634" s="66">
        <v>44278</v>
      </c>
      <c r="J1634" s="62">
        <v>2.2400000000000002</v>
      </c>
      <c r="K1634" s="66">
        <v>44278</v>
      </c>
      <c r="L1634" s="62">
        <v>307.45999999999998</v>
      </c>
      <c r="M1634" s="62">
        <v>307.45999999999998</v>
      </c>
      <c r="N1634" s="67">
        <v>3.0745999999999999E-2</v>
      </c>
      <c r="O1634" s="67">
        <f t="shared" si="35"/>
        <v>3.0745999999999999E-2</v>
      </c>
      <c r="R1634" s="67"/>
      <c r="X1634" s="66">
        <v>44277</v>
      </c>
      <c r="Y1634" s="62">
        <v>3.25</v>
      </c>
    </row>
    <row r="1635" spans="9:25" x14ac:dyDescent="0.25">
      <c r="I1635" s="66">
        <v>44279</v>
      </c>
      <c r="J1635" s="62">
        <v>2.21</v>
      </c>
      <c r="K1635" s="66">
        <v>44279</v>
      </c>
      <c r="L1635" s="62">
        <v>312.83</v>
      </c>
      <c r="M1635" s="62">
        <v>312.83</v>
      </c>
      <c r="N1635" s="67">
        <v>3.1282999999999998E-2</v>
      </c>
      <c r="O1635" s="67">
        <f t="shared" si="35"/>
        <v>3.1282999999999998E-2</v>
      </c>
      <c r="R1635" s="67"/>
      <c r="X1635" s="66">
        <v>44278</v>
      </c>
      <c r="Y1635" s="62">
        <v>3.25</v>
      </c>
    </row>
    <row r="1636" spans="9:25" x14ac:dyDescent="0.25">
      <c r="I1636" s="66">
        <v>44280</v>
      </c>
      <c r="J1636" s="62">
        <v>2.2400000000000002</v>
      </c>
      <c r="K1636" s="66">
        <v>44280</v>
      </c>
      <c r="L1636" s="147">
        <v>32.229999999999997</v>
      </c>
      <c r="M1636" s="147">
        <v>322.3</v>
      </c>
      <c r="N1636" s="148">
        <v>3.2230000000000002E-2</v>
      </c>
      <c r="O1636" s="148">
        <f t="shared" si="35"/>
        <v>3.2230000000000002E-2</v>
      </c>
      <c r="R1636" s="67"/>
      <c r="X1636" s="66">
        <v>44279</v>
      </c>
      <c r="Y1636" s="62">
        <v>3.25</v>
      </c>
    </row>
    <row r="1637" spans="9:25" x14ac:dyDescent="0.25">
      <c r="I1637" s="66">
        <v>44281</v>
      </c>
      <c r="J1637" s="62">
        <v>2.27</v>
      </c>
      <c r="K1637" s="66">
        <v>44281</v>
      </c>
      <c r="L1637" s="62">
        <v>322.27999999999997</v>
      </c>
      <c r="M1637" s="62">
        <v>322.27999999999997</v>
      </c>
      <c r="N1637" s="67">
        <v>3.2228E-2</v>
      </c>
      <c r="O1637" s="67">
        <f t="shared" si="35"/>
        <v>3.2228E-2</v>
      </c>
      <c r="R1637" s="67"/>
      <c r="X1637" s="66">
        <v>44280</v>
      </c>
      <c r="Y1637" s="62">
        <v>3.25</v>
      </c>
    </row>
    <row r="1638" spans="9:25" x14ac:dyDescent="0.25">
      <c r="I1638" s="66">
        <v>44284</v>
      </c>
      <c r="J1638" s="62">
        <v>2.3199999999999998</v>
      </c>
      <c r="K1638" s="66">
        <v>44284</v>
      </c>
      <c r="L1638" s="147">
        <v>32.93</v>
      </c>
      <c r="M1638" s="147">
        <v>329.3</v>
      </c>
      <c r="N1638" s="148">
        <v>3.2930000000000001E-2</v>
      </c>
      <c r="O1638" s="148">
        <f t="shared" si="35"/>
        <v>3.2930000000000001E-2</v>
      </c>
      <c r="R1638" s="67"/>
      <c r="X1638" s="66">
        <v>44281</v>
      </c>
      <c r="Y1638" s="62">
        <v>3.25</v>
      </c>
    </row>
    <row r="1639" spans="9:25" x14ac:dyDescent="0.25">
      <c r="I1639" s="66">
        <v>44285</v>
      </c>
      <c r="J1639" s="62">
        <v>2.29</v>
      </c>
      <c r="K1639" s="66">
        <v>44285</v>
      </c>
      <c r="L1639" s="62">
        <v>331.45</v>
      </c>
      <c r="M1639" s="62">
        <v>331.45</v>
      </c>
      <c r="N1639" s="67">
        <v>3.3145000000000001E-2</v>
      </c>
      <c r="O1639" s="67">
        <f t="shared" si="35"/>
        <v>3.3145000000000001E-2</v>
      </c>
      <c r="R1639" s="67"/>
      <c r="X1639" s="66">
        <v>44284</v>
      </c>
      <c r="Y1639" s="62">
        <v>3.25</v>
      </c>
    </row>
    <row r="1640" spans="9:25" x14ac:dyDescent="0.25">
      <c r="I1640" s="66">
        <v>44286</v>
      </c>
      <c r="J1640" s="62">
        <v>2.31</v>
      </c>
      <c r="K1640" s="66">
        <v>44286</v>
      </c>
      <c r="L1640" s="62">
        <v>324.17</v>
      </c>
      <c r="M1640" s="62">
        <v>324.17</v>
      </c>
      <c r="N1640" s="67">
        <v>3.2417000000000001E-2</v>
      </c>
      <c r="O1640" s="67">
        <f t="shared" si="35"/>
        <v>3.2417000000000001E-2</v>
      </c>
      <c r="R1640" s="67"/>
      <c r="X1640" s="66">
        <v>44285</v>
      </c>
      <c r="Y1640" s="62">
        <v>3.25</v>
      </c>
    </row>
    <row r="1641" spans="9:25" x14ac:dyDescent="0.25">
      <c r="I1641" s="66">
        <v>44287</v>
      </c>
      <c r="J1641" s="62">
        <v>2.2400000000000002</v>
      </c>
      <c r="K1641" s="66">
        <v>44287</v>
      </c>
      <c r="L1641" s="62">
        <v>323.70999999999998</v>
      </c>
      <c r="M1641" s="62">
        <v>323.70999999999998</v>
      </c>
      <c r="N1641" s="67">
        <v>3.2370999999999997E-2</v>
      </c>
      <c r="O1641" s="67">
        <f t="shared" si="35"/>
        <v>3.2370999999999997E-2</v>
      </c>
      <c r="R1641" s="67"/>
      <c r="X1641" s="66">
        <v>44286</v>
      </c>
      <c r="Y1641" s="62">
        <v>3.25</v>
      </c>
    </row>
    <row r="1642" spans="9:25" x14ac:dyDescent="0.25">
      <c r="I1642" s="66">
        <v>44288</v>
      </c>
      <c r="J1642" s="62">
        <v>2.27</v>
      </c>
      <c r="K1642" s="66">
        <v>44288</v>
      </c>
      <c r="L1642" s="62">
        <v>325.14</v>
      </c>
      <c r="M1642" s="62">
        <v>325.14</v>
      </c>
      <c r="N1642" s="67">
        <v>3.2514000000000001E-2</v>
      </c>
      <c r="O1642" s="67">
        <f t="shared" si="35"/>
        <v>3.2514000000000001E-2</v>
      </c>
      <c r="R1642" s="67"/>
      <c r="X1642" s="66">
        <v>44287</v>
      </c>
      <c r="Y1642" s="62">
        <v>3.25</v>
      </c>
    </row>
    <row r="1643" spans="9:25" x14ac:dyDescent="0.25">
      <c r="I1643" s="66">
        <v>44291</v>
      </c>
      <c r="J1643" s="62">
        <v>2.2799999999999998</v>
      </c>
      <c r="K1643" s="66">
        <v>44291</v>
      </c>
      <c r="L1643" s="62">
        <v>324.67</v>
      </c>
      <c r="M1643" s="62">
        <v>324.67</v>
      </c>
      <c r="N1643" s="67">
        <v>3.2467000000000003E-2</v>
      </c>
      <c r="O1643" s="67">
        <f t="shared" si="35"/>
        <v>3.2467000000000003E-2</v>
      </c>
      <c r="R1643" s="67"/>
      <c r="X1643" s="66">
        <v>44288</v>
      </c>
      <c r="Y1643" s="62">
        <v>3.25</v>
      </c>
    </row>
    <row r="1644" spans="9:25" x14ac:dyDescent="0.25">
      <c r="I1644" s="66">
        <v>44292</v>
      </c>
      <c r="J1644" s="62">
        <v>2.2400000000000002</v>
      </c>
      <c r="K1644" s="66">
        <v>44292</v>
      </c>
      <c r="L1644" s="62">
        <v>318.23</v>
      </c>
      <c r="M1644" s="62">
        <v>318.23</v>
      </c>
      <c r="N1644" s="67">
        <v>3.1823000000000004E-2</v>
      </c>
      <c r="O1644" s="67">
        <f t="shared" si="35"/>
        <v>3.1823000000000004E-2</v>
      </c>
      <c r="R1644" s="67"/>
      <c r="X1644" s="66">
        <v>44291</v>
      </c>
      <c r="Y1644" s="62">
        <v>3.25</v>
      </c>
    </row>
    <row r="1645" spans="9:25" x14ac:dyDescent="0.25">
      <c r="I1645" s="66">
        <v>44293</v>
      </c>
      <c r="J1645" s="62">
        <v>2.2599999999999998</v>
      </c>
      <c r="K1645" s="66">
        <v>44293</v>
      </c>
      <c r="L1645" s="62">
        <v>326.02999999999997</v>
      </c>
      <c r="M1645" s="62">
        <v>326.02999999999997</v>
      </c>
      <c r="N1645" s="67">
        <v>3.2603E-2</v>
      </c>
      <c r="O1645" s="67">
        <f t="shared" si="35"/>
        <v>3.2603E-2</v>
      </c>
      <c r="R1645" s="67"/>
      <c r="X1645" s="66">
        <v>44292</v>
      </c>
      <c r="Y1645" s="62">
        <v>3.25</v>
      </c>
    </row>
    <row r="1646" spans="9:25" x14ac:dyDescent="0.25">
      <c r="I1646" s="66">
        <v>44294</v>
      </c>
      <c r="J1646" s="62">
        <v>2.2200000000000002</v>
      </c>
      <c r="K1646" s="66">
        <v>44294</v>
      </c>
      <c r="L1646" s="62">
        <v>320.22000000000003</v>
      </c>
      <c r="M1646" s="62">
        <v>320.22000000000003</v>
      </c>
      <c r="N1646" s="67">
        <v>3.2022000000000002E-2</v>
      </c>
      <c r="O1646" s="67">
        <f t="shared" si="35"/>
        <v>3.2022000000000002E-2</v>
      </c>
      <c r="R1646" s="67"/>
      <c r="X1646" s="66">
        <v>44293</v>
      </c>
      <c r="Y1646" s="62">
        <v>3.25</v>
      </c>
    </row>
    <row r="1647" spans="9:25" x14ac:dyDescent="0.25">
      <c r="I1647" s="66">
        <v>44295</v>
      </c>
      <c r="J1647" s="62">
        <v>2.23</v>
      </c>
      <c r="K1647" s="66">
        <v>44295</v>
      </c>
      <c r="L1647" s="62">
        <v>323.91000000000003</v>
      </c>
      <c r="M1647" s="62">
        <v>323.91000000000003</v>
      </c>
      <c r="N1647" s="67">
        <v>3.2391000000000003E-2</v>
      </c>
      <c r="O1647" s="67">
        <f t="shared" si="35"/>
        <v>3.2391000000000003E-2</v>
      </c>
      <c r="R1647" s="67"/>
      <c r="X1647" s="66">
        <v>44294</v>
      </c>
      <c r="Y1647" s="62">
        <v>3.25</v>
      </c>
    </row>
    <row r="1648" spans="9:25" x14ac:dyDescent="0.25">
      <c r="I1648" s="66">
        <v>44298</v>
      </c>
      <c r="J1648" s="62">
        <v>2.2400000000000002</v>
      </c>
      <c r="K1648" s="66">
        <v>44298</v>
      </c>
      <c r="L1648" s="62">
        <v>322.64</v>
      </c>
      <c r="M1648" s="62">
        <v>322.64</v>
      </c>
      <c r="N1648" s="67">
        <v>3.2264000000000001E-2</v>
      </c>
      <c r="O1648" s="67">
        <f t="shared" si="35"/>
        <v>3.2264000000000001E-2</v>
      </c>
      <c r="R1648" s="67"/>
      <c r="X1648" s="66">
        <v>44295</v>
      </c>
      <c r="Y1648" s="62">
        <v>3.25</v>
      </c>
    </row>
    <row r="1649" spans="9:25" x14ac:dyDescent="0.25">
      <c r="I1649" s="66">
        <v>44299</v>
      </c>
      <c r="J1649" s="62">
        <v>2.21</v>
      </c>
      <c r="K1649" s="66">
        <v>44299</v>
      </c>
      <c r="L1649" s="62">
        <v>319.52</v>
      </c>
      <c r="M1649" s="62">
        <v>319.52</v>
      </c>
      <c r="N1649" s="67">
        <v>3.1952000000000001E-2</v>
      </c>
      <c r="O1649" s="67">
        <f t="shared" si="35"/>
        <v>3.1952000000000001E-2</v>
      </c>
      <c r="R1649" s="67"/>
      <c r="X1649" s="66">
        <v>44298</v>
      </c>
      <c r="Y1649" s="62">
        <v>3.25</v>
      </c>
    </row>
    <row r="1650" spans="9:25" x14ac:dyDescent="0.25">
      <c r="I1650" s="66">
        <v>44300</v>
      </c>
      <c r="J1650" s="62">
        <v>2.2200000000000002</v>
      </c>
      <c r="K1650" s="66">
        <v>44300</v>
      </c>
      <c r="L1650" s="62">
        <v>318.45</v>
      </c>
      <c r="M1650" s="62">
        <v>318.45</v>
      </c>
      <c r="N1650" s="67">
        <v>3.1844999999999998E-2</v>
      </c>
      <c r="O1650" s="67">
        <f t="shared" si="35"/>
        <v>3.1844999999999998E-2</v>
      </c>
      <c r="R1650" s="67"/>
      <c r="X1650" s="66">
        <v>44299</v>
      </c>
      <c r="Y1650" s="62">
        <v>3.25</v>
      </c>
    </row>
    <row r="1651" spans="9:25" x14ac:dyDescent="0.25">
      <c r="I1651" s="66">
        <v>44301</v>
      </c>
      <c r="J1651" s="62">
        <v>2.13</v>
      </c>
      <c r="K1651" s="66">
        <v>44301</v>
      </c>
      <c r="L1651" s="62">
        <v>308.11</v>
      </c>
      <c r="M1651" s="62">
        <v>308.11</v>
      </c>
      <c r="N1651" s="67">
        <v>3.0811000000000002E-2</v>
      </c>
      <c r="O1651" s="67">
        <f t="shared" si="35"/>
        <v>3.0811000000000002E-2</v>
      </c>
      <c r="R1651" s="67"/>
      <c r="X1651" s="66">
        <v>44300</v>
      </c>
      <c r="Y1651" s="62">
        <v>3.25</v>
      </c>
    </row>
    <row r="1652" spans="9:25" x14ac:dyDescent="0.25">
      <c r="I1652" s="66">
        <v>44302</v>
      </c>
      <c r="J1652" s="62">
        <v>2.15</v>
      </c>
      <c r="K1652" s="66">
        <v>44302</v>
      </c>
      <c r="L1652" s="62">
        <v>302.97000000000003</v>
      </c>
      <c r="M1652" s="62">
        <v>302.97000000000003</v>
      </c>
      <c r="N1652" s="67">
        <v>3.0297000000000001E-2</v>
      </c>
      <c r="O1652" s="67">
        <f t="shared" si="35"/>
        <v>3.0297000000000001E-2</v>
      </c>
      <c r="R1652" s="67"/>
      <c r="X1652" s="66">
        <v>44301</v>
      </c>
      <c r="Y1652" s="62">
        <v>3.25</v>
      </c>
    </row>
    <row r="1653" spans="9:25" x14ac:dyDescent="0.25">
      <c r="I1653" s="66">
        <v>44305</v>
      </c>
      <c r="J1653" s="62">
        <v>2.1800000000000002</v>
      </c>
      <c r="K1653" s="66">
        <v>44305</v>
      </c>
      <c r="L1653" s="62">
        <v>298.12</v>
      </c>
      <c r="M1653" s="62">
        <v>298.12</v>
      </c>
      <c r="N1653" s="67">
        <v>2.9812000000000002E-2</v>
      </c>
      <c r="O1653" s="67">
        <f t="shared" si="35"/>
        <v>2.9812000000000002E-2</v>
      </c>
      <c r="R1653" s="67"/>
      <c r="X1653" s="66">
        <v>44302</v>
      </c>
      <c r="Y1653" s="62">
        <v>3.25</v>
      </c>
    </row>
    <row r="1654" spans="9:25" x14ac:dyDescent="0.25">
      <c r="I1654" s="66">
        <v>44306</v>
      </c>
      <c r="J1654" s="62">
        <v>2.16</v>
      </c>
      <c r="K1654" s="66">
        <v>44306</v>
      </c>
      <c r="L1654" s="62">
        <v>301.32</v>
      </c>
      <c r="M1654" s="62">
        <v>301.32</v>
      </c>
      <c r="N1654" s="67">
        <v>3.0131999999999999E-2</v>
      </c>
      <c r="O1654" s="67">
        <f t="shared" si="35"/>
        <v>3.0131999999999999E-2</v>
      </c>
      <c r="R1654" s="67"/>
      <c r="X1654" s="66">
        <v>44305</v>
      </c>
      <c r="Y1654" s="62">
        <v>3.25</v>
      </c>
    </row>
    <row r="1655" spans="9:25" x14ac:dyDescent="0.25">
      <c r="I1655" s="66">
        <v>44307</v>
      </c>
      <c r="J1655" s="62">
        <v>2.16</v>
      </c>
      <c r="K1655" s="66">
        <v>44307</v>
      </c>
      <c r="L1655" s="62">
        <v>300.08999999999997</v>
      </c>
      <c r="M1655" s="62">
        <v>300.08999999999997</v>
      </c>
      <c r="N1655" s="67">
        <v>3.0008999999999997E-2</v>
      </c>
      <c r="O1655" s="67">
        <f t="shared" si="35"/>
        <v>3.0008999999999997E-2</v>
      </c>
      <c r="R1655" s="67"/>
      <c r="X1655" s="66">
        <v>44306</v>
      </c>
      <c r="Y1655" s="62">
        <v>3.25</v>
      </c>
    </row>
    <row r="1656" spans="9:25" x14ac:dyDescent="0.25">
      <c r="I1656" s="66">
        <v>44308</v>
      </c>
      <c r="J1656" s="62">
        <v>2.13</v>
      </c>
      <c r="K1656" s="66">
        <v>44308</v>
      </c>
      <c r="L1656" s="62">
        <v>295.19</v>
      </c>
      <c r="M1656" s="62">
        <v>295.19</v>
      </c>
      <c r="N1656" s="67">
        <v>2.9519E-2</v>
      </c>
      <c r="O1656" s="67">
        <f t="shared" si="35"/>
        <v>2.9519E-2</v>
      </c>
      <c r="R1656" s="67"/>
      <c r="X1656" s="66">
        <v>44307</v>
      </c>
      <c r="Y1656" s="62">
        <v>3.25</v>
      </c>
    </row>
    <row r="1657" spans="9:25" x14ac:dyDescent="0.25">
      <c r="I1657" s="66">
        <v>44309</v>
      </c>
      <c r="J1657" s="62">
        <v>2.14</v>
      </c>
      <c r="K1657" s="66">
        <v>44309</v>
      </c>
      <c r="L1657" s="62">
        <v>293.02</v>
      </c>
      <c r="M1657" s="62">
        <v>293.02</v>
      </c>
      <c r="N1657" s="67">
        <v>2.9301999999999998E-2</v>
      </c>
      <c r="O1657" s="67">
        <f t="shared" si="35"/>
        <v>2.9301999999999998E-2</v>
      </c>
      <c r="R1657" s="67"/>
      <c r="X1657" s="66">
        <v>44308</v>
      </c>
      <c r="Y1657" s="62">
        <v>3.25</v>
      </c>
    </row>
    <row r="1658" spans="9:25" x14ac:dyDescent="0.25">
      <c r="I1658" s="66">
        <v>44312</v>
      </c>
      <c r="J1658" s="62">
        <v>2.13</v>
      </c>
      <c r="K1658" s="66">
        <v>44312</v>
      </c>
      <c r="L1658" s="62">
        <v>294.26</v>
      </c>
      <c r="M1658" s="62">
        <v>294.26</v>
      </c>
      <c r="N1658" s="67">
        <v>2.9426000000000001E-2</v>
      </c>
      <c r="O1658" s="67">
        <f t="shared" si="35"/>
        <v>2.9426000000000001E-2</v>
      </c>
      <c r="R1658" s="67"/>
      <c r="X1658" s="66">
        <v>44309</v>
      </c>
      <c r="Y1658" s="62">
        <v>3.25</v>
      </c>
    </row>
    <row r="1659" spans="9:25" x14ac:dyDescent="0.25">
      <c r="I1659" s="66">
        <v>44313</v>
      </c>
      <c r="J1659" s="62">
        <v>2.1800000000000002</v>
      </c>
      <c r="K1659" s="66">
        <v>44313</v>
      </c>
      <c r="L1659" s="62">
        <v>298.19</v>
      </c>
      <c r="M1659" s="62">
        <v>298.19</v>
      </c>
      <c r="N1659" s="67">
        <v>2.9818999999999998E-2</v>
      </c>
      <c r="O1659" s="67">
        <f t="shared" si="35"/>
        <v>2.9818999999999998E-2</v>
      </c>
      <c r="R1659" s="67"/>
      <c r="X1659" s="66">
        <v>44312</v>
      </c>
      <c r="Y1659" s="62">
        <v>3.25</v>
      </c>
    </row>
    <row r="1660" spans="9:25" x14ac:dyDescent="0.25">
      <c r="I1660" s="66">
        <v>44314</v>
      </c>
      <c r="J1660" s="62">
        <v>2.19</v>
      </c>
      <c r="K1660" s="66">
        <v>44314</v>
      </c>
      <c r="L1660" s="62">
        <v>295.18</v>
      </c>
      <c r="M1660" s="62">
        <v>295.18</v>
      </c>
      <c r="N1660" s="67">
        <v>2.9517999999999999E-2</v>
      </c>
      <c r="O1660" s="67">
        <f t="shared" si="35"/>
        <v>2.9517999999999999E-2</v>
      </c>
      <c r="R1660" s="67"/>
      <c r="X1660" s="66">
        <v>44313</v>
      </c>
      <c r="Y1660" s="62">
        <v>3.25</v>
      </c>
    </row>
    <row r="1661" spans="9:25" x14ac:dyDescent="0.25">
      <c r="I1661" s="66">
        <v>44315</v>
      </c>
      <c r="J1661" s="62">
        <v>2.2000000000000002</v>
      </c>
      <c r="K1661" s="66">
        <v>44315</v>
      </c>
      <c r="L1661" s="62">
        <v>293.70999999999998</v>
      </c>
      <c r="M1661" s="62">
        <v>293.70999999999998</v>
      </c>
      <c r="N1661" s="67">
        <v>2.9370999999999998E-2</v>
      </c>
      <c r="O1661" s="67">
        <f t="shared" si="35"/>
        <v>2.9370999999999998E-2</v>
      </c>
      <c r="R1661" s="67"/>
      <c r="X1661" s="66">
        <v>44314</v>
      </c>
      <c r="Y1661" s="62">
        <v>3.25</v>
      </c>
    </row>
    <row r="1662" spans="9:25" x14ac:dyDescent="0.25">
      <c r="I1662" s="66">
        <v>44316</v>
      </c>
      <c r="J1662" s="62">
        <v>2.19</v>
      </c>
      <c r="K1662" s="66">
        <v>44316</v>
      </c>
      <c r="L1662" s="62">
        <v>293.72000000000003</v>
      </c>
      <c r="M1662" s="62">
        <v>293.72000000000003</v>
      </c>
      <c r="N1662" s="67">
        <v>2.9372000000000002E-2</v>
      </c>
      <c r="O1662" s="67">
        <f t="shared" si="35"/>
        <v>2.9372000000000002E-2</v>
      </c>
      <c r="R1662" s="67"/>
      <c r="X1662" s="66">
        <v>44315</v>
      </c>
      <c r="Y1662" s="62">
        <v>3.25</v>
      </c>
    </row>
    <row r="1663" spans="9:25" x14ac:dyDescent="0.25">
      <c r="I1663" s="66">
        <v>44319</v>
      </c>
      <c r="J1663" s="62">
        <v>2.1800000000000002</v>
      </c>
      <c r="K1663" s="66">
        <v>44319</v>
      </c>
      <c r="L1663" s="62">
        <v>295.14</v>
      </c>
      <c r="M1663" s="62">
        <v>295.14</v>
      </c>
      <c r="N1663" s="67">
        <v>2.9513999999999999E-2</v>
      </c>
      <c r="O1663" s="67">
        <f t="shared" si="35"/>
        <v>2.9513999999999999E-2</v>
      </c>
      <c r="R1663" s="67"/>
      <c r="X1663" s="66">
        <v>44316</v>
      </c>
      <c r="Y1663" s="62">
        <v>3.25</v>
      </c>
    </row>
    <row r="1664" spans="9:25" x14ac:dyDescent="0.25">
      <c r="I1664" s="66">
        <v>44320</v>
      </c>
      <c r="J1664" s="62">
        <v>2.16</v>
      </c>
      <c r="K1664" s="66">
        <v>44320</v>
      </c>
      <c r="L1664" s="62">
        <v>297.14999999999998</v>
      </c>
      <c r="M1664" s="62">
        <v>297.14999999999998</v>
      </c>
      <c r="N1664" s="67">
        <v>2.9714999999999998E-2</v>
      </c>
      <c r="O1664" s="67">
        <f t="shared" si="35"/>
        <v>2.9714999999999998E-2</v>
      </c>
      <c r="R1664" s="67"/>
      <c r="X1664" s="66">
        <v>44319</v>
      </c>
      <c r="Y1664" s="62">
        <v>3.25</v>
      </c>
    </row>
    <row r="1665" spans="9:25" x14ac:dyDescent="0.25">
      <c r="I1665" s="66">
        <v>44321</v>
      </c>
      <c r="J1665" s="62">
        <v>2.14</v>
      </c>
      <c r="K1665" s="66">
        <v>44321</v>
      </c>
      <c r="L1665" s="62">
        <v>294.24</v>
      </c>
      <c r="M1665" s="62">
        <v>294.24</v>
      </c>
      <c r="N1665" s="67">
        <v>2.9424000000000002E-2</v>
      </c>
      <c r="O1665" s="67">
        <f t="shared" si="35"/>
        <v>2.9424000000000002E-2</v>
      </c>
      <c r="R1665" s="67"/>
      <c r="X1665" s="66">
        <v>44320</v>
      </c>
      <c r="Y1665" s="62">
        <v>3.25</v>
      </c>
    </row>
    <row r="1666" spans="9:25" x14ac:dyDescent="0.25">
      <c r="I1666" s="66">
        <v>44322</v>
      </c>
      <c r="J1666" s="62">
        <v>2.14</v>
      </c>
      <c r="K1666" s="66">
        <v>44322</v>
      </c>
      <c r="L1666" s="62">
        <v>287.07</v>
      </c>
      <c r="M1666" s="62">
        <v>287.07</v>
      </c>
      <c r="N1666" s="67">
        <v>2.8707E-2</v>
      </c>
      <c r="O1666" s="67">
        <f t="shared" si="35"/>
        <v>2.8707E-2</v>
      </c>
      <c r="R1666" s="67"/>
      <c r="X1666" s="66">
        <v>44321</v>
      </c>
      <c r="Y1666" s="62">
        <v>3.25</v>
      </c>
    </row>
    <row r="1667" spans="9:25" x14ac:dyDescent="0.25">
      <c r="I1667" s="66">
        <v>44323</v>
      </c>
      <c r="J1667" s="62">
        <v>2.17</v>
      </c>
      <c r="K1667" s="66">
        <v>44323</v>
      </c>
      <c r="L1667" s="62">
        <v>278.14</v>
      </c>
      <c r="M1667" s="62">
        <v>278.14</v>
      </c>
      <c r="N1667" s="67">
        <v>2.7813999999999998E-2</v>
      </c>
      <c r="O1667" s="67">
        <f t="shared" si="35"/>
        <v>2.7813999999999998E-2</v>
      </c>
      <c r="R1667" s="67"/>
      <c r="X1667" s="66">
        <v>44322</v>
      </c>
      <c r="Y1667" s="62">
        <v>3.25</v>
      </c>
    </row>
    <row r="1668" spans="9:25" x14ac:dyDescent="0.25">
      <c r="I1668" s="66">
        <v>44326</v>
      </c>
      <c r="J1668" s="62">
        <v>2.2000000000000002</v>
      </c>
      <c r="K1668" s="66">
        <v>44326</v>
      </c>
      <c r="L1668" s="62">
        <v>276.32</v>
      </c>
      <c r="M1668" s="62">
        <v>276.32</v>
      </c>
      <c r="N1668" s="67">
        <v>2.7632E-2</v>
      </c>
      <c r="O1668" s="67">
        <f t="shared" si="35"/>
        <v>2.7632E-2</v>
      </c>
      <c r="R1668" s="67"/>
      <c r="X1668" s="66">
        <v>44323</v>
      </c>
      <c r="Y1668" s="62">
        <v>3.25</v>
      </c>
    </row>
    <row r="1669" spans="9:25" x14ac:dyDescent="0.25">
      <c r="I1669" s="66">
        <v>44327</v>
      </c>
      <c r="J1669" s="62">
        <v>2.23</v>
      </c>
      <c r="K1669" s="66">
        <v>44327</v>
      </c>
      <c r="L1669" s="62">
        <v>278.85000000000002</v>
      </c>
      <c r="M1669" s="62">
        <v>278.85000000000002</v>
      </c>
      <c r="N1669" s="67">
        <v>2.7885000000000004E-2</v>
      </c>
      <c r="O1669" s="67">
        <f t="shared" si="35"/>
        <v>2.7885000000000004E-2</v>
      </c>
      <c r="R1669" s="67"/>
      <c r="X1669" s="66">
        <v>44326</v>
      </c>
      <c r="Y1669" s="62">
        <v>3.25</v>
      </c>
    </row>
    <row r="1670" spans="9:25" x14ac:dyDescent="0.25">
      <c r="I1670" s="66">
        <v>44328</v>
      </c>
      <c r="J1670" s="62">
        <v>2.29</v>
      </c>
      <c r="K1670" s="66">
        <v>44328</v>
      </c>
      <c r="L1670" s="62">
        <v>284.25</v>
      </c>
      <c r="M1670" s="62">
        <v>284.25</v>
      </c>
      <c r="N1670" s="67">
        <v>2.8424999999999999E-2</v>
      </c>
      <c r="O1670" s="67">
        <f t="shared" si="35"/>
        <v>2.8424999999999999E-2</v>
      </c>
      <c r="R1670" s="67"/>
      <c r="X1670" s="66">
        <v>44327</v>
      </c>
      <c r="Y1670" s="62">
        <v>3.25</v>
      </c>
    </row>
    <row r="1671" spans="9:25" x14ac:dyDescent="0.25">
      <c r="I1671" s="66">
        <v>44329</v>
      </c>
      <c r="J1671" s="62">
        <v>2.2799999999999998</v>
      </c>
      <c r="K1671" s="66">
        <v>44329</v>
      </c>
      <c r="L1671" s="62">
        <v>281.11</v>
      </c>
      <c r="M1671" s="62">
        <v>281.11</v>
      </c>
      <c r="N1671" s="67">
        <v>2.8111000000000001E-2</v>
      </c>
      <c r="O1671" s="67">
        <f t="shared" si="35"/>
        <v>2.8111000000000001E-2</v>
      </c>
      <c r="R1671" s="67"/>
      <c r="X1671" s="66">
        <v>44328</v>
      </c>
      <c r="Y1671" s="62">
        <v>3.25</v>
      </c>
    </row>
    <row r="1672" spans="9:25" x14ac:dyDescent="0.25">
      <c r="I1672" s="66">
        <v>44330</v>
      </c>
      <c r="J1672" s="62">
        <v>2.25</v>
      </c>
      <c r="K1672" s="66">
        <v>44330</v>
      </c>
      <c r="L1672" s="62">
        <v>279.06</v>
      </c>
      <c r="M1672" s="62">
        <v>279.06</v>
      </c>
      <c r="N1672" s="67">
        <v>2.7906E-2</v>
      </c>
      <c r="O1672" s="67">
        <f t="shared" si="35"/>
        <v>2.7906E-2</v>
      </c>
      <c r="R1672" s="67"/>
      <c r="X1672" s="66">
        <v>44329</v>
      </c>
      <c r="Y1672" s="62">
        <v>3.25</v>
      </c>
    </row>
    <row r="1673" spans="9:25" x14ac:dyDescent="0.25">
      <c r="I1673" s="66">
        <v>44333</v>
      </c>
      <c r="J1673" s="62">
        <v>2.27</v>
      </c>
      <c r="K1673" s="66">
        <v>44333</v>
      </c>
      <c r="L1673" s="62">
        <v>281.45999999999998</v>
      </c>
      <c r="M1673" s="62">
        <v>281.45999999999998</v>
      </c>
      <c r="N1673" s="67">
        <v>2.8145999999999997E-2</v>
      </c>
      <c r="O1673" s="67">
        <f t="shared" si="35"/>
        <v>2.8145999999999997E-2</v>
      </c>
      <c r="R1673" s="67"/>
      <c r="X1673" s="66">
        <v>44330</v>
      </c>
      <c r="Y1673" s="62">
        <v>3.25</v>
      </c>
    </row>
    <row r="1674" spans="9:25" x14ac:dyDescent="0.25">
      <c r="I1674" s="66">
        <v>44334</v>
      </c>
      <c r="J1674" s="62">
        <v>2.27</v>
      </c>
      <c r="K1674" s="66">
        <v>44334</v>
      </c>
      <c r="L1674" s="62">
        <v>282.83999999999997</v>
      </c>
      <c r="M1674" s="62">
        <v>282.83999999999997</v>
      </c>
      <c r="N1674" s="67">
        <v>2.8283999999999997E-2</v>
      </c>
      <c r="O1674" s="67">
        <f t="shared" si="35"/>
        <v>2.8283999999999997E-2</v>
      </c>
      <c r="R1674" s="67"/>
      <c r="X1674" s="66">
        <v>44333</v>
      </c>
      <c r="Y1674" s="62">
        <v>3.25</v>
      </c>
    </row>
    <row r="1675" spans="9:25" x14ac:dyDescent="0.25">
      <c r="I1675" s="66">
        <v>44335</v>
      </c>
      <c r="J1675" s="62">
        <v>2.2999999999999998</v>
      </c>
      <c r="K1675" s="66">
        <v>44335</v>
      </c>
      <c r="L1675" s="62">
        <v>285.72000000000003</v>
      </c>
      <c r="M1675" s="62">
        <v>285.72000000000003</v>
      </c>
      <c r="N1675" s="67">
        <v>2.8572000000000004E-2</v>
      </c>
      <c r="O1675" s="67">
        <f t="shared" si="35"/>
        <v>2.8572000000000004E-2</v>
      </c>
      <c r="R1675" s="67"/>
      <c r="X1675" s="66">
        <v>44334</v>
      </c>
      <c r="Y1675" s="62">
        <v>3.25</v>
      </c>
    </row>
    <row r="1676" spans="9:25" x14ac:dyDescent="0.25">
      <c r="I1676" s="66">
        <v>44336</v>
      </c>
      <c r="J1676" s="62">
        <v>2.25</v>
      </c>
      <c r="K1676" s="66">
        <v>44336</v>
      </c>
      <c r="L1676" s="147">
        <v>27.97</v>
      </c>
      <c r="M1676" s="147">
        <v>279.7</v>
      </c>
      <c r="N1676" s="148">
        <v>2.7969999999999998E-2</v>
      </c>
      <c r="O1676" s="148">
        <f t="shared" ref="O1676:O1739" si="36">IF(OR(N1676&gt;($G$25+$G$26*$G$24),N1676&lt;($G$25-$G$26*$G$24)),"",N1676)</f>
        <v>2.7969999999999998E-2</v>
      </c>
      <c r="R1676" s="67"/>
      <c r="X1676" s="66">
        <v>44335</v>
      </c>
      <c r="Y1676" s="62">
        <v>3.25</v>
      </c>
    </row>
    <row r="1677" spans="9:25" x14ac:dyDescent="0.25">
      <c r="I1677" s="66">
        <v>44337</v>
      </c>
      <c r="J1677" s="62">
        <v>2.2400000000000002</v>
      </c>
      <c r="K1677" s="66">
        <v>44337</v>
      </c>
      <c r="L1677" s="147">
        <v>28.21</v>
      </c>
      <c r="M1677" s="147">
        <v>282.10000000000002</v>
      </c>
      <c r="N1677" s="148">
        <v>2.8210000000000002E-2</v>
      </c>
      <c r="O1677" s="148">
        <f t="shared" si="36"/>
        <v>2.8210000000000002E-2</v>
      </c>
      <c r="R1677" s="67"/>
      <c r="X1677" s="66">
        <v>44336</v>
      </c>
      <c r="Y1677" s="62">
        <v>3.25</v>
      </c>
    </row>
    <row r="1678" spans="9:25" x14ac:dyDescent="0.25">
      <c r="I1678" s="66">
        <v>44340</v>
      </c>
      <c r="J1678" s="62">
        <v>2.2200000000000002</v>
      </c>
      <c r="K1678" s="66">
        <v>44340</v>
      </c>
      <c r="L1678" s="62">
        <v>280.98</v>
      </c>
      <c r="M1678" s="62">
        <v>280.98</v>
      </c>
      <c r="N1678" s="67">
        <v>2.8098000000000001E-2</v>
      </c>
      <c r="O1678" s="67">
        <f t="shared" si="36"/>
        <v>2.8098000000000001E-2</v>
      </c>
      <c r="R1678" s="67"/>
      <c r="X1678" s="66">
        <v>44337</v>
      </c>
      <c r="Y1678" s="62">
        <v>3.25</v>
      </c>
    </row>
    <row r="1679" spans="9:25" x14ac:dyDescent="0.25">
      <c r="I1679" s="66">
        <v>44341</v>
      </c>
      <c r="J1679" s="62">
        <v>2.16</v>
      </c>
      <c r="K1679" s="66">
        <v>44341</v>
      </c>
      <c r="L1679" s="147">
        <v>28.07</v>
      </c>
      <c r="M1679" s="147">
        <v>280.7</v>
      </c>
      <c r="N1679" s="148">
        <v>2.8069999999999998E-2</v>
      </c>
      <c r="O1679" s="148">
        <f t="shared" si="36"/>
        <v>2.8069999999999998E-2</v>
      </c>
      <c r="R1679" s="67"/>
      <c r="X1679" s="66">
        <v>44340</v>
      </c>
      <c r="Y1679" s="62">
        <v>3.25</v>
      </c>
    </row>
    <row r="1680" spans="9:25" x14ac:dyDescent="0.25">
      <c r="I1680" s="66">
        <v>44342</v>
      </c>
      <c r="J1680" s="62">
        <v>2.17</v>
      </c>
      <c r="K1680" s="66">
        <v>44342</v>
      </c>
      <c r="L1680" s="62">
        <v>280.01</v>
      </c>
      <c r="M1680" s="62">
        <v>280.01</v>
      </c>
      <c r="N1680" s="67">
        <v>2.8000999999999998E-2</v>
      </c>
      <c r="O1680" s="67">
        <f t="shared" si="36"/>
        <v>2.8000999999999998E-2</v>
      </c>
      <c r="R1680" s="67"/>
      <c r="X1680" s="66">
        <v>44341</v>
      </c>
      <c r="Y1680" s="62">
        <v>3.25</v>
      </c>
    </row>
    <row r="1681" spans="9:25" x14ac:dyDescent="0.25">
      <c r="I1681" s="66">
        <v>44343</v>
      </c>
      <c r="J1681" s="62">
        <v>2.2000000000000002</v>
      </c>
      <c r="K1681" s="66">
        <v>44343</v>
      </c>
      <c r="L1681" s="147">
        <v>27.63</v>
      </c>
      <c r="M1681" s="147">
        <v>276.3</v>
      </c>
      <c r="N1681" s="148">
        <v>2.7630000000000002E-2</v>
      </c>
      <c r="O1681" s="148">
        <f t="shared" si="36"/>
        <v>2.7630000000000002E-2</v>
      </c>
      <c r="R1681" s="67"/>
      <c r="X1681" s="66">
        <v>44342</v>
      </c>
      <c r="Y1681" s="62">
        <v>3.25</v>
      </c>
    </row>
    <row r="1682" spans="9:25" x14ac:dyDescent="0.25">
      <c r="I1682" s="66">
        <v>44344</v>
      </c>
      <c r="J1682" s="62">
        <v>2.1800000000000002</v>
      </c>
      <c r="K1682" s="66">
        <v>44344</v>
      </c>
      <c r="L1682" s="62">
        <v>276.02</v>
      </c>
      <c r="M1682" s="62">
        <v>276.02</v>
      </c>
      <c r="N1682" s="67">
        <v>2.7601999999999998E-2</v>
      </c>
      <c r="O1682" s="67">
        <f t="shared" si="36"/>
        <v>2.7601999999999998E-2</v>
      </c>
      <c r="R1682" s="67"/>
      <c r="X1682" s="66">
        <v>44343</v>
      </c>
      <c r="Y1682" s="62">
        <v>3.25</v>
      </c>
    </row>
    <row r="1683" spans="9:25" x14ac:dyDescent="0.25">
      <c r="I1683" s="66">
        <v>44347</v>
      </c>
      <c r="J1683" s="62"/>
      <c r="K1683" s="66">
        <v>44347</v>
      </c>
      <c r="L1683" s="62">
        <v>276.29000000000002</v>
      </c>
      <c r="M1683" s="62">
        <v>276.29000000000002</v>
      </c>
      <c r="N1683" s="67">
        <v>2.7629000000000001E-2</v>
      </c>
      <c r="O1683" s="67">
        <f t="shared" si="36"/>
        <v>2.7629000000000001E-2</v>
      </c>
      <c r="R1683" s="67"/>
      <c r="X1683" s="66">
        <v>44344</v>
      </c>
      <c r="Y1683" s="62">
        <v>3.25</v>
      </c>
    </row>
    <row r="1684" spans="9:25" x14ac:dyDescent="0.25">
      <c r="I1684" s="66">
        <v>44348</v>
      </c>
      <c r="J1684" s="62">
        <v>2.2200000000000002</v>
      </c>
      <c r="K1684" s="66">
        <v>44348</v>
      </c>
      <c r="L1684" s="62">
        <v>272.83999999999997</v>
      </c>
      <c r="M1684" s="62">
        <v>272.83999999999997</v>
      </c>
      <c r="N1684" s="67">
        <v>2.7283999999999999E-2</v>
      </c>
      <c r="O1684" s="67">
        <f t="shared" si="36"/>
        <v>2.7283999999999999E-2</v>
      </c>
      <c r="R1684" s="67"/>
      <c r="X1684" s="66">
        <v>44347</v>
      </c>
      <c r="Y1684" s="62"/>
    </row>
    <row r="1685" spans="9:25" x14ac:dyDescent="0.25">
      <c r="I1685" s="66">
        <v>44349</v>
      </c>
      <c r="J1685" s="62">
        <v>2.21</v>
      </c>
      <c r="K1685" s="66">
        <v>44349</v>
      </c>
      <c r="L1685" s="147">
        <v>26.83</v>
      </c>
      <c r="M1685" s="147">
        <v>268.3</v>
      </c>
      <c r="N1685" s="148">
        <v>2.683E-2</v>
      </c>
      <c r="O1685" s="148">
        <f t="shared" si="36"/>
        <v>2.683E-2</v>
      </c>
      <c r="R1685" s="67"/>
      <c r="X1685" s="66">
        <v>44348</v>
      </c>
      <c r="Y1685" s="62">
        <v>3.25</v>
      </c>
    </row>
    <row r="1686" spans="9:25" x14ac:dyDescent="0.25">
      <c r="I1686" s="66">
        <v>44350</v>
      </c>
      <c r="J1686" s="62">
        <v>2.2200000000000002</v>
      </c>
      <c r="K1686" s="66">
        <v>44350</v>
      </c>
      <c r="L1686" s="62">
        <v>270.64999999999998</v>
      </c>
      <c r="M1686" s="62">
        <v>270.64999999999998</v>
      </c>
      <c r="N1686" s="67">
        <v>2.7064999999999999E-2</v>
      </c>
      <c r="O1686" s="67">
        <f t="shared" si="36"/>
        <v>2.7064999999999999E-2</v>
      </c>
      <c r="R1686" s="67"/>
      <c r="X1686" s="66">
        <v>44349</v>
      </c>
      <c r="Y1686" s="62">
        <v>3.25</v>
      </c>
    </row>
    <row r="1687" spans="9:25" x14ac:dyDescent="0.25">
      <c r="I1687" s="66">
        <v>44351</v>
      </c>
      <c r="J1687" s="62">
        <v>2.16</v>
      </c>
      <c r="K1687" s="66">
        <v>44351</v>
      </c>
      <c r="L1687" s="62">
        <v>267.07</v>
      </c>
      <c r="M1687" s="62">
        <v>267.07</v>
      </c>
      <c r="N1687" s="67">
        <v>2.6706999999999998E-2</v>
      </c>
      <c r="O1687" s="67">
        <f t="shared" si="36"/>
        <v>2.6706999999999998E-2</v>
      </c>
      <c r="R1687" s="67"/>
      <c r="X1687" s="66">
        <v>44350</v>
      </c>
      <c r="Y1687" s="62">
        <v>3.25</v>
      </c>
    </row>
    <row r="1688" spans="9:25" x14ac:dyDescent="0.25">
      <c r="I1688" s="66">
        <v>44354</v>
      </c>
      <c r="J1688" s="62">
        <v>2.17</v>
      </c>
      <c r="K1688" s="66">
        <v>44354</v>
      </c>
      <c r="L1688" s="62">
        <v>266.02</v>
      </c>
      <c r="M1688" s="62">
        <v>266.02</v>
      </c>
      <c r="N1688" s="67">
        <v>2.6601999999999997E-2</v>
      </c>
      <c r="O1688" s="67">
        <f t="shared" si="36"/>
        <v>2.6601999999999997E-2</v>
      </c>
      <c r="R1688" s="67"/>
      <c r="X1688" s="66">
        <v>44351</v>
      </c>
      <c r="Y1688" s="62">
        <v>3.25</v>
      </c>
    </row>
    <row r="1689" spans="9:25" x14ac:dyDescent="0.25">
      <c r="I1689" s="66">
        <v>44355</v>
      </c>
      <c r="J1689" s="62">
        <v>2.13</v>
      </c>
      <c r="K1689" s="66">
        <v>44355</v>
      </c>
      <c r="L1689" s="62">
        <v>265.64</v>
      </c>
      <c r="M1689" s="62">
        <v>265.64</v>
      </c>
      <c r="N1689" s="67">
        <v>2.6563999999999997E-2</v>
      </c>
      <c r="O1689" s="67">
        <f t="shared" si="36"/>
        <v>2.6563999999999997E-2</v>
      </c>
      <c r="R1689" s="67"/>
      <c r="X1689" s="66">
        <v>44354</v>
      </c>
      <c r="Y1689" s="62">
        <v>3.25</v>
      </c>
    </row>
    <row r="1690" spans="9:25" x14ac:dyDescent="0.25">
      <c r="I1690" s="66">
        <v>44356</v>
      </c>
      <c r="J1690" s="62">
        <v>2.1</v>
      </c>
      <c r="K1690" s="66">
        <v>44356</v>
      </c>
      <c r="L1690" s="62">
        <v>264.37</v>
      </c>
      <c r="M1690" s="62">
        <v>264.37</v>
      </c>
      <c r="N1690" s="67">
        <v>2.6437000000000002E-2</v>
      </c>
      <c r="O1690" s="67">
        <f t="shared" si="36"/>
        <v>2.6437000000000002E-2</v>
      </c>
      <c r="R1690" s="67"/>
      <c r="X1690" s="66">
        <v>44355</v>
      </c>
      <c r="Y1690" s="62">
        <v>3.25</v>
      </c>
    </row>
    <row r="1691" spans="9:25" x14ac:dyDescent="0.25">
      <c r="I1691" s="66">
        <v>44357</v>
      </c>
      <c r="J1691" s="62">
        <v>2.0699999999999998</v>
      </c>
      <c r="K1691" s="66">
        <v>44357</v>
      </c>
      <c r="L1691" s="62">
        <v>262.25</v>
      </c>
      <c r="M1691" s="62">
        <v>262.25</v>
      </c>
      <c r="N1691" s="67">
        <v>2.6224999999999998E-2</v>
      </c>
      <c r="O1691" s="67">
        <f t="shared" si="36"/>
        <v>2.6224999999999998E-2</v>
      </c>
      <c r="R1691" s="67"/>
      <c r="X1691" s="66">
        <v>44356</v>
      </c>
      <c r="Y1691" s="62">
        <v>3.25</v>
      </c>
    </row>
    <row r="1692" spans="9:25" x14ac:dyDescent="0.25">
      <c r="I1692" s="66">
        <v>44358</v>
      </c>
      <c r="J1692" s="62">
        <v>2.08</v>
      </c>
      <c r="K1692" s="66">
        <v>44358</v>
      </c>
      <c r="L1692" s="62">
        <v>262.92</v>
      </c>
      <c r="M1692" s="62">
        <v>262.92</v>
      </c>
      <c r="N1692" s="67">
        <v>2.6292000000000003E-2</v>
      </c>
      <c r="O1692" s="67">
        <f t="shared" si="36"/>
        <v>2.6292000000000003E-2</v>
      </c>
      <c r="R1692" s="67"/>
      <c r="X1692" s="66">
        <v>44357</v>
      </c>
      <c r="Y1692" s="62">
        <v>3.25</v>
      </c>
    </row>
    <row r="1693" spans="9:25" x14ac:dyDescent="0.25">
      <c r="I1693" s="66">
        <v>44361</v>
      </c>
      <c r="J1693" s="62">
        <v>2.12</v>
      </c>
      <c r="K1693" s="66">
        <v>44361</v>
      </c>
      <c r="L1693" s="147">
        <v>26.65</v>
      </c>
      <c r="M1693" s="147">
        <v>266.5</v>
      </c>
      <c r="N1693" s="148">
        <v>2.665E-2</v>
      </c>
      <c r="O1693" s="148">
        <f t="shared" si="36"/>
        <v>2.665E-2</v>
      </c>
      <c r="R1693" s="67"/>
      <c r="X1693" s="66">
        <v>44358</v>
      </c>
      <c r="Y1693" s="62">
        <v>3.25</v>
      </c>
    </row>
    <row r="1694" spans="9:25" x14ac:dyDescent="0.25">
      <c r="I1694" s="66">
        <v>44362</v>
      </c>
      <c r="J1694" s="62">
        <v>2.12</v>
      </c>
      <c r="K1694" s="66">
        <v>44362</v>
      </c>
      <c r="L1694" s="147">
        <v>26.37</v>
      </c>
      <c r="M1694" s="147">
        <v>263.7</v>
      </c>
      <c r="N1694" s="148">
        <v>2.6369999999999998E-2</v>
      </c>
      <c r="O1694" s="148">
        <f t="shared" si="36"/>
        <v>2.6369999999999998E-2</v>
      </c>
      <c r="R1694" s="67"/>
      <c r="X1694" s="66">
        <v>44361</v>
      </c>
      <c r="Y1694" s="62">
        <v>3.25</v>
      </c>
    </row>
    <row r="1695" spans="9:25" x14ac:dyDescent="0.25">
      <c r="I1695" s="66">
        <v>44363</v>
      </c>
      <c r="J1695" s="62">
        <v>2.13</v>
      </c>
      <c r="K1695" s="66">
        <v>44363</v>
      </c>
      <c r="L1695" s="62">
        <v>267.64999999999998</v>
      </c>
      <c r="M1695" s="62">
        <v>267.64999999999998</v>
      </c>
      <c r="N1695" s="67">
        <v>2.6764999999999997E-2</v>
      </c>
      <c r="O1695" s="67">
        <f t="shared" si="36"/>
        <v>2.6764999999999997E-2</v>
      </c>
      <c r="R1695" s="67"/>
      <c r="X1695" s="66">
        <v>44362</v>
      </c>
      <c r="Y1695" s="62">
        <v>3.25</v>
      </c>
    </row>
    <row r="1696" spans="9:25" x14ac:dyDescent="0.25">
      <c r="I1696" s="66">
        <v>44364</v>
      </c>
      <c r="J1696" s="62">
        <v>2.0499999999999998</v>
      </c>
      <c r="K1696" s="66">
        <v>44364</v>
      </c>
      <c r="L1696" s="147">
        <v>26.59</v>
      </c>
      <c r="M1696" s="147">
        <v>265.89999999999998</v>
      </c>
      <c r="N1696" s="148">
        <v>2.6589999999999999E-2</v>
      </c>
      <c r="O1696" s="148">
        <f t="shared" si="36"/>
        <v>2.6589999999999999E-2</v>
      </c>
      <c r="R1696" s="67"/>
      <c r="X1696" s="66">
        <v>44363</v>
      </c>
      <c r="Y1696" s="62">
        <v>3.25</v>
      </c>
    </row>
    <row r="1697" spans="9:25" x14ac:dyDescent="0.25">
      <c r="I1697" s="66">
        <v>44365</v>
      </c>
      <c r="J1697" s="62">
        <v>1.97</v>
      </c>
      <c r="K1697" s="66">
        <v>44365</v>
      </c>
      <c r="L1697" s="62">
        <v>273.05</v>
      </c>
      <c r="M1697" s="62">
        <v>273.05</v>
      </c>
      <c r="N1697" s="67">
        <v>2.7304999999999999E-2</v>
      </c>
      <c r="O1697" s="67">
        <f t="shared" si="36"/>
        <v>2.7304999999999999E-2</v>
      </c>
      <c r="R1697" s="67"/>
      <c r="X1697" s="66">
        <v>44364</v>
      </c>
      <c r="Y1697" s="62">
        <v>3.25</v>
      </c>
    </row>
    <row r="1698" spans="9:25" x14ac:dyDescent="0.25">
      <c r="I1698" s="66">
        <v>44368</v>
      </c>
      <c r="J1698" s="62">
        <v>2.0499999999999998</v>
      </c>
      <c r="K1698" s="66">
        <v>44368</v>
      </c>
      <c r="L1698" s="62">
        <v>272.88</v>
      </c>
      <c r="M1698" s="62">
        <v>272.88</v>
      </c>
      <c r="N1698" s="67">
        <v>2.7288E-2</v>
      </c>
      <c r="O1698" s="67">
        <f t="shared" si="36"/>
        <v>2.7288E-2</v>
      </c>
      <c r="R1698" s="67"/>
      <c r="X1698" s="66">
        <v>44365</v>
      </c>
      <c r="Y1698" s="62">
        <v>3.25</v>
      </c>
    </row>
    <row r="1699" spans="9:25" x14ac:dyDescent="0.25">
      <c r="I1699" s="66">
        <v>44369</v>
      </c>
      <c r="J1699" s="62">
        <v>2.0299999999999998</v>
      </c>
      <c r="K1699" s="66">
        <v>44369</v>
      </c>
      <c r="L1699" s="62">
        <v>269.01</v>
      </c>
      <c r="M1699" s="62">
        <v>269.01</v>
      </c>
      <c r="N1699" s="67">
        <v>2.6900999999999998E-2</v>
      </c>
      <c r="O1699" s="67">
        <f t="shared" si="36"/>
        <v>2.6900999999999998E-2</v>
      </c>
      <c r="R1699" s="67"/>
      <c r="X1699" s="66">
        <v>44368</v>
      </c>
      <c r="Y1699" s="62">
        <v>3.25</v>
      </c>
    </row>
    <row r="1700" spans="9:25" x14ac:dyDescent="0.25">
      <c r="I1700" s="66">
        <v>44370</v>
      </c>
      <c r="J1700" s="62">
        <v>2.04</v>
      </c>
      <c r="K1700" s="66">
        <v>44370</v>
      </c>
      <c r="L1700" s="62">
        <v>273.12</v>
      </c>
      <c r="M1700" s="62">
        <v>273.12</v>
      </c>
      <c r="N1700" s="67">
        <v>2.7311999999999999E-2</v>
      </c>
      <c r="O1700" s="67">
        <f t="shared" si="36"/>
        <v>2.7311999999999999E-2</v>
      </c>
      <c r="R1700" s="67"/>
      <c r="X1700" s="66">
        <v>44369</v>
      </c>
      <c r="Y1700" s="62">
        <v>3.25</v>
      </c>
    </row>
    <row r="1701" spans="9:25" x14ac:dyDescent="0.25">
      <c r="I1701" s="66">
        <v>44371</v>
      </c>
      <c r="J1701" s="62">
        <v>2.0299999999999998</v>
      </c>
      <c r="K1701" s="66">
        <v>44371</v>
      </c>
      <c r="L1701" s="62">
        <v>267.16000000000003</v>
      </c>
      <c r="M1701" s="62">
        <v>267.16000000000003</v>
      </c>
      <c r="N1701" s="67">
        <v>2.6716000000000004E-2</v>
      </c>
      <c r="O1701" s="67">
        <f t="shared" si="36"/>
        <v>2.6716000000000004E-2</v>
      </c>
      <c r="R1701" s="67"/>
      <c r="X1701" s="66">
        <v>44370</v>
      </c>
      <c r="Y1701" s="62">
        <v>3.25</v>
      </c>
    </row>
    <row r="1702" spans="9:25" x14ac:dyDescent="0.25">
      <c r="I1702" s="66">
        <v>44372</v>
      </c>
      <c r="J1702" s="62">
        <v>2.09</v>
      </c>
      <c r="K1702" s="66">
        <v>44372</v>
      </c>
      <c r="L1702" s="62">
        <v>267.86</v>
      </c>
      <c r="M1702" s="62">
        <v>267.86</v>
      </c>
      <c r="N1702" s="67">
        <v>2.6786000000000001E-2</v>
      </c>
      <c r="O1702" s="67">
        <f t="shared" si="36"/>
        <v>2.6786000000000001E-2</v>
      </c>
      <c r="R1702" s="67"/>
      <c r="X1702" s="66">
        <v>44371</v>
      </c>
      <c r="Y1702" s="62">
        <v>3.25</v>
      </c>
    </row>
    <row r="1703" spans="9:25" x14ac:dyDescent="0.25">
      <c r="I1703" s="66">
        <v>44375</v>
      </c>
      <c r="J1703" s="62">
        <v>2.04</v>
      </c>
      <c r="K1703" s="66">
        <v>44375</v>
      </c>
      <c r="L1703" s="62">
        <v>267.77999999999997</v>
      </c>
      <c r="M1703" s="62">
        <v>267.77999999999997</v>
      </c>
      <c r="N1703" s="67">
        <v>2.6777999999999996E-2</v>
      </c>
      <c r="O1703" s="67">
        <f t="shared" si="36"/>
        <v>2.6777999999999996E-2</v>
      </c>
      <c r="R1703" s="67"/>
      <c r="X1703" s="66">
        <v>44372</v>
      </c>
      <c r="Y1703" s="62">
        <v>3.25</v>
      </c>
    </row>
    <row r="1704" spans="9:25" x14ac:dyDescent="0.25">
      <c r="I1704" s="66">
        <v>44376</v>
      </c>
      <c r="J1704" s="62">
        <v>2.0299999999999998</v>
      </c>
      <c r="K1704" s="66">
        <v>44376</v>
      </c>
      <c r="L1704" s="62">
        <v>270.98</v>
      </c>
      <c r="M1704" s="62">
        <v>270.98</v>
      </c>
      <c r="N1704" s="67">
        <v>2.7098000000000001E-2</v>
      </c>
      <c r="O1704" s="67">
        <f t="shared" si="36"/>
        <v>2.7098000000000001E-2</v>
      </c>
      <c r="R1704" s="67"/>
      <c r="X1704" s="66">
        <v>44375</v>
      </c>
      <c r="Y1704" s="62">
        <v>3.25</v>
      </c>
    </row>
    <row r="1705" spans="9:25" x14ac:dyDescent="0.25">
      <c r="I1705" s="66">
        <v>44377</v>
      </c>
      <c r="J1705" s="62">
        <v>2</v>
      </c>
      <c r="K1705" s="66">
        <v>44377</v>
      </c>
      <c r="L1705" s="62">
        <v>275.64999999999998</v>
      </c>
      <c r="M1705" s="62">
        <v>275.64999999999998</v>
      </c>
      <c r="N1705" s="67">
        <v>2.7564999999999999E-2</v>
      </c>
      <c r="O1705" s="67">
        <f t="shared" si="36"/>
        <v>2.7564999999999999E-2</v>
      </c>
      <c r="R1705" s="67"/>
      <c r="X1705" s="66">
        <v>44376</v>
      </c>
      <c r="Y1705" s="62">
        <v>3.25</v>
      </c>
    </row>
    <row r="1706" spans="9:25" x14ac:dyDescent="0.25">
      <c r="I1706" s="66">
        <v>44378</v>
      </c>
      <c r="J1706" s="62">
        <v>2.0099999999999998</v>
      </c>
      <c r="K1706" s="66">
        <v>44378</v>
      </c>
      <c r="L1706" s="62">
        <v>276.22000000000003</v>
      </c>
      <c r="M1706" s="62">
        <v>276.22000000000003</v>
      </c>
      <c r="N1706" s="67">
        <v>2.7622000000000004E-2</v>
      </c>
      <c r="O1706" s="67">
        <f t="shared" si="36"/>
        <v>2.7622000000000004E-2</v>
      </c>
      <c r="R1706" s="67"/>
      <c r="X1706" s="66">
        <v>44377</v>
      </c>
      <c r="Y1706" s="62">
        <v>3.25</v>
      </c>
    </row>
    <row r="1707" spans="9:25" x14ac:dyDescent="0.25">
      <c r="I1707" s="66">
        <v>44379</v>
      </c>
      <c r="J1707" s="62">
        <v>1.98</v>
      </c>
      <c r="K1707" s="66">
        <v>44379</v>
      </c>
      <c r="L1707" s="62">
        <v>273.83</v>
      </c>
      <c r="M1707" s="62">
        <v>273.83</v>
      </c>
      <c r="N1707" s="67">
        <v>2.7382999999999998E-2</v>
      </c>
      <c r="O1707" s="67">
        <f t="shared" si="36"/>
        <v>2.7382999999999998E-2</v>
      </c>
      <c r="R1707" s="67"/>
      <c r="X1707" s="66">
        <v>44378</v>
      </c>
      <c r="Y1707" s="62">
        <v>3.25</v>
      </c>
    </row>
    <row r="1708" spans="9:25" x14ac:dyDescent="0.25">
      <c r="I1708" s="66">
        <v>44382</v>
      </c>
      <c r="J1708" s="62"/>
      <c r="K1708" s="66">
        <v>44382</v>
      </c>
      <c r="L1708" s="62">
        <v>273.94</v>
      </c>
      <c r="M1708" s="62">
        <v>273.94</v>
      </c>
      <c r="N1708" s="67">
        <v>2.7393999999999998E-2</v>
      </c>
      <c r="O1708" s="67">
        <f t="shared" si="36"/>
        <v>2.7393999999999998E-2</v>
      </c>
      <c r="R1708" s="67"/>
      <c r="X1708" s="66">
        <v>44379</v>
      </c>
      <c r="Y1708" s="62">
        <v>3.25</v>
      </c>
    </row>
    <row r="1709" spans="9:25" x14ac:dyDescent="0.25">
      <c r="I1709" s="66">
        <v>44383</v>
      </c>
      <c r="J1709" s="62">
        <v>1.92</v>
      </c>
      <c r="K1709" s="66">
        <v>44383</v>
      </c>
      <c r="L1709" s="62">
        <v>277.04000000000002</v>
      </c>
      <c r="M1709" s="62">
        <v>277.04000000000002</v>
      </c>
      <c r="N1709" s="67">
        <v>2.7704000000000003E-2</v>
      </c>
      <c r="O1709" s="67">
        <f t="shared" si="36"/>
        <v>2.7704000000000003E-2</v>
      </c>
      <c r="R1709" s="67"/>
      <c r="X1709" s="66">
        <v>44382</v>
      </c>
      <c r="Y1709" s="62"/>
    </row>
    <row r="1710" spans="9:25" x14ac:dyDescent="0.25">
      <c r="I1710" s="66">
        <v>44384</v>
      </c>
      <c r="J1710" s="62">
        <v>1.87</v>
      </c>
      <c r="K1710" s="66">
        <v>44384</v>
      </c>
      <c r="L1710" s="62">
        <v>280.16000000000003</v>
      </c>
      <c r="M1710" s="62">
        <v>280.16000000000003</v>
      </c>
      <c r="N1710" s="67">
        <v>2.8016000000000003E-2</v>
      </c>
      <c r="O1710" s="67">
        <f t="shared" si="36"/>
        <v>2.8016000000000003E-2</v>
      </c>
      <c r="R1710" s="67"/>
      <c r="X1710" s="66">
        <v>44383</v>
      </c>
      <c r="Y1710" s="62">
        <v>3.25</v>
      </c>
    </row>
    <row r="1711" spans="9:25" x14ac:dyDescent="0.25">
      <c r="I1711" s="66">
        <v>44385</v>
      </c>
      <c r="J1711" s="62">
        <v>1.84</v>
      </c>
      <c r="K1711" s="66">
        <v>44385</v>
      </c>
      <c r="L1711" s="62">
        <v>284.32</v>
      </c>
      <c r="M1711" s="62">
        <v>284.32</v>
      </c>
      <c r="N1711" s="67">
        <v>2.8431999999999999E-2</v>
      </c>
      <c r="O1711" s="67">
        <f t="shared" si="36"/>
        <v>2.8431999999999999E-2</v>
      </c>
      <c r="R1711" s="67"/>
      <c r="X1711" s="66">
        <v>44384</v>
      </c>
      <c r="Y1711" s="62">
        <v>3.25</v>
      </c>
    </row>
    <row r="1712" spans="9:25" x14ac:dyDescent="0.25">
      <c r="I1712" s="66">
        <v>44386</v>
      </c>
      <c r="J1712" s="62">
        <v>1.91</v>
      </c>
      <c r="K1712" s="66">
        <v>44386</v>
      </c>
      <c r="L1712" s="62">
        <v>282.44</v>
      </c>
      <c r="M1712" s="62">
        <v>282.44</v>
      </c>
      <c r="N1712" s="67">
        <v>2.8243999999999998E-2</v>
      </c>
      <c r="O1712" s="67">
        <f t="shared" si="36"/>
        <v>2.8243999999999998E-2</v>
      </c>
      <c r="R1712" s="67"/>
      <c r="X1712" s="66">
        <v>44385</v>
      </c>
      <c r="Y1712" s="62">
        <v>3.25</v>
      </c>
    </row>
    <row r="1713" spans="9:25" x14ac:dyDescent="0.25">
      <c r="I1713" s="66">
        <v>44389</v>
      </c>
      <c r="J1713" s="62">
        <v>1.93</v>
      </c>
      <c r="K1713" s="66">
        <v>44389</v>
      </c>
      <c r="L1713" s="62">
        <v>281.23</v>
      </c>
      <c r="M1713" s="62">
        <v>281.23</v>
      </c>
      <c r="N1713" s="67">
        <v>2.8123000000000002E-2</v>
      </c>
      <c r="O1713" s="67">
        <f t="shared" si="36"/>
        <v>2.8123000000000002E-2</v>
      </c>
      <c r="R1713" s="67"/>
      <c r="X1713" s="66">
        <v>44386</v>
      </c>
      <c r="Y1713" s="62">
        <v>3.25</v>
      </c>
    </row>
    <row r="1714" spans="9:25" x14ac:dyDescent="0.25">
      <c r="I1714" s="66">
        <v>44390</v>
      </c>
      <c r="J1714" s="62">
        <v>1.96</v>
      </c>
      <c r="K1714" s="66">
        <v>44390</v>
      </c>
      <c r="L1714" s="147">
        <v>28.65</v>
      </c>
      <c r="M1714" s="147">
        <v>286.5</v>
      </c>
      <c r="N1714" s="148">
        <v>2.8649999999999998E-2</v>
      </c>
      <c r="O1714" s="148">
        <f t="shared" si="36"/>
        <v>2.8649999999999998E-2</v>
      </c>
      <c r="R1714" s="67"/>
      <c r="X1714" s="66">
        <v>44389</v>
      </c>
      <c r="Y1714" s="62">
        <v>3.25</v>
      </c>
    </row>
    <row r="1715" spans="9:25" x14ac:dyDescent="0.25">
      <c r="I1715" s="66">
        <v>44391</v>
      </c>
      <c r="J1715" s="62">
        <v>1.91</v>
      </c>
      <c r="K1715" s="66">
        <v>44391</v>
      </c>
      <c r="L1715" s="62">
        <v>278.79000000000002</v>
      </c>
      <c r="M1715" s="62">
        <v>278.79000000000002</v>
      </c>
      <c r="N1715" s="67">
        <v>2.7879000000000001E-2</v>
      </c>
      <c r="O1715" s="67">
        <f t="shared" si="36"/>
        <v>2.7879000000000001E-2</v>
      </c>
      <c r="R1715" s="67"/>
      <c r="X1715" s="66">
        <v>44390</v>
      </c>
      <c r="Y1715" s="62">
        <v>3.25</v>
      </c>
    </row>
    <row r="1716" spans="9:25" x14ac:dyDescent="0.25">
      <c r="I1716" s="66">
        <v>44392</v>
      </c>
      <c r="J1716" s="62">
        <v>1.85</v>
      </c>
      <c r="K1716" s="66">
        <v>44392</v>
      </c>
      <c r="L1716" s="62">
        <v>283.29000000000002</v>
      </c>
      <c r="M1716" s="62">
        <v>283.29000000000002</v>
      </c>
      <c r="N1716" s="67">
        <v>2.8329000000000003E-2</v>
      </c>
      <c r="O1716" s="67">
        <f t="shared" si="36"/>
        <v>2.8329000000000003E-2</v>
      </c>
      <c r="R1716" s="67"/>
      <c r="X1716" s="66">
        <v>44391</v>
      </c>
      <c r="Y1716" s="62">
        <v>3.25</v>
      </c>
    </row>
    <row r="1717" spans="9:25" x14ac:dyDescent="0.25">
      <c r="I1717" s="66">
        <v>44393</v>
      </c>
      <c r="J1717" s="62">
        <v>1.86</v>
      </c>
      <c r="K1717" s="66">
        <v>44393</v>
      </c>
      <c r="L1717" s="62">
        <v>283.63</v>
      </c>
      <c r="M1717" s="62">
        <v>283.63</v>
      </c>
      <c r="N1717" s="67">
        <v>2.8362999999999999E-2</v>
      </c>
      <c r="O1717" s="67">
        <f t="shared" si="36"/>
        <v>2.8362999999999999E-2</v>
      </c>
      <c r="R1717" s="67"/>
      <c r="X1717" s="66">
        <v>44392</v>
      </c>
      <c r="Y1717" s="62">
        <v>3.25</v>
      </c>
    </row>
    <row r="1718" spans="9:25" x14ac:dyDescent="0.25">
      <c r="I1718" s="66">
        <v>44396</v>
      </c>
      <c r="J1718" s="62">
        <v>1.74</v>
      </c>
      <c r="K1718" s="66">
        <v>44396</v>
      </c>
      <c r="L1718" s="62">
        <v>286.97000000000003</v>
      </c>
      <c r="M1718" s="62">
        <v>286.97000000000003</v>
      </c>
      <c r="N1718" s="67">
        <v>2.8697000000000004E-2</v>
      </c>
      <c r="O1718" s="67">
        <f t="shared" si="36"/>
        <v>2.8697000000000004E-2</v>
      </c>
      <c r="R1718" s="67"/>
      <c r="X1718" s="66">
        <v>44393</v>
      </c>
      <c r="Y1718" s="62">
        <v>3.25</v>
      </c>
    </row>
    <row r="1719" spans="9:25" x14ac:dyDescent="0.25">
      <c r="I1719" s="66">
        <v>44397</v>
      </c>
      <c r="J1719" s="62">
        <v>1.79</v>
      </c>
      <c r="K1719" s="66">
        <v>44397</v>
      </c>
      <c r="L1719" s="62">
        <v>286.13</v>
      </c>
      <c r="M1719" s="62">
        <v>286.13</v>
      </c>
      <c r="N1719" s="67">
        <v>2.8613E-2</v>
      </c>
      <c r="O1719" s="67">
        <f t="shared" si="36"/>
        <v>2.8613E-2</v>
      </c>
      <c r="R1719" s="67"/>
      <c r="X1719" s="66">
        <v>44396</v>
      </c>
      <c r="Y1719" s="62">
        <v>3.25</v>
      </c>
    </row>
    <row r="1720" spans="9:25" x14ac:dyDescent="0.25">
      <c r="I1720" s="66">
        <v>44398</v>
      </c>
      <c r="J1720" s="62">
        <v>1.87</v>
      </c>
      <c r="K1720" s="66">
        <v>44398</v>
      </c>
      <c r="L1720" s="147">
        <v>28.23</v>
      </c>
      <c r="M1720" s="147">
        <v>282.3</v>
      </c>
      <c r="N1720" s="148">
        <v>2.8230000000000002E-2</v>
      </c>
      <c r="O1720" s="148">
        <f t="shared" si="36"/>
        <v>2.8230000000000002E-2</v>
      </c>
      <c r="R1720" s="67"/>
      <c r="X1720" s="66">
        <v>44397</v>
      </c>
      <c r="Y1720" s="62">
        <v>3.25</v>
      </c>
    </row>
    <row r="1721" spans="9:25" x14ac:dyDescent="0.25">
      <c r="I1721" s="66">
        <v>44399</v>
      </c>
      <c r="J1721" s="62">
        <v>1.82</v>
      </c>
      <c r="K1721" s="66">
        <v>44399</v>
      </c>
      <c r="L1721" s="62">
        <v>280.73</v>
      </c>
      <c r="M1721" s="62">
        <v>280.73</v>
      </c>
      <c r="N1721" s="67">
        <v>2.8073000000000001E-2</v>
      </c>
      <c r="O1721" s="67">
        <f t="shared" si="36"/>
        <v>2.8073000000000001E-2</v>
      </c>
      <c r="R1721" s="67"/>
      <c r="X1721" s="66">
        <v>44398</v>
      </c>
      <c r="Y1721" s="62">
        <v>3.25</v>
      </c>
    </row>
    <row r="1722" spans="9:25" x14ac:dyDescent="0.25">
      <c r="I1722" s="66">
        <v>44400</v>
      </c>
      <c r="J1722" s="62">
        <v>1.85</v>
      </c>
      <c r="K1722" s="66">
        <v>44400</v>
      </c>
      <c r="L1722" s="62">
        <v>281.45</v>
      </c>
      <c r="M1722" s="62">
        <v>281.45</v>
      </c>
      <c r="N1722" s="67">
        <v>2.8145E-2</v>
      </c>
      <c r="O1722" s="67">
        <f t="shared" si="36"/>
        <v>2.8145E-2</v>
      </c>
      <c r="R1722" s="67"/>
      <c r="X1722" s="66">
        <v>44399</v>
      </c>
      <c r="Y1722" s="62">
        <v>3.25</v>
      </c>
    </row>
    <row r="1723" spans="9:25" x14ac:dyDescent="0.25">
      <c r="I1723" s="66">
        <v>44403</v>
      </c>
      <c r="J1723" s="62">
        <v>1.85</v>
      </c>
      <c r="K1723" s="66">
        <v>44403</v>
      </c>
      <c r="L1723" s="62">
        <v>281.94</v>
      </c>
      <c r="M1723" s="62">
        <v>281.94</v>
      </c>
      <c r="N1723" s="67">
        <v>2.8194E-2</v>
      </c>
      <c r="O1723" s="67">
        <f t="shared" si="36"/>
        <v>2.8194E-2</v>
      </c>
      <c r="R1723" s="67"/>
      <c r="X1723" s="66">
        <v>44400</v>
      </c>
      <c r="Y1723" s="62">
        <v>3.25</v>
      </c>
    </row>
    <row r="1724" spans="9:25" x14ac:dyDescent="0.25">
      <c r="I1724" s="66">
        <v>44404</v>
      </c>
      <c r="J1724" s="62">
        <v>1.81</v>
      </c>
      <c r="K1724" s="66">
        <v>44404</v>
      </c>
      <c r="L1724" s="147">
        <v>28.46</v>
      </c>
      <c r="M1724" s="147">
        <v>284.60000000000002</v>
      </c>
      <c r="N1724" s="148">
        <v>2.8460000000000003E-2</v>
      </c>
      <c r="O1724" s="148">
        <f t="shared" si="36"/>
        <v>2.8460000000000003E-2</v>
      </c>
      <c r="R1724" s="67"/>
      <c r="X1724" s="66">
        <v>44403</v>
      </c>
      <c r="Y1724" s="62">
        <v>3.25</v>
      </c>
    </row>
    <row r="1725" spans="9:25" x14ac:dyDescent="0.25">
      <c r="I1725" s="66">
        <v>44405</v>
      </c>
      <c r="J1725" s="62">
        <v>1.83</v>
      </c>
      <c r="K1725" s="66">
        <v>44405</v>
      </c>
      <c r="L1725" s="62">
        <v>285.02999999999997</v>
      </c>
      <c r="M1725" s="62">
        <v>285.02999999999997</v>
      </c>
      <c r="N1725" s="67">
        <v>2.8502999999999997E-2</v>
      </c>
      <c r="O1725" s="67">
        <f t="shared" si="36"/>
        <v>2.8502999999999997E-2</v>
      </c>
      <c r="R1725" s="67"/>
      <c r="X1725" s="66">
        <v>44404</v>
      </c>
      <c r="Y1725" s="62">
        <v>3.25</v>
      </c>
    </row>
    <row r="1726" spans="9:25" x14ac:dyDescent="0.25">
      <c r="I1726" s="66">
        <v>44406</v>
      </c>
      <c r="J1726" s="62">
        <v>1.84</v>
      </c>
      <c r="K1726" s="66">
        <v>44406</v>
      </c>
      <c r="L1726" s="62">
        <v>280.77999999999997</v>
      </c>
      <c r="M1726" s="62">
        <v>280.77999999999997</v>
      </c>
      <c r="N1726" s="67">
        <v>2.8077999999999999E-2</v>
      </c>
      <c r="O1726" s="67">
        <f t="shared" si="36"/>
        <v>2.8077999999999999E-2</v>
      </c>
      <c r="R1726" s="67"/>
      <c r="X1726" s="66">
        <v>44405</v>
      </c>
      <c r="Y1726" s="62">
        <v>3.25</v>
      </c>
    </row>
    <row r="1727" spans="9:25" x14ac:dyDescent="0.25">
      <c r="I1727" s="66">
        <v>44407</v>
      </c>
      <c r="J1727" s="62">
        <v>1.81</v>
      </c>
      <c r="K1727" s="66">
        <v>44407</v>
      </c>
      <c r="L1727" s="62">
        <v>283.48</v>
      </c>
      <c r="M1727" s="62">
        <v>283.48</v>
      </c>
      <c r="N1727" s="67">
        <v>2.8348000000000002E-2</v>
      </c>
      <c r="O1727" s="67">
        <f t="shared" si="36"/>
        <v>2.8348000000000002E-2</v>
      </c>
      <c r="R1727" s="67"/>
      <c r="X1727" s="66">
        <v>44406</v>
      </c>
      <c r="Y1727" s="62">
        <v>3.25</v>
      </c>
    </row>
    <row r="1728" spans="9:25" x14ac:dyDescent="0.25">
      <c r="I1728" s="66">
        <v>44410</v>
      </c>
      <c r="J1728" s="62">
        <v>1.77</v>
      </c>
      <c r="K1728" s="66">
        <v>44410</v>
      </c>
      <c r="L1728" s="62">
        <v>285.22000000000003</v>
      </c>
      <c r="M1728" s="62">
        <v>285.22000000000003</v>
      </c>
      <c r="N1728" s="67">
        <v>2.8522000000000002E-2</v>
      </c>
      <c r="O1728" s="67">
        <f t="shared" si="36"/>
        <v>2.8522000000000002E-2</v>
      </c>
      <c r="R1728" s="67"/>
      <c r="X1728" s="66">
        <v>44407</v>
      </c>
      <c r="Y1728" s="62">
        <v>3.25</v>
      </c>
    </row>
    <row r="1729" spans="9:25" x14ac:dyDescent="0.25">
      <c r="I1729" s="66">
        <v>44411</v>
      </c>
      <c r="J1729" s="62">
        <v>1.76</v>
      </c>
      <c r="K1729" s="66">
        <v>44411</v>
      </c>
      <c r="L1729" s="62">
        <v>287.37</v>
      </c>
      <c r="M1729" s="62">
        <v>287.37</v>
      </c>
      <c r="N1729" s="67">
        <v>2.8737000000000002E-2</v>
      </c>
      <c r="O1729" s="67">
        <f t="shared" si="36"/>
        <v>2.8737000000000002E-2</v>
      </c>
      <c r="R1729" s="67"/>
      <c r="X1729" s="66">
        <v>44410</v>
      </c>
      <c r="Y1729" s="62">
        <v>3.25</v>
      </c>
    </row>
    <row r="1730" spans="9:25" x14ac:dyDescent="0.25">
      <c r="I1730" s="66">
        <v>44412</v>
      </c>
      <c r="J1730" s="62">
        <v>1.74</v>
      </c>
      <c r="K1730" s="66">
        <v>44412</v>
      </c>
      <c r="L1730" s="62">
        <v>287.32</v>
      </c>
      <c r="M1730" s="62">
        <v>287.32</v>
      </c>
      <c r="N1730" s="67">
        <v>2.8732000000000001E-2</v>
      </c>
      <c r="O1730" s="67">
        <f t="shared" si="36"/>
        <v>2.8732000000000001E-2</v>
      </c>
      <c r="R1730" s="67"/>
      <c r="X1730" s="66">
        <v>44411</v>
      </c>
      <c r="Y1730" s="62">
        <v>3.25</v>
      </c>
    </row>
    <row r="1731" spans="9:25" x14ac:dyDescent="0.25">
      <c r="I1731" s="66">
        <v>44413</v>
      </c>
      <c r="J1731" s="62">
        <v>1.77</v>
      </c>
      <c r="K1731" s="66">
        <v>44413</v>
      </c>
      <c r="L1731" s="62">
        <v>290.45999999999998</v>
      </c>
      <c r="M1731" s="62">
        <v>290.45999999999998</v>
      </c>
      <c r="N1731" s="67">
        <v>2.9045999999999999E-2</v>
      </c>
      <c r="O1731" s="67">
        <f t="shared" si="36"/>
        <v>2.9045999999999999E-2</v>
      </c>
      <c r="R1731" s="67"/>
      <c r="X1731" s="66">
        <v>44412</v>
      </c>
      <c r="Y1731" s="62">
        <v>3.25</v>
      </c>
    </row>
    <row r="1732" spans="9:25" x14ac:dyDescent="0.25">
      <c r="I1732" s="66">
        <v>44414</v>
      </c>
      <c r="J1732" s="62">
        <v>1.85</v>
      </c>
      <c r="K1732" s="66">
        <v>44414</v>
      </c>
      <c r="L1732" s="62">
        <v>291.36</v>
      </c>
      <c r="M1732" s="62">
        <v>291.36</v>
      </c>
      <c r="N1732" s="67">
        <v>2.9136000000000002E-2</v>
      </c>
      <c r="O1732" s="67">
        <f t="shared" si="36"/>
        <v>2.9136000000000002E-2</v>
      </c>
      <c r="R1732" s="67"/>
      <c r="X1732" s="66">
        <v>44413</v>
      </c>
      <c r="Y1732" s="62">
        <v>3.25</v>
      </c>
    </row>
    <row r="1733" spans="9:25" x14ac:dyDescent="0.25">
      <c r="I1733" s="66">
        <v>44417</v>
      </c>
      <c r="J1733" s="62">
        <v>1.87</v>
      </c>
      <c r="K1733" s="66">
        <v>44417</v>
      </c>
      <c r="L1733" s="62">
        <v>292.69</v>
      </c>
      <c r="M1733" s="62">
        <v>292.69</v>
      </c>
      <c r="N1733" s="67">
        <v>2.9269E-2</v>
      </c>
      <c r="O1733" s="67">
        <f t="shared" si="36"/>
        <v>2.9269E-2</v>
      </c>
      <c r="R1733" s="67"/>
      <c r="X1733" s="66">
        <v>44414</v>
      </c>
      <c r="Y1733" s="62">
        <v>3.25</v>
      </c>
    </row>
    <row r="1734" spans="9:25" x14ac:dyDescent="0.25">
      <c r="I1734" s="66">
        <v>44418</v>
      </c>
      <c r="J1734" s="62">
        <v>1.9</v>
      </c>
      <c r="K1734" s="66">
        <v>44418</v>
      </c>
      <c r="L1734" s="62">
        <v>293.44</v>
      </c>
      <c r="M1734" s="62">
        <v>293.44</v>
      </c>
      <c r="N1734" s="67">
        <v>2.9343999999999999E-2</v>
      </c>
      <c r="O1734" s="67">
        <f t="shared" si="36"/>
        <v>2.9343999999999999E-2</v>
      </c>
      <c r="R1734" s="67"/>
      <c r="X1734" s="66">
        <v>44417</v>
      </c>
      <c r="Y1734" s="62">
        <v>3.25</v>
      </c>
    </row>
    <row r="1735" spans="9:25" x14ac:dyDescent="0.25">
      <c r="I1735" s="66">
        <v>44419</v>
      </c>
      <c r="J1735" s="62">
        <v>1.9</v>
      </c>
      <c r="K1735" s="66">
        <v>44419</v>
      </c>
      <c r="L1735" s="62">
        <v>291.11</v>
      </c>
      <c r="M1735" s="62">
        <v>291.11</v>
      </c>
      <c r="N1735" s="67">
        <v>2.9111000000000001E-2</v>
      </c>
      <c r="O1735" s="67">
        <f t="shared" si="36"/>
        <v>2.9111000000000001E-2</v>
      </c>
      <c r="R1735" s="67"/>
      <c r="X1735" s="66">
        <v>44418</v>
      </c>
      <c r="Y1735" s="62">
        <v>3.25</v>
      </c>
    </row>
    <row r="1736" spans="9:25" x14ac:dyDescent="0.25">
      <c r="I1736" s="66">
        <v>44420</v>
      </c>
      <c r="J1736" s="62">
        <v>1.92</v>
      </c>
      <c r="K1736" s="66">
        <v>44420</v>
      </c>
      <c r="L1736" s="147">
        <v>28.76</v>
      </c>
      <c r="M1736" s="147">
        <v>287.60000000000002</v>
      </c>
      <c r="N1736" s="148">
        <v>2.8760000000000001E-2</v>
      </c>
      <c r="O1736" s="148">
        <f t="shared" si="36"/>
        <v>2.8760000000000001E-2</v>
      </c>
      <c r="R1736" s="67"/>
      <c r="X1736" s="66">
        <v>44419</v>
      </c>
      <c r="Y1736" s="62">
        <v>3.25</v>
      </c>
    </row>
    <row r="1737" spans="9:25" x14ac:dyDescent="0.25">
      <c r="I1737" s="66">
        <v>44421</v>
      </c>
      <c r="J1737" s="62">
        <v>1.85</v>
      </c>
      <c r="K1737" s="66">
        <v>44421</v>
      </c>
      <c r="L1737" s="147">
        <v>28.64</v>
      </c>
      <c r="M1737" s="147">
        <v>286.39999999999998</v>
      </c>
      <c r="N1737" s="148">
        <v>2.8639999999999999E-2</v>
      </c>
      <c r="O1737" s="148">
        <f t="shared" si="36"/>
        <v>2.8639999999999999E-2</v>
      </c>
      <c r="R1737" s="67"/>
      <c r="X1737" s="66">
        <v>44420</v>
      </c>
      <c r="Y1737" s="62">
        <v>3.25</v>
      </c>
    </row>
    <row r="1738" spans="9:25" x14ac:dyDescent="0.25">
      <c r="I1738" s="66">
        <v>44424</v>
      </c>
      <c r="J1738" s="62">
        <v>1.82</v>
      </c>
      <c r="K1738" s="66">
        <v>44424</v>
      </c>
      <c r="L1738" s="62">
        <v>288.73</v>
      </c>
      <c r="M1738" s="62">
        <v>288.73</v>
      </c>
      <c r="N1738" s="67">
        <v>2.8873000000000003E-2</v>
      </c>
      <c r="O1738" s="67">
        <f t="shared" si="36"/>
        <v>2.8873000000000003E-2</v>
      </c>
      <c r="R1738" s="67"/>
      <c r="X1738" s="66">
        <v>44421</v>
      </c>
      <c r="Y1738" s="62">
        <v>3.25</v>
      </c>
    </row>
    <row r="1739" spans="9:25" x14ac:dyDescent="0.25">
      <c r="I1739" s="66">
        <v>44425</v>
      </c>
      <c r="J1739" s="62">
        <v>1.82</v>
      </c>
      <c r="K1739" s="66">
        <v>44425</v>
      </c>
      <c r="L1739" s="147">
        <v>29.16</v>
      </c>
      <c r="M1739" s="147">
        <v>291.60000000000002</v>
      </c>
      <c r="N1739" s="148">
        <v>2.9160000000000002E-2</v>
      </c>
      <c r="O1739" s="148">
        <f t="shared" si="36"/>
        <v>2.9160000000000002E-2</v>
      </c>
      <c r="R1739" s="67"/>
      <c r="X1739" s="66">
        <v>44424</v>
      </c>
      <c r="Y1739" s="62">
        <v>3.25</v>
      </c>
    </row>
    <row r="1740" spans="9:25" x14ac:dyDescent="0.25">
      <c r="I1740" s="66">
        <v>44426</v>
      </c>
      <c r="J1740" s="62">
        <v>1.84</v>
      </c>
      <c r="K1740" s="66">
        <v>44426</v>
      </c>
      <c r="L1740" s="62">
        <v>294.61</v>
      </c>
      <c r="M1740" s="62">
        <v>294.61</v>
      </c>
      <c r="N1740" s="67">
        <v>2.9461000000000001E-2</v>
      </c>
      <c r="O1740" s="67">
        <f t="shared" ref="O1740:O1803" si="37">IF(OR(N1740&gt;($G$25+$G$26*$G$24),N1740&lt;($G$25-$G$26*$G$24)),"",N1740)</f>
        <v>2.9461000000000001E-2</v>
      </c>
      <c r="R1740" s="67"/>
      <c r="X1740" s="66">
        <v>44425</v>
      </c>
      <c r="Y1740" s="62">
        <v>3.25</v>
      </c>
    </row>
    <row r="1741" spans="9:25" x14ac:dyDescent="0.25">
      <c r="I1741" s="66">
        <v>44427</v>
      </c>
      <c r="J1741" s="62">
        <v>1.8</v>
      </c>
      <c r="K1741" s="66">
        <v>44427</v>
      </c>
      <c r="L1741" s="62">
        <v>299.86</v>
      </c>
      <c r="M1741" s="62">
        <v>299.86</v>
      </c>
      <c r="N1741" s="67">
        <v>2.9986000000000002E-2</v>
      </c>
      <c r="O1741" s="67">
        <f t="shared" si="37"/>
        <v>2.9986000000000002E-2</v>
      </c>
      <c r="R1741" s="67"/>
      <c r="X1741" s="66">
        <v>44426</v>
      </c>
      <c r="Y1741" s="62">
        <v>3.25</v>
      </c>
    </row>
    <row r="1742" spans="9:25" x14ac:dyDescent="0.25">
      <c r="I1742" s="66">
        <v>44428</v>
      </c>
      <c r="J1742" s="62">
        <v>1.79</v>
      </c>
      <c r="K1742" s="66">
        <v>44428</v>
      </c>
      <c r="L1742" s="62">
        <v>300.58999999999997</v>
      </c>
      <c r="M1742" s="62">
        <v>300.58999999999997</v>
      </c>
      <c r="N1742" s="67">
        <v>3.0058999999999999E-2</v>
      </c>
      <c r="O1742" s="67">
        <f t="shared" si="37"/>
        <v>3.0058999999999999E-2</v>
      </c>
      <c r="R1742" s="67"/>
      <c r="X1742" s="66">
        <v>44427</v>
      </c>
      <c r="Y1742" s="62">
        <v>3.25</v>
      </c>
    </row>
    <row r="1743" spans="9:25" x14ac:dyDescent="0.25">
      <c r="I1743" s="66">
        <v>44431</v>
      </c>
      <c r="J1743" s="62">
        <v>1.79</v>
      </c>
      <c r="K1743" s="66">
        <v>44431</v>
      </c>
      <c r="L1743" s="62">
        <v>297.64999999999998</v>
      </c>
      <c r="M1743" s="62">
        <v>297.64999999999998</v>
      </c>
      <c r="N1743" s="67">
        <v>2.9764999999999996E-2</v>
      </c>
      <c r="O1743" s="67">
        <f t="shared" si="37"/>
        <v>2.9764999999999996E-2</v>
      </c>
      <c r="R1743" s="67"/>
      <c r="X1743" s="66">
        <v>44428</v>
      </c>
      <c r="Y1743" s="62">
        <v>3.25</v>
      </c>
    </row>
    <row r="1744" spans="9:25" x14ac:dyDescent="0.25">
      <c r="I1744" s="66">
        <v>44432</v>
      </c>
      <c r="J1744" s="62">
        <v>1.83</v>
      </c>
      <c r="K1744" s="66">
        <v>44432</v>
      </c>
      <c r="L1744" s="62">
        <v>295.08999999999997</v>
      </c>
      <c r="M1744" s="62">
        <v>295.08999999999997</v>
      </c>
      <c r="N1744" s="67">
        <v>2.9508999999999997E-2</v>
      </c>
      <c r="O1744" s="67">
        <f t="shared" si="37"/>
        <v>2.9508999999999997E-2</v>
      </c>
      <c r="R1744" s="67"/>
      <c r="X1744" s="66">
        <v>44431</v>
      </c>
      <c r="Y1744" s="62">
        <v>3.25</v>
      </c>
    </row>
    <row r="1745" spans="9:25" x14ac:dyDescent="0.25">
      <c r="I1745" s="66">
        <v>44433</v>
      </c>
      <c r="J1745" s="62">
        <v>1.88</v>
      </c>
      <c r="K1745" s="66">
        <v>44433</v>
      </c>
      <c r="L1745" s="62">
        <v>291.81</v>
      </c>
      <c r="M1745" s="62">
        <v>291.81</v>
      </c>
      <c r="N1745" s="67">
        <v>2.9180999999999999E-2</v>
      </c>
      <c r="O1745" s="67">
        <f t="shared" si="37"/>
        <v>2.9180999999999999E-2</v>
      </c>
      <c r="R1745" s="67"/>
      <c r="X1745" s="66">
        <v>44432</v>
      </c>
      <c r="Y1745" s="62">
        <v>3.25</v>
      </c>
    </row>
    <row r="1746" spans="9:25" x14ac:dyDescent="0.25">
      <c r="I1746" s="66">
        <v>44434</v>
      </c>
      <c r="J1746" s="62">
        <v>1.87</v>
      </c>
      <c r="K1746" s="66">
        <v>44434</v>
      </c>
      <c r="L1746" s="62">
        <v>291.48</v>
      </c>
      <c r="M1746" s="62">
        <v>291.48</v>
      </c>
      <c r="N1746" s="67">
        <v>2.9148E-2</v>
      </c>
      <c r="O1746" s="67">
        <f t="shared" si="37"/>
        <v>2.9148E-2</v>
      </c>
      <c r="R1746" s="67"/>
      <c r="X1746" s="66">
        <v>44433</v>
      </c>
      <c r="Y1746" s="62">
        <v>3.25</v>
      </c>
    </row>
    <row r="1747" spans="9:25" x14ac:dyDescent="0.25">
      <c r="I1747" s="66">
        <v>44435</v>
      </c>
      <c r="J1747" s="62">
        <v>1.84</v>
      </c>
      <c r="K1747" s="66">
        <v>44435</v>
      </c>
      <c r="L1747" s="62">
        <v>287.82</v>
      </c>
      <c r="M1747" s="62">
        <v>287.82</v>
      </c>
      <c r="N1747" s="67">
        <v>2.8781999999999999E-2</v>
      </c>
      <c r="O1747" s="67">
        <f t="shared" si="37"/>
        <v>2.8781999999999999E-2</v>
      </c>
      <c r="R1747" s="67"/>
      <c r="X1747" s="66">
        <v>44434</v>
      </c>
      <c r="Y1747" s="62">
        <v>3.25</v>
      </c>
    </row>
    <row r="1748" spans="9:25" x14ac:dyDescent="0.25">
      <c r="I1748" s="66">
        <v>44438</v>
      </c>
      <c r="J1748" s="62">
        <v>1.82</v>
      </c>
      <c r="K1748" s="66">
        <v>44438</v>
      </c>
      <c r="L1748" s="62">
        <v>283.93</v>
      </c>
      <c r="M1748" s="62">
        <v>283.93</v>
      </c>
      <c r="N1748" s="67">
        <v>2.8393000000000002E-2</v>
      </c>
      <c r="O1748" s="67">
        <f t="shared" si="37"/>
        <v>2.8393000000000002E-2</v>
      </c>
      <c r="R1748" s="67"/>
      <c r="X1748" s="66">
        <v>44435</v>
      </c>
      <c r="Y1748" s="62">
        <v>3.25</v>
      </c>
    </row>
    <row r="1749" spans="9:25" x14ac:dyDescent="0.25">
      <c r="I1749" s="66">
        <v>44439</v>
      </c>
      <c r="J1749" s="62">
        <v>1.85</v>
      </c>
      <c r="K1749" s="66">
        <v>44439</v>
      </c>
      <c r="L1749" s="62">
        <v>288.08999999999997</v>
      </c>
      <c r="M1749" s="62">
        <v>288.08999999999997</v>
      </c>
      <c r="N1749" s="67">
        <v>2.8808999999999998E-2</v>
      </c>
      <c r="O1749" s="67">
        <f t="shared" si="37"/>
        <v>2.8808999999999998E-2</v>
      </c>
      <c r="R1749" s="67"/>
      <c r="X1749" s="66">
        <v>44438</v>
      </c>
      <c r="Y1749" s="62">
        <v>3.25</v>
      </c>
    </row>
    <row r="1750" spans="9:25" x14ac:dyDescent="0.25">
      <c r="I1750" s="66">
        <v>44440</v>
      </c>
      <c r="J1750" s="62">
        <v>1.84</v>
      </c>
      <c r="K1750" s="66">
        <v>44440</v>
      </c>
      <c r="L1750" s="62">
        <v>287.45999999999998</v>
      </c>
      <c r="M1750" s="62">
        <v>287.45999999999998</v>
      </c>
      <c r="N1750" s="67">
        <v>2.8745999999999997E-2</v>
      </c>
      <c r="O1750" s="67">
        <f t="shared" si="37"/>
        <v>2.8745999999999997E-2</v>
      </c>
      <c r="R1750" s="67"/>
      <c r="X1750" s="66">
        <v>44439</v>
      </c>
      <c r="Y1750" s="62">
        <v>3.25</v>
      </c>
    </row>
    <row r="1751" spans="9:25" x14ac:dyDescent="0.25">
      <c r="I1751" s="66">
        <v>44441</v>
      </c>
      <c r="J1751" s="62">
        <v>1.83</v>
      </c>
      <c r="K1751" s="66">
        <v>44441</v>
      </c>
      <c r="L1751" s="147">
        <v>28.61</v>
      </c>
      <c r="M1751" s="147">
        <v>286.10000000000002</v>
      </c>
      <c r="N1751" s="148">
        <v>2.8610000000000003E-2</v>
      </c>
      <c r="O1751" s="148">
        <f t="shared" si="37"/>
        <v>2.8610000000000003E-2</v>
      </c>
      <c r="R1751" s="67"/>
      <c r="X1751" s="66">
        <v>44440</v>
      </c>
      <c r="Y1751" s="62">
        <v>3.25</v>
      </c>
    </row>
    <row r="1752" spans="9:25" x14ac:dyDescent="0.25">
      <c r="I1752" s="66">
        <v>44442</v>
      </c>
      <c r="J1752" s="62">
        <v>1.87</v>
      </c>
      <c r="K1752" s="66">
        <v>44442</v>
      </c>
      <c r="L1752" s="62">
        <v>286.62</v>
      </c>
      <c r="M1752" s="62">
        <v>286.62</v>
      </c>
      <c r="N1752" s="67">
        <v>2.8662E-2</v>
      </c>
      <c r="O1752" s="67">
        <f t="shared" si="37"/>
        <v>2.8662E-2</v>
      </c>
      <c r="R1752" s="67"/>
      <c r="X1752" s="66">
        <v>44441</v>
      </c>
      <c r="Y1752" s="62">
        <v>3.25</v>
      </c>
    </row>
    <row r="1753" spans="9:25" x14ac:dyDescent="0.25">
      <c r="I1753" s="66">
        <v>44445</v>
      </c>
      <c r="J1753" s="62"/>
      <c r="K1753" s="66">
        <v>44445</v>
      </c>
      <c r="L1753" s="62">
        <v>286.52999999999997</v>
      </c>
      <c r="M1753" s="62">
        <v>286.52999999999997</v>
      </c>
      <c r="N1753" s="67">
        <v>2.8652999999999998E-2</v>
      </c>
      <c r="O1753" s="67">
        <f t="shared" si="37"/>
        <v>2.8652999999999998E-2</v>
      </c>
      <c r="R1753" s="67"/>
      <c r="X1753" s="66">
        <v>44442</v>
      </c>
      <c r="Y1753" s="62">
        <v>3.25</v>
      </c>
    </row>
    <row r="1754" spans="9:25" x14ac:dyDescent="0.25">
      <c r="I1754" s="66">
        <v>44446</v>
      </c>
      <c r="J1754" s="62">
        <v>1.91</v>
      </c>
      <c r="K1754" s="66">
        <v>44446</v>
      </c>
      <c r="L1754" s="62">
        <v>288.32</v>
      </c>
      <c r="M1754" s="62">
        <v>288.32</v>
      </c>
      <c r="N1754" s="67">
        <v>2.8832E-2</v>
      </c>
      <c r="O1754" s="67">
        <f t="shared" si="37"/>
        <v>2.8832E-2</v>
      </c>
      <c r="R1754" s="67"/>
      <c r="X1754" s="66">
        <v>44445</v>
      </c>
      <c r="Y1754" s="62"/>
    </row>
    <row r="1755" spans="9:25" x14ac:dyDescent="0.25">
      <c r="I1755" s="66">
        <v>44447</v>
      </c>
      <c r="J1755" s="62">
        <v>1.88</v>
      </c>
      <c r="K1755" s="66">
        <v>44447</v>
      </c>
      <c r="L1755" s="62">
        <v>291.32</v>
      </c>
      <c r="M1755" s="62">
        <v>291.32</v>
      </c>
      <c r="N1755" s="67">
        <v>2.9131999999999998E-2</v>
      </c>
      <c r="O1755" s="67">
        <f t="shared" si="37"/>
        <v>2.9131999999999998E-2</v>
      </c>
      <c r="R1755" s="67"/>
      <c r="X1755" s="66">
        <v>44446</v>
      </c>
      <c r="Y1755" s="62">
        <v>3.25</v>
      </c>
    </row>
    <row r="1756" spans="9:25" x14ac:dyDescent="0.25">
      <c r="I1756" s="66">
        <v>44448</v>
      </c>
      <c r="J1756" s="62">
        <v>1.83</v>
      </c>
      <c r="K1756" s="66">
        <v>44448</v>
      </c>
      <c r="L1756" s="62">
        <v>295.24</v>
      </c>
      <c r="M1756" s="62">
        <v>295.24</v>
      </c>
      <c r="N1756" s="67">
        <v>2.9524000000000002E-2</v>
      </c>
      <c r="O1756" s="67">
        <f t="shared" si="37"/>
        <v>2.9524000000000002E-2</v>
      </c>
      <c r="R1756" s="67"/>
      <c r="X1756" s="66">
        <v>44447</v>
      </c>
      <c r="Y1756" s="62">
        <v>3.25</v>
      </c>
    </row>
    <row r="1757" spans="9:25" x14ac:dyDescent="0.25">
      <c r="I1757" s="66">
        <v>44449</v>
      </c>
      <c r="J1757" s="62">
        <v>1.86</v>
      </c>
      <c r="K1757" s="66">
        <v>44449</v>
      </c>
      <c r="L1757" s="62">
        <v>290.11</v>
      </c>
      <c r="M1757" s="62">
        <v>290.11</v>
      </c>
      <c r="N1757" s="67">
        <v>2.9011000000000002E-2</v>
      </c>
      <c r="O1757" s="67">
        <f t="shared" si="37"/>
        <v>2.9011000000000002E-2</v>
      </c>
      <c r="R1757" s="67"/>
      <c r="X1757" s="66">
        <v>44448</v>
      </c>
      <c r="Y1757" s="62">
        <v>3.25</v>
      </c>
    </row>
    <row r="1758" spans="9:25" x14ac:dyDescent="0.25">
      <c r="I1758" s="66">
        <v>44452</v>
      </c>
      <c r="J1758" s="62">
        <v>1.83</v>
      </c>
      <c r="K1758" s="66">
        <v>44452</v>
      </c>
      <c r="L1758" s="147">
        <v>28.85</v>
      </c>
      <c r="M1758" s="147">
        <v>288.5</v>
      </c>
      <c r="N1758" s="148">
        <v>2.8850000000000001E-2</v>
      </c>
      <c r="O1758" s="148">
        <f t="shared" si="37"/>
        <v>2.8850000000000001E-2</v>
      </c>
      <c r="R1758" s="67"/>
      <c r="X1758" s="66">
        <v>44449</v>
      </c>
      <c r="Y1758" s="62">
        <v>3.25</v>
      </c>
    </row>
    <row r="1759" spans="9:25" x14ac:dyDescent="0.25">
      <c r="I1759" s="66">
        <v>44453</v>
      </c>
      <c r="J1759" s="62">
        <v>1.78</v>
      </c>
      <c r="K1759" s="66">
        <v>44453</v>
      </c>
      <c r="L1759" s="62">
        <v>289.85000000000002</v>
      </c>
      <c r="M1759" s="62">
        <v>289.85000000000002</v>
      </c>
      <c r="N1759" s="67">
        <v>2.8985000000000004E-2</v>
      </c>
      <c r="O1759" s="67">
        <f t="shared" si="37"/>
        <v>2.8985000000000004E-2</v>
      </c>
      <c r="R1759" s="67"/>
      <c r="X1759" s="66">
        <v>44452</v>
      </c>
      <c r="Y1759" s="62">
        <v>3.25</v>
      </c>
    </row>
    <row r="1760" spans="9:25" x14ac:dyDescent="0.25">
      <c r="I1760" s="66">
        <v>44454</v>
      </c>
      <c r="J1760" s="62">
        <v>1.8</v>
      </c>
      <c r="K1760" s="66">
        <v>44454</v>
      </c>
      <c r="L1760" s="62">
        <v>290.14</v>
      </c>
      <c r="M1760" s="62">
        <v>290.14</v>
      </c>
      <c r="N1760" s="67">
        <v>2.9013999999999998E-2</v>
      </c>
      <c r="O1760" s="67">
        <f t="shared" si="37"/>
        <v>2.9013999999999998E-2</v>
      </c>
      <c r="R1760" s="67"/>
      <c r="X1760" s="66">
        <v>44453</v>
      </c>
      <c r="Y1760" s="62">
        <v>3.25</v>
      </c>
    </row>
    <row r="1761" spans="9:25" x14ac:dyDescent="0.25">
      <c r="I1761" s="66">
        <v>44455</v>
      </c>
      <c r="J1761" s="62">
        <v>1.83</v>
      </c>
      <c r="K1761" s="66">
        <v>44455</v>
      </c>
      <c r="L1761" s="62">
        <v>290.33999999999997</v>
      </c>
      <c r="M1761" s="62">
        <v>290.33999999999997</v>
      </c>
      <c r="N1761" s="67">
        <v>2.9033999999999997E-2</v>
      </c>
      <c r="O1761" s="67">
        <f t="shared" si="37"/>
        <v>2.9033999999999997E-2</v>
      </c>
      <c r="R1761" s="67"/>
      <c r="X1761" s="66">
        <v>44454</v>
      </c>
      <c r="Y1761" s="62">
        <v>3.25</v>
      </c>
    </row>
    <row r="1762" spans="9:25" x14ac:dyDescent="0.25">
      <c r="I1762" s="66">
        <v>44456</v>
      </c>
      <c r="J1762" s="62">
        <v>1.85</v>
      </c>
      <c r="K1762" s="66">
        <v>44456</v>
      </c>
      <c r="L1762" s="62">
        <v>291.08</v>
      </c>
      <c r="M1762" s="62">
        <v>291.08</v>
      </c>
      <c r="N1762" s="67">
        <v>2.9107999999999998E-2</v>
      </c>
      <c r="O1762" s="67">
        <f t="shared" si="37"/>
        <v>2.9107999999999998E-2</v>
      </c>
      <c r="R1762" s="67"/>
      <c r="X1762" s="66">
        <v>44455</v>
      </c>
      <c r="Y1762" s="62">
        <v>3.25</v>
      </c>
    </row>
    <row r="1763" spans="9:25" x14ac:dyDescent="0.25">
      <c r="I1763" s="66">
        <v>44459</v>
      </c>
      <c r="J1763" s="62">
        <v>1.79</v>
      </c>
      <c r="K1763" s="66">
        <v>44459</v>
      </c>
      <c r="L1763" s="62">
        <v>302.14</v>
      </c>
      <c r="M1763" s="62">
        <v>302.14</v>
      </c>
      <c r="N1763" s="67">
        <v>3.0213999999999998E-2</v>
      </c>
      <c r="O1763" s="67">
        <f t="shared" si="37"/>
        <v>3.0213999999999998E-2</v>
      </c>
      <c r="R1763" s="67"/>
      <c r="X1763" s="66">
        <v>44456</v>
      </c>
      <c r="Y1763" s="62">
        <v>3.25</v>
      </c>
    </row>
    <row r="1764" spans="9:25" x14ac:dyDescent="0.25">
      <c r="I1764" s="66">
        <v>44460</v>
      </c>
      <c r="J1764" s="62">
        <v>1.81</v>
      </c>
      <c r="K1764" s="66">
        <v>44460</v>
      </c>
      <c r="L1764" s="62">
        <v>306.66000000000003</v>
      </c>
      <c r="M1764" s="62">
        <v>306.66000000000003</v>
      </c>
      <c r="N1764" s="67">
        <v>3.0666000000000002E-2</v>
      </c>
      <c r="O1764" s="67">
        <f t="shared" si="37"/>
        <v>3.0666000000000002E-2</v>
      </c>
      <c r="R1764" s="67"/>
      <c r="X1764" s="66">
        <v>44459</v>
      </c>
      <c r="Y1764" s="62">
        <v>3.25</v>
      </c>
    </row>
    <row r="1765" spans="9:25" x14ac:dyDescent="0.25">
      <c r="I1765" s="66">
        <v>44461</v>
      </c>
      <c r="J1765" s="62">
        <v>1.78</v>
      </c>
      <c r="K1765" s="66">
        <v>44461</v>
      </c>
      <c r="L1765" s="62">
        <v>304.25</v>
      </c>
      <c r="M1765" s="62">
        <v>304.25</v>
      </c>
      <c r="N1765" s="67">
        <v>3.0425000000000001E-2</v>
      </c>
      <c r="O1765" s="67">
        <f t="shared" si="37"/>
        <v>3.0425000000000001E-2</v>
      </c>
      <c r="R1765" s="67"/>
      <c r="X1765" s="66">
        <v>44460</v>
      </c>
      <c r="Y1765" s="62">
        <v>3.25</v>
      </c>
    </row>
    <row r="1766" spans="9:25" x14ac:dyDescent="0.25">
      <c r="I1766" s="66">
        <v>44462</v>
      </c>
      <c r="J1766" s="62">
        <v>1.87</v>
      </c>
      <c r="K1766" s="66">
        <v>44462</v>
      </c>
      <c r="L1766" s="147">
        <v>30.43</v>
      </c>
      <c r="M1766" s="147">
        <v>304.3</v>
      </c>
      <c r="N1766" s="148">
        <v>3.0430000000000002E-2</v>
      </c>
      <c r="O1766" s="148">
        <f t="shared" si="37"/>
        <v>3.0430000000000002E-2</v>
      </c>
      <c r="R1766" s="67"/>
      <c r="X1766" s="66">
        <v>44461</v>
      </c>
      <c r="Y1766" s="62">
        <v>3.25</v>
      </c>
    </row>
    <row r="1767" spans="9:25" x14ac:dyDescent="0.25">
      <c r="I1767" s="66">
        <v>44463</v>
      </c>
      <c r="J1767" s="62">
        <v>1.94</v>
      </c>
      <c r="K1767" s="66">
        <v>44463</v>
      </c>
      <c r="L1767" s="62">
        <v>308.44</v>
      </c>
      <c r="M1767" s="62">
        <v>308.44</v>
      </c>
      <c r="N1767" s="67">
        <v>3.0844E-2</v>
      </c>
      <c r="O1767" s="67">
        <f t="shared" si="37"/>
        <v>3.0844E-2</v>
      </c>
      <c r="R1767" s="67"/>
      <c r="X1767" s="66">
        <v>44462</v>
      </c>
      <c r="Y1767" s="62">
        <v>3.25</v>
      </c>
    </row>
    <row r="1768" spans="9:25" x14ac:dyDescent="0.25">
      <c r="I1768" s="66">
        <v>44466</v>
      </c>
      <c r="J1768" s="62">
        <v>1.95</v>
      </c>
      <c r="K1768" s="66">
        <v>44466</v>
      </c>
      <c r="L1768" s="62">
        <v>311.06</v>
      </c>
      <c r="M1768" s="62">
        <v>311.06</v>
      </c>
      <c r="N1768" s="67">
        <v>3.1106000000000002E-2</v>
      </c>
      <c r="O1768" s="67">
        <f t="shared" si="37"/>
        <v>3.1106000000000002E-2</v>
      </c>
      <c r="R1768" s="67"/>
      <c r="X1768" s="66">
        <v>44463</v>
      </c>
      <c r="Y1768" s="62">
        <v>3.25</v>
      </c>
    </row>
    <row r="1769" spans="9:25" x14ac:dyDescent="0.25">
      <c r="I1769" s="66">
        <v>44467</v>
      </c>
      <c r="J1769" s="62">
        <v>2.02</v>
      </c>
      <c r="K1769" s="66">
        <v>44467</v>
      </c>
      <c r="L1769" s="147">
        <v>31.64</v>
      </c>
      <c r="M1769" s="147">
        <v>316.39999999999998</v>
      </c>
      <c r="N1769" s="148">
        <v>3.1639999999999995E-2</v>
      </c>
      <c r="O1769" s="148">
        <f t="shared" si="37"/>
        <v>3.1639999999999995E-2</v>
      </c>
      <c r="R1769" s="67"/>
      <c r="X1769" s="66">
        <v>44466</v>
      </c>
      <c r="Y1769" s="62">
        <v>3.25</v>
      </c>
    </row>
    <row r="1770" spans="9:25" x14ac:dyDescent="0.25">
      <c r="I1770" s="66">
        <v>44468</v>
      </c>
      <c r="J1770" s="62">
        <v>2.04</v>
      </c>
      <c r="K1770" s="66">
        <v>44468</v>
      </c>
      <c r="L1770" s="62">
        <v>312.55</v>
      </c>
      <c r="M1770" s="62">
        <v>312.55</v>
      </c>
      <c r="N1770" s="67">
        <v>3.1254999999999998E-2</v>
      </c>
      <c r="O1770" s="67">
        <f t="shared" si="37"/>
        <v>3.1254999999999998E-2</v>
      </c>
      <c r="R1770" s="67"/>
      <c r="X1770" s="66">
        <v>44467</v>
      </c>
      <c r="Y1770" s="62">
        <v>3.25</v>
      </c>
    </row>
    <row r="1771" spans="9:25" x14ac:dyDescent="0.25">
      <c r="I1771" s="66">
        <v>44469</v>
      </c>
      <c r="J1771" s="62">
        <v>2.02</v>
      </c>
      <c r="K1771" s="66">
        <v>44469</v>
      </c>
      <c r="L1771" s="62">
        <v>313.66000000000003</v>
      </c>
      <c r="M1771" s="62">
        <v>313.66000000000003</v>
      </c>
      <c r="N1771" s="67">
        <v>3.1366000000000005E-2</v>
      </c>
      <c r="O1771" s="67">
        <f t="shared" si="37"/>
        <v>3.1366000000000005E-2</v>
      </c>
      <c r="R1771" s="67"/>
      <c r="X1771" s="66">
        <v>44468</v>
      </c>
      <c r="Y1771" s="62">
        <v>3.25</v>
      </c>
    </row>
    <row r="1772" spans="9:25" x14ac:dyDescent="0.25">
      <c r="I1772" s="66">
        <v>44470</v>
      </c>
      <c r="J1772" s="62">
        <v>1.99</v>
      </c>
      <c r="K1772" s="66">
        <v>44470</v>
      </c>
      <c r="L1772" s="62">
        <v>311.08</v>
      </c>
      <c r="M1772" s="62">
        <v>311.08</v>
      </c>
      <c r="N1772" s="67">
        <v>3.1107999999999997E-2</v>
      </c>
      <c r="O1772" s="67">
        <f t="shared" si="37"/>
        <v>3.1107999999999997E-2</v>
      </c>
      <c r="R1772" s="67"/>
      <c r="X1772" s="66">
        <v>44469</v>
      </c>
      <c r="Y1772" s="62">
        <v>3.25</v>
      </c>
    </row>
    <row r="1773" spans="9:25" x14ac:dyDescent="0.25">
      <c r="I1773" s="66">
        <v>44473</v>
      </c>
      <c r="J1773" s="62">
        <v>1.99</v>
      </c>
      <c r="K1773" s="66">
        <v>44473</v>
      </c>
      <c r="L1773" s="62">
        <v>317.49</v>
      </c>
      <c r="M1773" s="62">
        <v>317.49</v>
      </c>
      <c r="N1773" s="67">
        <v>3.1748999999999999E-2</v>
      </c>
      <c r="O1773" s="67">
        <f t="shared" si="37"/>
        <v>3.1748999999999999E-2</v>
      </c>
      <c r="R1773" s="67"/>
      <c r="X1773" s="66">
        <v>44470</v>
      </c>
      <c r="Y1773" s="62">
        <v>3.25</v>
      </c>
    </row>
    <row r="1774" spans="9:25" x14ac:dyDescent="0.25">
      <c r="I1774" s="66">
        <v>44474</v>
      </c>
      <c r="J1774" s="62">
        <v>2.04</v>
      </c>
      <c r="K1774" s="66">
        <v>44474</v>
      </c>
      <c r="L1774" s="62">
        <v>316.66000000000003</v>
      </c>
      <c r="M1774" s="62">
        <v>316.66000000000003</v>
      </c>
      <c r="N1774" s="67">
        <v>3.1666E-2</v>
      </c>
      <c r="O1774" s="67">
        <f t="shared" si="37"/>
        <v>3.1666E-2</v>
      </c>
      <c r="R1774" s="67"/>
      <c r="X1774" s="66">
        <v>44473</v>
      </c>
      <c r="Y1774" s="62">
        <v>3.25</v>
      </c>
    </row>
    <row r="1775" spans="9:25" x14ac:dyDescent="0.25">
      <c r="I1775" s="66">
        <v>44475</v>
      </c>
      <c r="J1775" s="62">
        <v>2.02</v>
      </c>
      <c r="K1775" s="66">
        <v>44475</v>
      </c>
      <c r="L1775" s="147">
        <v>31.78</v>
      </c>
      <c r="M1775" s="147">
        <v>317.8</v>
      </c>
      <c r="N1775" s="148">
        <v>3.1780000000000003E-2</v>
      </c>
      <c r="O1775" s="148">
        <f t="shared" si="37"/>
        <v>3.1780000000000003E-2</v>
      </c>
      <c r="R1775" s="67"/>
      <c r="X1775" s="66">
        <v>44474</v>
      </c>
      <c r="Y1775" s="62">
        <v>3.25</v>
      </c>
    </row>
    <row r="1776" spans="9:25" x14ac:dyDescent="0.25">
      <c r="I1776" s="66">
        <v>44476</v>
      </c>
      <c r="J1776" s="62">
        <v>2.08</v>
      </c>
      <c r="K1776" s="66">
        <v>44476</v>
      </c>
      <c r="L1776" s="62">
        <v>313.91000000000003</v>
      </c>
      <c r="M1776" s="62">
        <v>313.91000000000003</v>
      </c>
      <c r="N1776" s="67">
        <v>3.1391000000000002E-2</v>
      </c>
      <c r="O1776" s="67">
        <f t="shared" si="37"/>
        <v>3.1391000000000002E-2</v>
      </c>
      <c r="R1776" s="67"/>
      <c r="X1776" s="66">
        <v>44475</v>
      </c>
      <c r="Y1776" s="62">
        <v>3.25</v>
      </c>
    </row>
    <row r="1777" spans="9:25" x14ac:dyDescent="0.25">
      <c r="I1777" s="66">
        <v>44477</v>
      </c>
      <c r="J1777" s="62">
        <v>2.11</v>
      </c>
      <c r="K1777" s="66">
        <v>44477</v>
      </c>
      <c r="L1777" s="62">
        <v>315.58999999999997</v>
      </c>
      <c r="M1777" s="62">
        <v>315.58999999999997</v>
      </c>
      <c r="N1777" s="67">
        <v>3.1558999999999997E-2</v>
      </c>
      <c r="O1777" s="67">
        <f t="shared" si="37"/>
        <v>3.1558999999999997E-2</v>
      </c>
      <c r="R1777" s="67"/>
      <c r="X1777" s="66">
        <v>44476</v>
      </c>
      <c r="Y1777" s="62">
        <v>3.25</v>
      </c>
    </row>
    <row r="1778" spans="9:25" x14ac:dyDescent="0.25">
      <c r="I1778" s="66">
        <v>44480</v>
      </c>
      <c r="J1778" s="62"/>
      <c r="K1778" s="66">
        <v>44480</v>
      </c>
      <c r="L1778" s="62">
        <v>315.58999999999997</v>
      </c>
      <c r="M1778" s="62">
        <v>315.58999999999997</v>
      </c>
      <c r="N1778" s="67">
        <v>3.1558999999999997E-2</v>
      </c>
      <c r="O1778" s="67">
        <f t="shared" si="37"/>
        <v>3.1558999999999997E-2</v>
      </c>
      <c r="R1778" s="67"/>
      <c r="X1778" s="66">
        <v>44477</v>
      </c>
      <c r="Y1778" s="62">
        <v>3.25</v>
      </c>
    </row>
    <row r="1779" spans="9:25" x14ac:dyDescent="0.25">
      <c r="I1779" s="66">
        <v>44481</v>
      </c>
      <c r="J1779" s="62">
        <v>2.0499999999999998</v>
      </c>
      <c r="K1779" s="66">
        <v>44481</v>
      </c>
      <c r="L1779" s="147">
        <v>3.2</v>
      </c>
      <c r="M1779" s="147">
        <v>320</v>
      </c>
      <c r="N1779" s="148">
        <v>3.2000000000000001E-2</v>
      </c>
      <c r="O1779" s="148">
        <f t="shared" si="37"/>
        <v>3.2000000000000001E-2</v>
      </c>
      <c r="R1779" s="67"/>
      <c r="X1779" s="66">
        <v>44480</v>
      </c>
      <c r="Y1779" s="62"/>
    </row>
    <row r="1780" spans="9:25" x14ac:dyDescent="0.25">
      <c r="I1780" s="66">
        <v>44482</v>
      </c>
      <c r="J1780" s="62">
        <v>2</v>
      </c>
      <c r="K1780" s="66">
        <v>44482</v>
      </c>
      <c r="L1780" s="62">
        <v>319.41000000000003</v>
      </c>
      <c r="M1780" s="62">
        <v>319.41000000000003</v>
      </c>
      <c r="N1780" s="67">
        <v>3.1941000000000004E-2</v>
      </c>
      <c r="O1780" s="67">
        <f t="shared" si="37"/>
        <v>3.1941000000000004E-2</v>
      </c>
      <c r="R1780" s="67"/>
      <c r="X1780" s="66">
        <v>44481</v>
      </c>
      <c r="Y1780" s="62">
        <v>3.25</v>
      </c>
    </row>
    <row r="1781" spans="9:25" x14ac:dyDescent="0.25">
      <c r="I1781" s="66">
        <v>44483</v>
      </c>
      <c r="J1781" s="62">
        <v>1.97</v>
      </c>
      <c r="K1781" s="66">
        <v>44483</v>
      </c>
      <c r="L1781" s="62">
        <v>312.57</v>
      </c>
      <c r="M1781" s="62">
        <v>312.57</v>
      </c>
      <c r="N1781" s="67">
        <v>3.1257E-2</v>
      </c>
      <c r="O1781" s="67">
        <f t="shared" si="37"/>
        <v>3.1257E-2</v>
      </c>
      <c r="R1781" s="67"/>
      <c r="X1781" s="66">
        <v>44482</v>
      </c>
      <c r="Y1781" s="62">
        <v>3.25</v>
      </c>
    </row>
    <row r="1782" spans="9:25" x14ac:dyDescent="0.25">
      <c r="I1782" s="66">
        <v>44484</v>
      </c>
      <c r="J1782" s="62">
        <v>2.02</v>
      </c>
      <c r="K1782" s="66">
        <v>44484</v>
      </c>
      <c r="L1782" s="62">
        <v>313.13</v>
      </c>
      <c r="M1782" s="62">
        <v>313.13</v>
      </c>
      <c r="N1782" s="67">
        <v>3.1313000000000001E-2</v>
      </c>
      <c r="O1782" s="67">
        <f t="shared" si="37"/>
        <v>3.1313000000000001E-2</v>
      </c>
      <c r="R1782" s="67"/>
      <c r="X1782" s="66">
        <v>44483</v>
      </c>
      <c r="Y1782" s="62">
        <v>3.25</v>
      </c>
    </row>
    <row r="1783" spans="9:25" x14ac:dyDescent="0.25">
      <c r="I1783" s="66">
        <v>44487</v>
      </c>
      <c r="J1783" s="62">
        <v>1.99</v>
      </c>
      <c r="K1783" s="66">
        <v>44487</v>
      </c>
      <c r="L1783" s="62">
        <v>314.36</v>
      </c>
      <c r="M1783" s="62">
        <v>314.36</v>
      </c>
      <c r="N1783" s="67">
        <v>3.1435999999999999E-2</v>
      </c>
      <c r="O1783" s="67">
        <f t="shared" si="37"/>
        <v>3.1435999999999999E-2</v>
      </c>
      <c r="R1783" s="67"/>
      <c r="X1783" s="66">
        <v>44484</v>
      </c>
      <c r="Y1783" s="62">
        <v>3.25</v>
      </c>
    </row>
    <row r="1784" spans="9:25" x14ac:dyDescent="0.25">
      <c r="I1784" s="66">
        <v>44488</v>
      </c>
      <c r="J1784" s="62">
        <v>2.0699999999999998</v>
      </c>
      <c r="K1784" s="66">
        <v>44488</v>
      </c>
      <c r="L1784" s="62">
        <v>321.58999999999997</v>
      </c>
      <c r="M1784" s="62">
        <v>321.58999999999997</v>
      </c>
      <c r="N1784" s="67">
        <v>3.2159E-2</v>
      </c>
      <c r="O1784" s="67">
        <f t="shared" si="37"/>
        <v>3.2159E-2</v>
      </c>
      <c r="R1784" s="67"/>
      <c r="X1784" s="66">
        <v>44487</v>
      </c>
      <c r="Y1784" s="62">
        <v>3.25</v>
      </c>
    </row>
    <row r="1785" spans="9:25" x14ac:dyDescent="0.25">
      <c r="I1785" s="66">
        <v>44489</v>
      </c>
      <c r="J1785" s="62">
        <v>2.09</v>
      </c>
      <c r="K1785" s="66">
        <v>44489</v>
      </c>
      <c r="L1785" s="62">
        <v>322.58</v>
      </c>
      <c r="M1785" s="62">
        <v>322.58</v>
      </c>
      <c r="N1785" s="67">
        <v>3.2257999999999995E-2</v>
      </c>
      <c r="O1785" s="67">
        <f t="shared" si="37"/>
        <v>3.2257999999999995E-2</v>
      </c>
      <c r="R1785" s="67"/>
      <c r="X1785" s="66">
        <v>44488</v>
      </c>
      <c r="Y1785" s="62">
        <v>3.25</v>
      </c>
    </row>
    <row r="1786" spans="9:25" x14ac:dyDescent="0.25">
      <c r="I1786" s="66">
        <v>44490</v>
      </c>
      <c r="J1786" s="62">
        <v>2.1</v>
      </c>
      <c r="K1786" s="66">
        <v>44490</v>
      </c>
      <c r="L1786" s="147">
        <v>3.38</v>
      </c>
      <c r="M1786" s="147">
        <v>338</v>
      </c>
      <c r="N1786" s="148">
        <v>3.3799999999999997E-2</v>
      </c>
      <c r="O1786" s="148">
        <f t="shared" si="37"/>
        <v>3.3799999999999997E-2</v>
      </c>
      <c r="R1786" s="67"/>
      <c r="X1786" s="66">
        <v>44489</v>
      </c>
      <c r="Y1786" s="62">
        <v>3.25</v>
      </c>
    </row>
    <row r="1787" spans="9:25" x14ac:dyDescent="0.25">
      <c r="I1787" s="66">
        <v>44491</v>
      </c>
      <c r="J1787" s="62">
        <v>2.06</v>
      </c>
      <c r="K1787" s="66">
        <v>44491</v>
      </c>
      <c r="L1787" s="62">
        <v>348.16</v>
      </c>
      <c r="M1787" s="62">
        <v>348.16</v>
      </c>
      <c r="N1787" s="67">
        <v>3.4816E-2</v>
      </c>
      <c r="O1787" s="67">
        <f t="shared" si="37"/>
        <v>3.4816E-2</v>
      </c>
      <c r="R1787" s="67"/>
      <c r="X1787" s="66">
        <v>44490</v>
      </c>
      <c r="Y1787" s="62">
        <v>3.25</v>
      </c>
    </row>
    <row r="1788" spans="9:25" x14ac:dyDescent="0.25">
      <c r="I1788" s="66">
        <v>44494</v>
      </c>
      <c r="J1788" s="62">
        <v>2.0699999999999998</v>
      </c>
      <c r="K1788" s="66">
        <v>44494</v>
      </c>
      <c r="L1788" s="147">
        <v>33.409999999999997</v>
      </c>
      <c r="M1788" s="147">
        <v>334.1</v>
      </c>
      <c r="N1788" s="148">
        <v>3.3410000000000002E-2</v>
      </c>
      <c r="O1788" s="148">
        <f t="shared" si="37"/>
        <v>3.3410000000000002E-2</v>
      </c>
      <c r="R1788" s="67"/>
      <c r="X1788" s="66">
        <v>44491</v>
      </c>
      <c r="Y1788" s="62">
        <v>3.25</v>
      </c>
    </row>
    <row r="1789" spans="9:25" x14ac:dyDescent="0.25">
      <c r="I1789" s="66">
        <v>44495</v>
      </c>
      <c r="J1789" s="62">
        <v>2.0299999999999998</v>
      </c>
      <c r="K1789" s="66">
        <v>44495</v>
      </c>
      <c r="L1789" s="62">
        <v>335.41</v>
      </c>
      <c r="M1789" s="62">
        <v>335.41</v>
      </c>
      <c r="N1789" s="67">
        <v>3.3541000000000001E-2</v>
      </c>
      <c r="O1789" s="67">
        <f t="shared" si="37"/>
        <v>3.3541000000000001E-2</v>
      </c>
      <c r="R1789" s="67"/>
      <c r="X1789" s="66">
        <v>44494</v>
      </c>
      <c r="Y1789" s="62">
        <v>3.25</v>
      </c>
    </row>
    <row r="1790" spans="9:25" x14ac:dyDescent="0.25">
      <c r="I1790" s="66">
        <v>44496</v>
      </c>
      <c r="J1790" s="62">
        <v>1.93</v>
      </c>
      <c r="K1790" s="66">
        <v>44496</v>
      </c>
      <c r="L1790" s="62">
        <v>335.84</v>
      </c>
      <c r="M1790" s="62">
        <v>335.84</v>
      </c>
      <c r="N1790" s="67">
        <v>3.3583999999999996E-2</v>
      </c>
      <c r="O1790" s="67">
        <f t="shared" si="37"/>
        <v>3.3583999999999996E-2</v>
      </c>
      <c r="R1790" s="67"/>
      <c r="X1790" s="66">
        <v>44495</v>
      </c>
      <c r="Y1790" s="62">
        <v>3.25</v>
      </c>
    </row>
    <row r="1791" spans="9:25" x14ac:dyDescent="0.25">
      <c r="I1791" s="66">
        <v>44497</v>
      </c>
      <c r="J1791" s="62">
        <v>1.98</v>
      </c>
      <c r="K1791" s="66">
        <v>44497</v>
      </c>
      <c r="L1791" s="62">
        <v>343.52</v>
      </c>
      <c r="M1791" s="62">
        <v>343.52</v>
      </c>
      <c r="N1791" s="67">
        <v>3.4352000000000001E-2</v>
      </c>
      <c r="O1791" s="67">
        <f t="shared" si="37"/>
        <v>3.4352000000000001E-2</v>
      </c>
      <c r="R1791" s="67"/>
      <c r="X1791" s="66">
        <v>44496</v>
      </c>
      <c r="Y1791" s="62">
        <v>3.25</v>
      </c>
    </row>
    <row r="1792" spans="9:25" x14ac:dyDescent="0.25">
      <c r="I1792" s="66">
        <v>44498</v>
      </c>
      <c r="J1792" s="62">
        <v>1.98</v>
      </c>
      <c r="K1792" s="66">
        <v>44498</v>
      </c>
      <c r="L1792" s="62">
        <v>353.16</v>
      </c>
      <c r="M1792" s="62">
        <v>353.16</v>
      </c>
      <c r="N1792" s="67">
        <v>3.5316E-2</v>
      </c>
      <c r="O1792" s="67">
        <f t="shared" si="37"/>
        <v>3.5316E-2</v>
      </c>
      <c r="R1792" s="67"/>
      <c r="X1792" s="66">
        <v>44497</v>
      </c>
      <c r="Y1792" s="62">
        <v>3.25</v>
      </c>
    </row>
    <row r="1793" spans="9:25" x14ac:dyDescent="0.25">
      <c r="I1793" s="66">
        <v>44501</v>
      </c>
      <c r="J1793" s="62">
        <v>2.0099999999999998</v>
      </c>
      <c r="K1793" s="66">
        <v>44501</v>
      </c>
      <c r="L1793" s="62">
        <v>357.93</v>
      </c>
      <c r="M1793" s="62">
        <v>357.93</v>
      </c>
      <c r="N1793" s="67">
        <v>3.5792999999999998E-2</v>
      </c>
      <c r="O1793" s="67">
        <f t="shared" si="37"/>
        <v>3.5792999999999998E-2</v>
      </c>
      <c r="R1793" s="67"/>
      <c r="X1793" s="66">
        <v>44498</v>
      </c>
      <c r="Y1793" s="62">
        <v>3.25</v>
      </c>
    </row>
    <row r="1794" spans="9:25" x14ac:dyDescent="0.25">
      <c r="I1794" s="66">
        <v>44502</v>
      </c>
      <c r="J1794" s="62">
        <v>1.97</v>
      </c>
      <c r="K1794" s="66">
        <v>44502</v>
      </c>
      <c r="L1794" s="62">
        <v>358.28</v>
      </c>
      <c r="M1794" s="62">
        <v>358.28</v>
      </c>
      <c r="N1794" s="67">
        <v>3.5827999999999999E-2</v>
      </c>
      <c r="O1794" s="67">
        <f t="shared" si="37"/>
        <v>3.5827999999999999E-2</v>
      </c>
      <c r="R1794" s="67"/>
      <c r="X1794" s="66">
        <v>44501</v>
      </c>
      <c r="Y1794" s="62">
        <v>3.25</v>
      </c>
    </row>
    <row r="1795" spans="9:25" x14ac:dyDescent="0.25">
      <c r="I1795" s="66">
        <v>44503</v>
      </c>
      <c r="J1795" s="62">
        <v>2.0099999999999998</v>
      </c>
      <c r="K1795" s="66">
        <v>44503</v>
      </c>
      <c r="L1795" s="62">
        <v>356.56</v>
      </c>
      <c r="M1795" s="62">
        <v>356.56</v>
      </c>
      <c r="N1795" s="67">
        <v>3.5656E-2</v>
      </c>
      <c r="O1795" s="67">
        <f t="shared" si="37"/>
        <v>3.5656E-2</v>
      </c>
      <c r="R1795" s="67"/>
      <c r="X1795" s="66">
        <v>44502</v>
      </c>
      <c r="Y1795" s="62">
        <v>3.25</v>
      </c>
    </row>
    <row r="1796" spans="9:25" x14ac:dyDescent="0.25">
      <c r="I1796" s="66">
        <v>44504</v>
      </c>
      <c r="J1796" s="62">
        <v>1.96</v>
      </c>
      <c r="K1796" s="66">
        <v>44504</v>
      </c>
      <c r="L1796" s="62">
        <v>343.94</v>
      </c>
      <c r="M1796" s="62">
        <v>343.94</v>
      </c>
      <c r="N1796" s="67">
        <v>3.4394000000000001E-2</v>
      </c>
      <c r="O1796" s="67">
        <f t="shared" si="37"/>
        <v>3.4394000000000001E-2</v>
      </c>
      <c r="R1796" s="67"/>
      <c r="X1796" s="66">
        <v>44503</v>
      </c>
      <c r="Y1796" s="62">
        <v>3.25</v>
      </c>
    </row>
    <row r="1797" spans="9:25" x14ac:dyDescent="0.25">
      <c r="I1797" s="66">
        <v>44505</v>
      </c>
      <c r="J1797" s="62">
        <v>1.88</v>
      </c>
      <c r="K1797" s="66">
        <v>44505</v>
      </c>
      <c r="L1797" s="62">
        <v>340.04</v>
      </c>
      <c r="M1797" s="62">
        <v>340.04</v>
      </c>
      <c r="N1797" s="67">
        <v>3.4004E-2</v>
      </c>
      <c r="O1797" s="67">
        <f t="shared" si="37"/>
        <v>3.4004E-2</v>
      </c>
      <c r="R1797" s="67"/>
      <c r="X1797" s="66">
        <v>44504</v>
      </c>
      <c r="Y1797" s="62">
        <v>3.25</v>
      </c>
    </row>
    <row r="1798" spans="9:25" x14ac:dyDescent="0.25">
      <c r="I1798" s="66">
        <v>44508</v>
      </c>
      <c r="J1798" s="62">
        <v>1.91</v>
      </c>
      <c r="K1798" s="66">
        <v>44508</v>
      </c>
      <c r="L1798" s="62">
        <v>341.99</v>
      </c>
      <c r="M1798" s="62">
        <v>341.99</v>
      </c>
      <c r="N1798" s="67">
        <v>3.4199E-2</v>
      </c>
      <c r="O1798" s="67">
        <f t="shared" si="37"/>
        <v>3.4199E-2</v>
      </c>
      <c r="R1798" s="67"/>
      <c r="X1798" s="66">
        <v>44505</v>
      </c>
      <c r="Y1798" s="62">
        <v>3.25</v>
      </c>
    </row>
    <row r="1799" spans="9:25" x14ac:dyDescent="0.25">
      <c r="I1799" s="66">
        <v>44509</v>
      </c>
      <c r="J1799" s="62">
        <v>1.86</v>
      </c>
      <c r="K1799" s="66">
        <v>44509</v>
      </c>
      <c r="L1799" s="62">
        <v>338.01</v>
      </c>
      <c r="M1799" s="62">
        <v>338.01</v>
      </c>
      <c r="N1799" s="67">
        <v>3.3800999999999998E-2</v>
      </c>
      <c r="O1799" s="67">
        <f t="shared" si="37"/>
        <v>3.3800999999999998E-2</v>
      </c>
      <c r="R1799" s="67"/>
      <c r="X1799" s="66">
        <v>44508</v>
      </c>
      <c r="Y1799" s="62">
        <v>3.25</v>
      </c>
    </row>
    <row r="1800" spans="9:25" x14ac:dyDescent="0.25">
      <c r="I1800" s="66">
        <v>44510</v>
      </c>
      <c r="J1800" s="62">
        <v>1.96</v>
      </c>
      <c r="K1800" s="66">
        <v>44510</v>
      </c>
      <c r="L1800" s="62">
        <v>344.61</v>
      </c>
      <c r="M1800" s="62">
        <v>344.61</v>
      </c>
      <c r="N1800" s="67">
        <v>3.4460999999999999E-2</v>
      </c>
      <c r="O1800" s="67">
        <f t="shared" si="37"/>
        <v>3.4460999999999999E-2</v>
      </c>
      <c r="R1800" s="67"/>
      <c r="X1800" s="66">
        <v>44509</v>
      </c>
      <c r="Y1800" s="62">
        <v>3.25</v>
      </c>
    </row>
    <row r="1801" spans="9:25" x14ac:dyDescent="0.25">
      <c r="I1801" s="66">
        <v>44511</v>
      </c>
      <c r="J1801" s="62"/>
      <c r="K1801" s="66">
        <v>44511</v>
      </c>
      <c r="L1801" s="62">
        <v>343.92</v>
      </c>
      <c r="M1801" s="62">
        <v>343.92</v>
      </c>
      <c r="N1801" s="67">
        <v>3.4391999999999999E-2</v>
      </c>
      <c r="O1801" s="67">
        <f t="shared" si="37"/>
        <v>3.4391999999999999E-2</v>
      </c>
      <c r="R1801" s="67"/>
      <c r="X1801" s="66">
        <v>44510</v>
      </c>
      <c r="Y1801" s="62">
        <v>3.25</v>
      </c>
    </row>
    <row r="1802" spans="9:25" x14ac:dyDescent="0.25">
      <c r="I1802" s="66">
        <v>44512</v>
      </c>
      <c r="J1802" s="62">
        <v>1.99</v>
      </c>
      <c r="K1802" s="66">
        <v>44512</v>
      </c>
      <c r="L1802" s="62">
        <v>341.03</v>
      </c>
      <c r="M1802" s="62">
        <v>341.03</v>
      </c>
      <c r="N1802" s="67">
        <v>3.4102999999999994E-2</v>
      </c>
      <c r="O1802" s="67">
        <f t="shared" si="37"/>
        <v>3.4102999999999994E-2</v>
      </c>
      <c r="R1802" s="67"/>
      <c r="X1802" s="66">
        <v>44511</v>
      </c>
      <c r="Y1802" s="62"/>
    </row>
    <row r="1803" spans="9:25" x14ac:dyDescent="0.25">
      <c r="I1803" s="66">
        <v>44515</v>
      </c>
      <c r="J1803" s="62">
        <v>2.0499999999999998</v>
      </c>
      <c r="K1803" s="66">
        <v>44515</v>
      </c>
      <c r="L1803" s="62">
        <v>342.02</v>
      </c>
      <c r="M1803" s="62">
        <v>342.02</v>
      </c>
      <c r="N1803" s="67">
        <v>3.4201999999999996E-2</v>
      </c>
      <c r="O1803" s="67">
        <f t="shared" si="37"/>
        <v>3.4201999999999996E-2</v>
      </c>
      <c r="R1803" s="67"/>
      <c r="X1803" s="66">
        <v>44512</v>
      </c>
      <c r="Y1803" s="62">
        <v>3.25</v>
      </c>
    </row>
    <row r="1804" spans="9:25" x14ac:dyDescent="0.25">
      <c r="I1804" s="66">
        <v>44516</v>
      </c>
      <c r="J1804" s="62">
        <v>2.06</v>
      </c>
      <c r="K1804" s="66">
        <v>44516</v>
      </c>
      <c r="L1804" s="62">
        <v>343.49</v>
      </c>
      <c r="M1804" s="62">
        <v>343.49</v>
      </c>
      <c r="N1804" s="67">
        <v>3.4348999999999998E-2</v>
      </c>
      <c r="O1804" s="67">
        <f t="shared" ref="O1804:O1867" si="38">IF(OR(N1804&gt;($G$25+$G$26*$G$24),N1804&lt;($G$25-$G$26*$G$24)),"",N1804)</f>
        <v>3.4348999999999998E-2</v>
      </c>
      <c r="R1804" s="67"/>
      <c r="X1804" s="66">
        <v>44515</v>
      </c>
      <c r="Y1804" s="62">
        <v>3.25</v>
      </c>
    </row>
    <row r="1805" spans="9:25" x14ac:dyDescent="0.25">
      <c r="I1805" s="66">
        <v>44517</v>
      </c>
      <c r="J1805" s="62">
        <v>2.04</v>
      </c>
      <c r="K1805" s="66">
        <v>44517</v>
      </c>
      <c r="L1805" s="62">
        <v>344.02</v>
      </c>
      <c r="M1805" s="62">
        <v>344.02</v>
      </c>
      <c r="N1805" s="67">
        <v>3.4401999999999995E-2</v>
      </c>
      <c r="O1805" s="67">
        <f t="shared" si="38"/>
        <v>3.4401999999999995E-2</v>
      </c>
      <c r="R1805" s="67"/>
      <c r="X1805" s="66">
        <v>44516</v>
      </c>
      <c r="Y1805" s="62">
        <v>3.25</v>
      </c>
    </row>
    <row r="1806" spans="9:25" x14ac:dyDescent="0.25">
      <c r="I1806" s="66">
        <v>44518</v>
      </c>
      <c r="J1806" s="62">
        <v>2.0099999999999998</v>
      </c>
      <c r="K1806" s="66">
        <v>44518</v>
      </c>
      <c r="L1806" s="62">
        <v>343.07</v>
      </c>
      <c r="M1806" s="62">
        <v>343.07</v>
      </c>
      <c r="N1806" s="67">
        <v>3.4306999999999997E-2</v>
      </c>
      <c r="O1806" s="67">
        <f t="shared" si="38"/>
        <v>3.4306999999999997E-2</v>
      </c>
      <c r="R1806" s="67"/>
      <c r="X1806" s="66">
        <v>44517</v>
      </c>
      <c r="Y1806" s="62">
        <v>3.25</v>
      </c>
    </row>
    <row r="1807" spans="9:25" x14ac:dyDescent="0.25">
      <c r="I1807" s="66">
        <v>44519</v>
      </c>
      <c r="J1807" s="62">
        <v>1.95</v>
      </c>
      <c r="K1807" s="66">
        <v>44519</v>
      </c>
      <c r="L1807" s="147">
        <v>34.22</v>
      </c>
      <c r="M1807" s="147">
        <v>342.2</v>
      </c>
      <c r="N1807" s="148">
        <v>3.422E-2</v>
      </c>
      <c r="O1807" s="148">
        <f t="shared" si="38"/>
        <v>3.422E-2</v>
      </c>
      <c r="R1807" s="67"/>
      <c r="X1807" s="66">
        <v>44518</v>
      </c>
      <c r="Y1807" s="62">
        <v>3.25</v>
      </c>
    </row>
    <row r="1808" spans="9:25" x14ac:dyDescent="0.25">
      <c r="I1808" s="66">
        <v>44522</v>
      </c>
      <c r="J1808" s="62">
        <v>2.0299999999999998</v>
      </c>
      <c r="K1808" s="66">
        <v>44522</v>
      </c>
      <c r="L1808" s="62">
        <v>348.69</v>
      </c>
      <c r="M1808" s="62">
        <v>348.69</v>
      </c>
      <c r="N1808" s="67">
        <v>3.4868999999999997E-2</v>
      </c>
      <c r="O1808" s="67">
        <f t="shared" si="38"/>
        <v>3.4868999999999997E-2</v>
      </c>
      <c r="R1808" s="67"/>
      <c r="X1808" s="66">
        <v>44519</v>
      </c>
      <c r="Y1808" s="62">
        <v>3.25</v>
      </c>
    </row>
    <row r="1809" spans="9:25" x14ac:dyDescent="0.25">
      <c r="I1809" s="66">
        <v>44523</v>
      </c>
      <c r="J1809" s="62">
        <v>2.08</v>
      </c>
      <c r="K1809" s="66">
        <v>44523</v>
      </c>
      <c r="L1809" s="62">
        <v>351.63</v>
      </c>
      <c r="M1809" s="62">
        <v>351.63</v>
      </c>
      <c r="N1809" s="67">
        <v>3.5163E-2</v>
      </c>
      <c r="O1809" s="67">
        <f t="shared" si="38"/>
        <v>3.5163E-2</v>
      </c>
      <c r="R1809" s="67"/>
      <c r="X1809" s="66">
        <v>44522</v>
      </c>
      <c r="Y1809" s="62">
        <v>3.25</v>
      </c>
    </row>
    <row r="1810" spans="9:25" x14ac:dyDescent="0.25">
      <c r="I1810" s="66">
        <v>44524</v>
      </c>
      <c r="J1810" s="62">
        <v>2.0299999999999998</v>
      </c>
      <c r="K1810" s="66">
        <v>44524</v>
      </c>
      <c r="L1810" s="62">
        <v>352.37</v>
      </c>
      <c r="M1810" s="62">
        <v>352.37</v>
      </c>
      <c r="N1810" s="67">
        <v>3.5236999999999997E-2</v>
      </c>
      <c r="O1810" s="67">
        <f t="shared" si="38"/>
        <v>3.5236999999999997E-2</v>
      </c>
      <c r="R1810" s="67"/>
      <c r="X1810" s="66">
        <v>44523</v>
      </c>
      <c r="Y1810" s="62">
        <v>3.25</v>
      </c>
    </row>
    <row r="1811" spans="9:25" x14ac:dyDescent="0.25">
      <c r="I1811" s="66">
        <v>44525</v>
      </c>
      <c r="J1811" s="62"/>
      <c r="K1811" s="66">
        <v>44525</v>
      </c>
      <c r="L1811" s="62">
        <v>352.54</v>
      </c>
      <c r="M1811" s="62">
        <v>352.54</v>
      </c>
      <c r="N1811" s="67">
        <v>3.5254000000000001E-2</v>
      </c>
      <c r="O1811" s="67">
        <f t="shared" si="38"/>
        <v>3.5254000000000001E-2</v>
      </c>
      <c r="R1811" s="67"/>
      <c r="X1811" s="66">
        <v>44524</v>
      </c>
      <c r="Y1811" s="62">
        <v>3.25</v>
      </c>
    </row>
    <row r="1812" spans="9:25" x14ac:dyDescent="0.25">
      <c r="I1812" s="66">
        <v>44526</v>
      </c>
      <c r="J1812" s="62">
        <v>1.89</v>
      </c>
      <c r="K1812" s="66">
        <v>44526</v>
      </c>
      <c r="L1812" s="62">
        <v>369.15</v>
      </c>
      <c r="M1812" s="62">
        <v>369.15</v>
      </c>
      <c r="N1812" s="67">
        <v>3.6914999999999996E-2</v>
      </c>
      <c r="O1812" s="67">
        <f t="shared" si="38"/>
        <v>3.6914999999999996E-2</v>
      </c>
      <c r="R1812" s="67"/>
      <c r="X1812" s="66">
        <v>44525</v>
      </c>
      <c r="Y1812" s="62"/>
    </row>
    <row r="1813" spans="9:25" x14ac:dyDescent="0.25">
      <c r="I1813" s="66">
        <v>44529</v>
      </c>
      <c r="J1813" s="62">
        <v>1.93</v>
      </c>
      <c r="K1813" s="66">
        <v>44529</v>
      </c>
      <c r="L1813" s="62">
        <v>359.83</v>
      </c>
      <c r="M1813" s="62">
        <v>359.83</v>
      </c>
      <c r="N1813" s="67">
        <v>3.5983000000000001E-2</v>
      </c>
      <c r="O1813" s="67">
        <f t="shared" si="38"/>
        <v>3.5983000000000001E-2</v>
      </c>
      <c r="R1813" s="67"/>
      <c r="X1813" s="66">
        <v>44526</v>
      </c>
      <c r="Y1813" s="62">
        <v>3.25</v>
      </c>
    </row>
    <row r="1814" spans="9:25" x14ac:dyDescent="0.25">
      <c r="I1814" s="66">
        <v>44530</v>
      </c>
      <c r="J1814" s="62">
        <v>1.85</v>
      </c>
      <c r="K1814" s="66">
        <v>44530</v>
      </c>
      <c r="L1814" s="62">
        <v>361.41</v>
      </c>
      <c r="M1814" s="62">
        <v>361.41</v>
      </c>
      <c r="N1814" s="67">
        <v>3.6141E-2</v>
      </c>
      <c r="O1814" s="67">
        <f t="shared" si="38"/>
        <v>3.6141E-2</v>
      </c>
      <c r="R1814" s="67"/>
      <c r="X1814" s="66">
        <v>44529</v>
      </c>
      <c r="Y1814" s="62">
        <v>3.25</v>
      </c>
    </row>
    <row r="1815" spans="9:25" x14ac:dyDescent="0.25">
      <c r="I1815" s="66">
        <v>44531</v>
      </c>
      <c r="J1815" s="62">
        <v>1.84</v>
      </c>
      <c r="K1815" s="66">
        <v>44531</v>
      </c>
      <c r="L1815" s="62">
        <v>352.05</v>
      </c>
      <c r="M1815" s="62">
        <v>352.05</v>
      </c>
      <c r="N1815" s="67">
        <v>3.5205E-2</v>
      </c>
      <c r="O1815" s="67">
        <f t="shared" si="38"/>
        <v>3.5205E-2</v>
      </c>
      <c r="R1815" s="67"/>
      <c r="X1815" s="66">
        <v>44530</v>
      </c>
      <c r="Y1815" s="62">
        <v>3.25</v>
      </c>
    </row>
    <row r="1816" spans="9:25" x14ac:dyDescent="0.25">
      <c r="I1816" s="66">
        <v>44532</v>
      </c>
      <c r="J1816" s="62">
        <v>1.87</v>
      </c>
      <c r="K1816" s="66">
        <v>44532</v>
      </c>
      <c r="L1816" s="147">
        <v>3.42</v>
      </c>
      <c r="M1816" s="147">
        <v>342</v>
      </c>
      <c r="N1816" s="148">
        <v>3.4200000000000001E-2</v>
      </c>
      <c r="O1816" s="148">
        <f t="shared" si="38"/>
        <v>3.4200000000000001E-2</v>
      </c>
      <c r="R1816" s="67"/>
      <c r="X1816" s="66">
        <v>44531</v>
      </c>
      <c r="Y1816" s="62">
        <v>3.25</v>
      </c>
    </row>
    <row r="1817" spans="9:25" x14ac:dyDescent="0.25">
      <c r="I1817" s="66">
        <v>44533</v>
      </c>
      <c r="J1817" s="62">
        <v>1.77</v>
      </c>
      <c r="K1817" s="66">
        <v>44533</v>
      </c>
      <c r="L1817" s="62">
        <v>341.66</v>
      </c>
      <c r="M1817" s="62">
        <v>341.66</v>
      </c>
      <c r="N1817" s="67">
        <v>3.4166000000000002E-2</v>
      </c>
      <c r="O1817" s="67">
        <f t="shared" si="38"/>
        <v>3.4166000000000002E-2</v>
      </c>
      <c r="R1817" s="67"/>
      <c r="X1817" s="66">
        <v>44532</v>
      </c>
      <c r="Y1817" s="62">
        <v>3.25</v>
      </c>
    </row>
    <row r="1818" spans="9:25" x14ac:dyDescent="0.25">
      <c r="I1818" s="66">
        <v>44536</v>
      </c>
      <c r="J1818" s="62">
        <v>1.84</v>
      </c>
      <c r="K1818" s="66">
        <v>44536</v>
      </c>
      <c r="L1818" s="62">
        <v>337.66</v>
      </c>
      <c r="M1818" s="62">
        <v>337.66</v>
      </c>
      <c r="N1818" s="67">
        <v>3.3766000000000004E-2</v>
      </c>
      <c r="O1818" s="67">
        <f t="shared" si="38"/>
        <v>3.3766000000000004E-2</v>
      </c>
      <c r="R1818" s="67"/>
      <c r="X1818" s="66">
        <v>44533</v>
      </c>
      <c r="Y1818" s="62">
        <v>3.25</v>
      </c>
    </row>
    <row r="1819" spans="9:25" x14ac:dyDescent="0.25">
      <c r="I1819" s="66">
        <v>44537</v>
      </c>
      <c r="J1819" s="62">
        <v>1.88</v>
      </c>
      <c r="K1819" s="66">
        <v>44537</v>
      </c>
      <c r="L1819" s="62">
        <v>324.39</v>
      </c>
      <c r="M1819" s="62">
        <v>324.39</v>
      </c>
      <c r="N1819" s="67">
        <v>3.2438999999999996E-2</v>
      </c>
      <c r="O1819" s="67">
        <f t="shared" si="38"/>
        <v>3.2438999999999996E-2</v>
      </c>
      <c r="R1819" s="67"/>
      <c r="X1819" s="66">
        <v>44536</v>
      </c>
      <c r="Y1819" s="62">
        <v>3.25</v>
      </c>
    </row>
    <row r="1820" spans="9:25" x14ac:dyDescent="0.25">
      <c r="I1820" s="66">
        <v>44538</v>
      </c>
      <c r="J1820" s="62">
        <v>1.93</v>
      </c>
      <c r="K1820" s="66">
        <v>44538</v>
      </c>
      <c r="L1820" s="62">
        <v>320.35000000000002</v>
      </c>
      <c r="M1820" s="62">
        <v>320.35000000000002</v>
      </c>
      <c r="N1820" s="67">
        <v>3.2035000000000001E-2</v>
      </c>
      <c r="O1820" s="67">
        <f t="shared" si="38"/>
        <v>3.2035000000000001E-2</v>
      </c>
      <c r="R1820" s="67"/>
      <c r="X1820" s="66">
        <v>44537</v>
      </c>
      <c r="Y1820" s="62">
        <v>3.25</v>
      </c>
    </row>
    <row r="1821" spans="9:25" x14ac:dyDescent="0.25">
      <c r="I1821" s="66">
        <v>44539</v>
      </c>
      <c r="J1821" s="62">
        <v>1.91</v>
      </c>
      <c r="K1821" s="66">
        <v>44539</v>
      </c>
      <c r="L1821" s="62">
        <v>327.14</v>
      </c>
      <c r="M1821" s="62">
        <v>327.14</v>
      </c>
      <c r="N1821" s="67">
        <v>3.2714E-2</v>
      </c>
      <c r="O1821" s="67">
        <f t="shared" si="38"/>
        <v>3.2714E-2</v>
      </c>
      <c r="R1821" s="67"/>
      <c r="X1821" s="66">
        <v>44538</v>
      </c>
      <c r="Y1821" s="62">
        <v>3.25</v>
      </c>
    </row>
    <row r="1822" spans="9:25" x14ac:dyDescent="0.25">
      <c r="I1822" s="66">
        <v>44540</v>
      </c>
      <c r="J1822" s="62">
        <v>1.91</v>
      </c>
      <c r="K1822" s="66">
        <v>44540</v>
      </c>
      <c r="L1822" s="62">
        <v>327.19</v>
      </c>
      <c r="M1822" s="62">
        <v>327.19</v>
      </c>
      <c r="N1822" s="67">
        <v>3.2718999999999998E-2</v>
      </c>
      <c r="O1822" s="67">
        <f t="shared" si="38"/>
        <v>3.2718999999999998E-2</v>
      </c>
      <c r="R1822" s="67"/>
      <c r="X1822" s="66">
        <v>44539</v>
      </c>
      <c r="Y1822" s="62">
        <v>3.25</v>
      </c>
    </row>
    <row r="1823" spans="9:25" x14ac:dyDescent="0.25">
      <c r="I1823" s="66">
        <v>44543</v>
      </c>
      <c r="J1823" s="62">
        <v>1.86</v>
      </c>
      <c r="K1823" s="66">
        <v>44543</v>
      </c>
      <c r="L1823" s="62">
        <v>327.18</v>
      </c>
      <c r="M1823" s="62">
        <v>327.18</v>
      </c>
      <c r="N1823" s="67">
        <v>3.2718000000000004E-2</v>
      </c>
      <c r="O1823" s="67">
        <f t="shared" si="38"/>
        <v>3.2718000000000004E-2</v>
      </c>
      <c r="R1823" s="67"/>
      <c r="X1823" s="66">
        <v>44540</v>
      </c>
      <c r="Y1823" s="62">
        <v>3.25</v>
      </c>
    </row>
    <row r="1824" spans="9:25" x14ac:dyDescent="0.25">
      <c r="I1824" s="66">
        <v>44544</v>
      </c>
      <c r="J1824" s="62">
        <v>1.87</v>
      </c>
      <c r="K1824" s="66">
        <v>44544</v>
      </c>
      <c r="L1824" s="62">
        <v>330.14</v>
      </c>
      <c r="M1824" s="62">
        <v>330.14</v>
      </c>
      <c r="N1824" s="67">
        <v>3.3014000000000002E-2</v>
      </c>
      <c r="O1824" s="67">
        <f t="shared" si="38"/>
        <v>3.3014000000000002E-2</v>
      </c>
      <c r="R1824" s="67"/>
      <c r="X1824" s="66">
        <v>44543</v>
      </c>
      <c r="Y1824" s="62">
        <v>3.25</v>
      </c>
    </row>
    <row r="1825" spans="9:25" x14ac:dyDescent="0.25">
      <c r="I1825" s="66">
        <v>44545</v>
      </c>
      <c r="J1825" s="62">
        <v>1.91</v>
      </c>
      <c r="K1825" s="66">
        <v>44545</v>
      </c>
      <c r="L1825" s="62">
        <v>327.49</v>
      </c>
      <c r="M1825" s="62">
        <v>327.49</v>
      </c>
      <c r="N1825" s="67">
        <v>3.2749E-2</v>
      </c>
      <c r="O1825" s="67">
        <f t="shared" si="38"/>
        <v>3.2749E-2</v>
      </c>
      <c r="R1825" s="67"/>
      <c r="X1825" s="66">
        <v>44544</v>
      </c>
      <c r="Y1825" s="62">
        <v>3.25</v>
      </c>
    </row>
    <row r="1826" spans="9:25" x14ac:dyDescent="0.25">
      <c r="I1826" s="66">
        <v>44546</v>
      </c>
      <c r="J1826" s="62">
        <v>1.91</v>
      </c>
      <c r="K1826" s="66">
        <v>44546</v>
      </c>
      <c r="L1826" s="62">
        <v>326.45999999999998</v>
      </c>
      <c r="M1826" s="62">
        <v>326.45999999999998</v>
      </c>
      <c r="N1826" s="67">
        <v>3.2646000000000001E-2</v>
      </c>
      <c r="O1826" s="67">
        <f t="shared" si="38"/>
        <v>3.2646000000000001E-2</v>
      </c>
      <c r="R1826" s="67"/>
      <c r="X1826" s="66">
        <v>44545</v>
      </c>
      <c r="Y1826" s="62">
        <v>3.25</v>
      </c>
    </row>
    <row r="1827" spans="9:25" x14ac:dyDescent="0.25">
      <c r="I1827" s="66">
        <v>44547</v>
      </c>
      <c r="J1827" s="62">
        <v>1.87</v>
      </c>
      <c r="K1827" s="66">
        <v>44547</v>
      </c>
      <c r="L1827" s="62">
        <v>329.69</v>
      </c>
      <c r="M1827" s="62">
        <v>329.69</v>
      </c>
      <c r="N1827" s="67">
        <v>3.2968999999999998E-2</v>
      </c>
      <c r="O1827" s="67">
        <f t="shared" si="38"/>
        <v>3.2968999999999998E-2</v>
      </c>
      <c r="R1827" s="67"/>
      <c r="X1827" s="66">
        <v>44546</v>
      </c>
      <c r="Y1827" s="62">
        <v>3.25</v>
      </c>
    </row>
    <row r="1828" spans="9:25" x14ac:dyDescent="0.25">
      <c r="I1828" s="66">
        <v>44550</v>
      </c>
      <c r="J1828" s="62">
        <v>1.9</v>
      </c>
      <c r="K1828" s="66">
        <v>44550</v>
      </c>
      <c r="L1828" s="147">
        <v>33.229999999999997</v>
      </c>
      <c r="M1828" s="147">
        <v>332.3</v>
      </c>
      <c r="N1828" s="148">
        <v>3.3230000000000003E-2</v>
      </c>
      <c r="O1828" s="148">
        <f t="shared" si="38"/>
        <v>3.3230000000000003E-2</v>
      </c>
      <c r="R1828" s="67"/>
      <c r="X1828" s="66">
        <v>44547</v>
      </c>
      <c r="Y1828" s="62">
        <v>3.25</v>
      </c>
    </row>
    <row r="1829" spans="9:25" x14ac:dyDescent="0.25">
      <c r="I1829" s="66">
        <v>44551</v>
      </c>
      <c r="J1829" s="62">
        <v>1.92</v>
      </c>
      <c r="K1829" s="66">
        <v>44551</v>
      </c>
      <c r="L1829" s="62">
        <v>326.49</v>
      </c>
      <c r="M1829" s="62">
        <v>326.49</v>
      </c>
      <c r="N1829" s="67">
        <v>3.2648999999999997E-2</v>
      </c>
      <c r="O1829" s="67">
        <f t="shared" si="38"/>
        <v>3.2648999999999997E-2</v>
      </c>
      <c r="R1829" s="67"/>
      <c r="X1829" s="66">
        <v>44550</v>
      </c>
      <c r="Y1829" s="62">
        <v>3.25</v>
      </c>
    </row>
    <row r="1830" spans="9:25" x14ac:dyDescent="0.25">
      <c r="I1830" s="66">
        <v>44552</v>
      </c>
      <c r="J1830" s="62">
        <v>1.89</v>
      </c>
      <c r="K1830" s="66">
        <v>44552</v>
      </c>
      <c r="L1830" s="62">
        <v>323.73</v>
      </c>
      <c r="M1830" s="62">
        <v>323.73</v>
      </c>
      <c r="N1830" s="67">
        <v>3.2372999999999999E-2</v>
      </c>
      <c r="O1830" s="67">
        <f t="shared" si="38"/>
        <v>3.2372999999999999E-2</v>
      </c>
      <c r="R1830" s="67"/>
      <c r="X1830" s="66">
        <v>44551</v>
      </c>
      <c r="Y1830" s="62">
        <v>3.25</v>
      </c>
    </row>
    <row r="1831" spans="9:25" x14ac:dyDescent="0.25">
      <c r="I1831" s="66">
        <v>44553</v>
      </c>
      <c r="J1831" s="62">
        <v>1.94</v>
      </c>
      <c r="K1831" s="66">
        <v>44553</v>
      </c>
      <c r="L1831" s="62">
        <v>318.45</v>
      </c>
      <c r="M1831" s="62">
        <v>318.45</v>
      </c>
      <c r="N1831" s="67">
        <v>3.1844999999999998E-2</v>
      </c>
      <c r="O1831" s="67">
        <f t="shared" si="38"/>
        <v>3.1844999999999998E-2</v>
      </c>
      <c r="R1831" s="67"/>
      <c r="X1831" s="66">
        <v>44552</v>
      </c>
      <c r="Y1831" s="62">
        <v>3.25</v>
      </c>
    </row>
    <row r="1832" spans="9:25" x14ac:dyDescent="0.25">
      <c r="I1832" s="66">
        <v>44554</v>
      </c>
      <c r="J1832" s="62"/>
      <c r="K1832" s="66">
        <v>44554</v>
      </c>
      <c r="L1832" s="147">
        <v>32.57</v>
      </c>
      <c r="M1832" s="147">
        <v>325.7</v>
      </c>
      <c r="N1832" s="148">
        <v>3.2570000000000002E-2</v>
      </c>
      <c r="O1832" s="148">
        <f t="shared" si="38"/>
        <v>3.2570000000000002E-2</v>
      </c>
      <c r="R1832" s="67"/>
      <c r="X1832" s="66">
        <v>44553</v>
      </c>
      <c r="Y1832" s="62">
        <v>3.25</v>
      </c>
    </row>
    <row r="1833" spans="9:25" x14ac:dyDescent="0.25">
      <c r="I1833" s="66">
        <v>44557</v>
      </c>
      <c r="J1833" s="62">
        <v>1.92</v>
      </c>
      <c r="K1833" s="66">
        <v>44557</v>
      </c>
      <c r="L1833" s="62">
        <v>314.97000000000003</v>
      </c>
      <c r="M1833" s="62">
        <v>314.97000000000003</v>
      </c>
      <c r="N1833" s="67">
        <v>3.1497000000000004E-2</v>
      </c>
      <c r="O1833" s="67">
        <f t="shared" si="38"/>
        <v>3.1497000000000004E-2</v>
      </c>
      <c r="R1833" s="67"/>
      <c r="X1833" s="66">
        <v>44554</v>
      </c>
      <c r="Y1833" s="62">
        <v>3.25</v>
      </c>
    </row>
    <row r="1834" spans="9:25" x14ac:dyDescent="0.25">
      <c r="I1834" s="66">
        <v>44558</v>
      </c>
      <c r="J1834" s="62">
        <v>1.94</v>
      </c>
      <c r="K1834" s="66">
        <v>44558</v>
      </c>
      <c r="L1834" s="147">
        <v>31.42</v>
      </c>
      <c r="M1834" s="147">
        <v>314.2</v>
      </c>
      <c r="N1834" s="148">
        <v>3.1419999999999997E-2</v>
      </c>
      <c r="O1834" s="148">
        <f t="shared" si="38"/>
        <v>3.1419999999999997E-2</v>
      </c>
      <c r="R1834" s="67"/>
      <c r="X1834" s="66">
        <v>44557</v>
      </c>
      <c r="Y1834" s="62">
        <v>3.25</v>
      </c>
    </row>
    <row r="1835" spans="9:25" x14ac:dyDescent="0.25">
      <c r="I1835" s="66">
        <v>44559</v>
      </c>
      <c r="J1835" s="62">
        <v>2</v>
      </c>
      <c r="K1835" s="66">
        <v>44559</v>
      </c>
      <c r="L1835" s="62">
        <v>314.52999999999997</v>
      </c>
      <c r="M1835" s="62">
        <v>314.52999999999997</v>
      </c>
      <c r="N1835" s="67">
        <v>3.1452999999999995E-2</v>
      </c>
      <c r="O1835" s="67">
        <f t="shared" si="38"/>
        <v>3.1452999999999995E-2</v>
      </c>
      <c r="R1835" s="67"/>
      <c r="X1835" s="66">
        <v>44558</v>
      </c>
      <c r="Y1835" s="62">
        <v>3.25</v>
      </c>
    </row>
    <row r="1836" spans="9:25" x14ac:dyDescent="0.25">
      <c r="I1836" s="66">
        <v>44560</v>
      </c>
      <c r="J1836" s="62">
        <v>1.97</v>
      </c>
      <c r="K1836" s="66">
        <v>44560</v>
      </c>
      <c r="L1836" s="62">
        <v>313.04000000000002</v>
      </c>
      <c r="M1836" s="62">
        <v>313.04000000000002</v>
      </c>
      <c r="N1836" s="67">
        <v>3.1304000000000005E-2</v>
      </c>
      <c r="O1836" s="67">
        <f t="shared" si="38"/>
        <v>3.1304000000000005E-2</v>
      </c>
      <c r="R1836" s="67"/>
      <c r="X1836" s="66">
        <v>44559</v>
      </c>
      <c r="Y1836" s="62">
        <v>3.25</v>
      </c>
    </row>
    <row r="1837" spans="9:25" x14ac:dyDescent="0.25">
      <c r="I1837" s="66">
        <v>44561</v>
      </c>
      <c r="J1837" s="62">
        <v>1.94</v>
      </c>
      <c r="K1837" s="66">
        <v>44561</v>
      </c>
      <c r="L1837" s="62">
        <v>311.06</v>
      </c>
      <c r="M1837" s="62">
        <v>311.06</v>
      </c>
      <c r="N1837" s="67">
        <v>3.1106000000000002E-2</v>
      </c>
      <c r="O1837" s="67">
        <f t="shared" si="38"/>
        <v>3.1106000000000002E-2</v>
      </c>
      <c r="R1837" s="67"/>
      <c r="X1837" s="66">
        <v>44560</v>
      </c>
      <c r="Y1837" s="62">
        <v>3.25</v>
      </c>
    </row>
    <row r="1838" spans="9:25" x14ac:dyDescent="0.25">
      <c r="I1838" s="66">
        <v>44564</v>
      </c>
      <c r="J1838" s="62">
        <v>2.0499999999999998</v>
      </c>
      <c r="K1838" s="66">
        <v>44564</v>
      </c>
      <c r="L1838" s="62">
        <v>318.64</v>
      </c>
      <c r="M1838" s="62">
        <v>318.64</v>
      </c>
      <c r="N1838" s="67">
        <v>3.1863999999999996E-2</v>
      </c>
      <c r="O1838" s="67">
        <f t="shared" si="38"/>
        <v>3.1863999999999996E-2</v>
      </c>
      <c r="R1838" s="67"/>
      <c r="X1838" s="66">
        <v>44561</v>
      </c>
      <c r="Y1838" s="62">
        <v>3.25</v>
      </c>
    </row>
    <row r="1839" spans="9:25" x14ac:dyDescent="0.25">
      <c r="I1839" s="66">
        <v>44565</v>
      </c>
      <c r="J1839" s="62">
        <v>2.1</v>
      </c>
      <c r="K1839" s="66">
        <v>44565</v>
      </c>
      <c r="L1839" s="62">
        <v>318.17</v>
      </c>
      <c r="M1839" s="62">
        <v>318.17</v>
      </c>
      <c r="N1839" s="67">
        <v>3.1817000000000005E-2</v>
      </c>
      <c r="O1839" s="67">
        <f t="shared" si="38"/>
        <v>3.1817000000000005E-2</v>
      </c>
      <c r="R1839" s="67"/>
      <c r="X1839" s="66">
        <v>44564</v>
      </c>
      <c r="Y1839" s="62">
        <v>3.25</v>
      </c>
    </row>
    <row r="1840" spans="9:25" x14ac:dyDescent="0.25">
      <c r="I1840" s="66">
        <v>44566</v>
      </c>
      <c r="J1840" s="62">
        <v>2.12</v>
      </c>
      <c r="K1840" s="66">
        <v>44566</v>
      </c>
      <c r="L1840" s="62">
        <v>319.57</v>
      </c>
      <c r="M1840" s="62">
        <v>319.57</v>
      </c>
      <c r="N1840" s="67">
        <v>3.1956999999999999E-2</v>
      </c>
      <c r="O1840" s="67">
        <f t="shared" si="38"/>
        <v>3.1956999999999999E-2</v>
      </c>
      <c r="R1840" s="67"/>
      <c r="X1840" s="66">
        <v>44565</v>
      </c>
      <c r="Y1840" s="62">
        <v>3.25</v>
      </c>
    </row>
    <row r="1841" spans="9:25" x14ac:dyDescent="0.25">
      <c r="I1841" s="66">
        <v>44567</v>
      </c>
      <c r="J1841" s="62">
        <v>2.12</v>
      </c>
      <c r="K1841" s="66">
        <v>44567</v>
      </c>
      <c r="L1841" s="62">
        <v>326.98</v>
      </c>
      <c r="M1841" s="62">
        <v>326.98</v>
      </c>
      <c r="N1841" s="67">
        <v>3.2698000000000005E-2</v>
      </c>
      <c r="O1841" s="67">
        <f t="shared" si="38"/>
        <v>3.2698000000000005E-2</v>
      </c>
      <c r="R1841" s="67"/>
      <c r="X1841" s="66">
        <v>44566</v>
      </c>
      <c r="Y1841" s="62">
        <v>3.25</v>
      </c>
    </row>
    <row r="1842" spans="9:25" x14ac:dyDescent="0.25">
      <c r="I1842" s="66">
        <v>44568</v>
      </c>
      <c r="J1842" s="62">
        <v>2.15</v>
      </c>
      <c r="K1842" s="66">
        <v>44568</v>
      </c>
      <c r="L1842" s="62">
        <v>326.86</v>
      </c>
      <c r="M1842" s="62">
        <v>326.86</v>
      </c>
      <c r="N1842" s="67">
        <v>3.2686E-2</v>
      </c>
      <c r="O1842" s="67">
        <f t="shared" si="38"/>
        <v>3.2686E-2</v>
      </c>
      <c r="R1842" s="67"/>
      <c r="X1842" s="66">
        <v>44567</v>
      </c>
      <c r="Y1842" s="62">
        <v>3.25</v>
      </c>
    </row>
    <row r="1843" spans="9:25" x14ac:dyDescent="0.25">
      <c r="I1843" s="66">
        <v>44571</v>
      </c>
      <c r="J1843" s="62">
        <v>2.15</v>
      </c>
      <c r="K1843" s="66">
        <v>44571</v>
      </c>
      <c r="L1843" s="62">
        <v>327.78</v>
      </c>
      <c r="M1843" s="62">
        <v>327.78</v>
      </c>
      <c r="N1843" s="67">
        <v>3.2777999999999995E-2</v>
      </c>
      <c r="O1843" s="67">
        <f t="shared" si="38"/>
        <v>3.2777999999999995E-2</v>
      </c>
      <c r="R1843" s="67"/>
      <c r="X1843" s="66">
        <v>44568</v>
      </c>
      <c r="Y1843" s="62">
        <v>3.25</v>
      </c>
    </row>
    <row r="1844" spans="9:25" x14ac:dyDescent="0.25">
      <c r="I1844" s="66">
        <v>44572</v>
      </c>
      <c r="J1844" s="62">
        <v>2.13</v>
      </c>
      <c r="K1844" s="66">
        <v>44572</v>
      </c>
      <c r="L1844" s="147">
        <v>32.840000000000003</v>
      </c>
      <c r="M1844" s="147">
        <v>328.4</v>
      </c>
      <c r="N1844" s="148">
        <v>3.2840000000000001E-2</v>
      </c>
      <c r="O1844" s="148">
        <f t="shared" si="38"/>
        <v>3.2840000000000001E-2</v>
      </c>
      <c r="R1844" s="67"/>
      <c r="X1844" s="66">
        <v>44571</v>
      </c>
      <c r="Y1844" s="62">
        <v>3.25</v>
      </c>
    </row>
    <row r="1845" spans="9:25" x14ac:dyDescent="0.25">
      <c r="I1845" s="66">
        <v>44573</v>
      </c>
      <c r="J1845" s="62">
        <v>2.13</v>
      </c>
      <c r="K1845" s="66">
        <v>44573</v>
      </c>
      <c r="L1845" s="147">
        <v>32.51</v>
      </c>
      <c r="M1845" s="147">
        <v>325.10000000000002</v>
      </c>
      <c r="N1845" s="148">
        <v>3.2510000000000004E-2</v>
      </c>
      <c r="O1845" s="148">
        <f t="shared" si="38"/>
        <v>3.2510000000000004E-2</v>
      </c>
      <c r="R1845" s="67"/>
      <c r="X1845" s="66">
        <v>44572</v>
      </c>
      <c r="Y1845" s="62">
        <v>3.25</v>
      </c>
    </row>
    <row r="1846" spans="9:25" x14ac:dyDescent="0.25">
      <c r="I1846" s="66">
        <v>44574</v>
      </c>
      <c r="J1846" s="62">
        <v>2.1</v>
      </c>
      <c r="K1846" s="66">
        <v>44574</v>
      </c>
      <c r="L1846" s="62">
        <v>325.18</v>
      </c>
      <c r="M1846" s="62">
        <v>325.18</v>
      </c>
      <c r="N1846" s="67">
        <v>3.2517999999999998E-2</v>
      </c>
      <c r="O1846" s="67">
        <f t="shared" si="38"/>
        <v>3.2517999999999998E-2</v>
      </c>
      <c r="R1846" s="67"/>
      <c r="X1846" s="66">
        <v>44573</v>
      </c>
      <c r="Y1846" s="62">
        <v>3.25</v>
      </c>
    </row>
    <row r="1847" spans="9:25" x14ac:dyDescent="0.25">
      <c r="I1847" s="66">
        <v>44575</v>
      </c>
      <c r="J1847" s="62">
        <v>2.1800000000000002</v>
      </c>
      <c r="K1847" s="66">
        <v>44575</v>
      </c>
      <c r="L1847" s="62">
        <v>333.24</v>
      </c>
      <c r="M1847" s="62">
        <v>333.24</v>
      </c>
      <c r="N1847" s="67">
        <v>3.3323999999999999E-2</v>
      </c>
      <c r="O1847" s="67">
        <f t="shared" si="38"/>
        <v>3.3323999999999999E-2</v>
      </c>
      <c r="R1847" s="67"/>
      <c r="X1847" s="66">
        <v>44574</v>
      </c>
      <c r="Y1847" s="62">
        <v>3.25</v>
      </c>
    </row>
    <row r="1848" spans="9:25" x14ac:dyDescent="0.25">
      <c r="I1848" s="66">
        <v>44578</v>
      </c>
      <c r="J1848" s="62"/>
      <c r="K1848" s="66">
        <v>44578</v>
      </c>
      <c r="L1848" s="62">
        <v>337.74</v>
      </c>
      <c r="M1848" s="62">
        <v>337.74</v>
      </c>
      <c r="N1848" s="67">
        <v>3.3773999999999998E-2</v>
      </c>
      <c r="O1848" s="67">
        <f t="shared" si="38"/>
        <v>3.3773999999999998E-2</v>
      </c>
      <c r="R1848" s="67"/>
      <c r="X1848" s="66">
        <v>44575</v>
      </c>
      <c r="Y1848" s="62">
        <v>3.25</v>
      </c>
    </row>
    <row r="1849" spans="9:25" x14ac:dyDescent="0.25">
      <c r="I1849" s="66">
        <v>44579</v>
      </c>
      <c r="J1849" s="62">
        <v>2.2400000000000002</v>
      </c>
      <c r="K1849" s="66">
        <v>44579</v>
      </c>
      <c r="L1849" s="147">
        <v>33.72</v>
      </c>
      <c r="M1849" s="147">
        <v>337.2</v>
      </c>
      <c r="N1849" s="148">
        <v>3.372E-2</v>
      </c>
      <c r="O1849" s="148">
        <f t="shared" si="38"/>
        <v>3.372E-2</v>
      </c>
      <c r="R1849" s="67"/>
      <c r="X1849" s="66">
        <v>44578</v>
      </c>
      <c r="Y1849" s="62"/>
    </row>
    <row r="1850" spans="9:25" x14ac:dyDescent="0.25">
      <c r="I1850" s="66">
        <v>44580</v>
      </c>
      <c r="J1850" s="62">
        <v>2.2000000000000002</v>
      </c>
      <c r="K1850" s="66">
        <v>44580</v>
      </c>
      <c r="L1850" s="62">
        <v>341.65</v>
      </c>
      <c r="M1850" s="62">
        <v>341.65</v>
      </c>
      <c r="N1850" s="67">
        <v>3.4165000000000001E-2</v>
      </c>
      <c r="O1850" s="67">
        <f t="shared" si="38"/>
        <v>3.4165000000000001E-2</v>
      </c>
      <c r="R1850" s="67"/>
      <c r="X1850" s="66">
        <v>44579</v>
      </c>
      <c r="Y1850" s="62">
        <v>3.25</v>
      </c>
    </row>
    <row r="1851" spans="9:25" x14ac:dyDescent="0.25">
      <c r="I1851" s="66">
        <v>44581</v>
      </c>
      <c r="J1851" s="62">
        <v>2.19</v>
      </c>
      <c r="K1851" s="66">
        <v>44581</v>
      </c>
      <c r="L1851" s="62">
        <v>337.74</v>
      </c>
      <c r="M1851" s="62">
        <v>337.74</v>
      </c>
      <c r="N1851" s="67">
        <v>3.3773999999999998E-2</v>
      </c>
      <c r="O1851" s="67">
        <f t="shared" si="38"/>
        <v>3.3773999999999998E-2</v>
      </c>
      <c r="R1851" s="67"/>
      <c r="X1851" s="66">
        <v>44580</v>
      </c>
      <c r="Y1851" s="62">
        <v>3.25</v>
      </c>
    </row>
    <row r="1852" spans="9:25" x14ac:dyDescent="0.25">
      <c r="I1852" s="66">
        <v>44582</v>
      </c>
      <c r="J1852" s="62">
        <v>2.13</v>
      </c>
      <c r="K1852" s="66">
        <v>44582</v>
      </c>
      <c r="L1852" s="62">
        <v>341.65</v>
      </c>
      <c r="M1852" s="62">
        <v>341.65</v>
      </c>
      <c r="N1852" s="67">
        <v>3.4165000000000001E-2</v>
      </c>
      <c r="O1852" s="67">
        <f t="shared" si="38"/>
        <v>3.4165000000000001E-2</v>
      </c>
      <c r="R1852" s="67"/>
      <c r="X1852" s="66">
        <v>44581</v>
      </c>
      <c r="Y1852" s="62">
        <v>3.25</v>
      </c>
    </row>
    <row r="1853" spans="9:25" x14ac:dyDescent="0.25">
      <c r="I1853" s="66">
        <v>44585</v>
      </c>
      <c r="J1853" s="62">
        <v>2.15</v>
      </c>
      <c r="K1853" s="66">
        <v>44585</v>
      </c>
      <c r="L1853" s="62">
        <v>334.08</v>
      </c>
      <c r="M1853" s="62">
        <v>334.08</v>
      </c>
      <c r="N1853" s="67">
        <v>3.3408E-2</v>
      </c>
      <c r="O1853" s="67">
        <f t="shared" si="38"/>
        <v>3.3408E-2</v>
      </c>
      <c r="R1853" s="67"/>
      <c r="X1853" s="66">
        <v>44582</v>
      </c>
      <c r="Y1853" s="62">
        <v>3.25</v>
      </c>
    </row>
    <row r="1854" spans="9:25" x14ac:dyDescent="0.25">
      <c r="I1854" s="66">
        <v>44586</v>
      </c>
      <c r="J1854" s="62">
        <v>2.1800000000000002</v>
      </c>
      <c r="K1854" s="66">
        <v>44586</v>
      </c>
      <c r="L1854" s="62">
        <v>337.52</v>
      </c>
      <c r="M1854" s="62">
        <v>337.52</v>
      </c>
      <c r="N1854" s="67">
        <v>3.3751999999999997E-2</v>
      </c>
      <c r="O1854" s="67">
        <f t="shared" si="38"/>
        <v>3.3751999999999997E-2</v>
      </c>
      <c r="R1854" s="67"/>
      <c r="X1854" s="66">
        <v>44585</v>
      </c>
      <c r="Y1854" s="62">
        <v>3.25</v>
      </c>
    </row>
    <row r="1855" spans="9:25" x14ac:dyDescent="0.25">
      <c r="I1855" s="66">
        <v>44587</v>
      </c>
      <c r="J1855" s="62">
        <v>2.2200000000000002</v>
      </c>
      <c r="K1855" s="66">
        <v>44587</v>
      </c>
      <c r="L1855" s="62">
        <v>338.67</v>
      </c>
      <c r="M1855" s="62">
        <v>338.67</v>
      </c>
      <c r="N1855" s="67">
        <v>3.3867000000000001E-2</v>
      </c>
      <c r="O1855" s="67">
        <f t="shared" si="38"/>
        <v>3.3867000000000001E-2</v>
      </c>
      <c r="R1855" s="67"/>
      <c r="X1855" s="66">
        <v>44586</v>
      </c>
      <c r="Y1855" s="62">
        <v>3.25</v>
      </c>
    </row>
    <row r="1856" spans="9:25" x14ac:dyDescent="0.25">
      <c r="I1856" s="66">
        <v>44588</v>
      </c>
      <c r="J1856" s="62">
        <v>2.17</v>
      </c>
      <c r="K1856" s="66">
        <v>44588</v>
      </c>
      <c r="L1856" s="62">
        <v>340.92</v>
      </c>
      <c r="M1856" s="62">
        <v>340.92</v>
      </c>
      <c r="N1856" s="67">
        <v>3.4092000000000004E-2</v>
      </c>
      <c r="O1856" s="67">
        <f t="shared" si="38"/>
        <v>3.4092000000000004E-2</v>
      </c>
      <c r="R1856" s="67"/>
      <c r="X1856" s="66">
        <v>44587</v>
      </c>
      <c r="Y1856" s="62">
        <v>3.25</v>
      </c>
    </row>
    <row r="1857" spans="9:25" x14ac:dyDescent="0.25">
      <c r="I1857" s="66">
        <v>44589</v>
      </c>
      <c r="J1857" s="62">
        <v>2.14</v>
      </c>
      <c r="K1857" s="66">
        <v>44589</v>
      </c>
      <c r="L1857" s="62">
        <v>341.94</v>
      </c>
      <c r="M1857" s="62">
        <v>341.94</v>
      </c>
      <c r="N1857" s="67">
        <v>3.4194000000000002E-2</v>
      </c>
      <c r="O1857" s="67">
        <f t="shared" si="38"/>
        <v>3.4194000000000002E-2</v>
      </c>
      <c r="R1857" s="67"/>
      <c r="X1857" s="66">
        <v>44588</v>
      </c>
      <c r="Y1857" s="62">
        <v>3.25</v>
      </c>
    </row>
    <row r="1858" spans="9:25" x14ac:dyDescent="0.25">
      <c r="I1858" s="66">
        <v>44592</v>
      </c>
      <c r="J1858" s="62">
        <v>2.17</v>
      </c>
      <c r="K1858" s="66">
        <v>44592</v>
      </c>
      <c r="L1858" s="62">
        <v>342.88</v>
      </c>
      <c r="M1858" s="62">
        <v>342.88</v>
      </c>
      <c r="N1858" s="67">
        <v>3.4287999999999999E-2</v>
      </c>
      <c r="O1858" s="67">
        <f t="shared" si="38"/>
        <v>3.4287999999999999E-2</v>
      </c>
      <c r="R1858" s="67"/>
      <c r="X1858" s="66">
        <v>44589</v>
      </c>
      <c r="Y1858" s="62">
        <v>3.25</v>
      </c>
    </row>
    <row r="1859" spans="9:25" x14ac:dyDescent="0.25">
      <c r="I1859" s="66">
        <v>44593</v>
      </c>
      <c r="J1859" s="62">
        <v>2.19</v>
      </c>
      <c r="K1859" s="66">
        <v>44593</v>
      </c>
      <c r="L1859" s="62">
        <v>340.45</v>
      </c>
      <c r="M1859" s="62">
        <v>340.45</v>
      </c>
      <c r="N1859" s="67">
        <v>3.4044999999999999E-2</v>
      </c>
      <c r="O1859" s="67">
        <f t="shared" si="38"/>
        <v>3.4044999999999999E-2</v>
      </c>
      <c r="R1859" s="67"/>
      <c r="X1859" s="66">
        <v>44592</v>
      </c>
      <c r="Y1859" s="62">
        <v>3.25</v>
      </c>
    </row>
    <row r="1860" spans="9:25" x14ac:dyDescent="0.25">
      <c r="I1860" s="66">
        <v>44594</v>
      </c>
      <c r="J1860" s="62">
        <v>2.17</v>
      </c>
      <c r="K1860" s="66">
        <v>44594</v>
      </c>
      <c r="L1860" s="62">
        <v>332.11</v>
      </c>
      <c r="M1860" s="62">
        <v>332.11</v>
      </c>
      <c r="N1860" s="67">
        <v>3.3211000000000004E-2</v>
      </c>
      <c r="O1860" s="67">
        <f t="shared" si="38"/>
        <v>3.3211000000000004E-2</v>
      </c>
      <c r="R1860" s="67"/>
      <c r="X1860" s="66">
        <v>44593</v>
      </c>
      <c r="Y1860" s="62">
        <v>3.25</v>
      </c>
    </row>
    <row r="1861" spans="9:25" x14ac:dyDescent="0.25">
      <c r="I1861" s="66">
        <v>44595</v>
      </c>
      <c r="J1861" s="62">
        <v>2.2000000000000002</v>
      </c>
      <c r="K1861" s="66">
        <v>44595</v>
      </c>
      <c r="L1861" s="62">
        <v>328.84</v>
      </c>
      <c r="M1861" s="62">
        <v>328.84</v>
      </c>
      <c r="N1861" s="67">
        <v>3.2883999999999997E-2</v>
      </c>
      <c r="O1861" s="67">
        <f t="shared" si="38"/>
        <v>3.2883999999999997E-2</v>
      </c>
      <c r="R1861" s="67"/>
      <c r="X1861" s="66">
        <v>44594</v>
      </c>
      <c r="Y1861" s="62">
        <v>3.25</v>
      </c>
    </row>
    <row r="1862" spans="9:25" x14ac:dyDescent="0.25">
      <c r="I1862" s="66">
        <v>44596</v>
      </c>
      <c r="J1862" s="62">
        <v>2.29</v>
      </c>
      <c r="K1862" s="66">
        <v>44596</v>
      </c>
      <c r="L1862" s="62">
        <v>334.76</v>
      </c>
      <c r="M1862" s="62">
        <v>334.76</v>
      </c>
      <c r="N1862" s="67">
        <v>3.3475999999999999E-2</v>
      </c>
      <c r="O1862" s="67">
        <f t="shared" si="38"/>
        <v>3.3475999999999999E-2</v>
      </c>
      <c r="R1862" s="67"/>
      <c r="X1862" s="66">
        <v>44595</v>
      </c>
      <c r="Y1862" s="62">
        <v>3.25</v>
      </c>
    </row>
    <row r="1863" spans="9:25" x14ac:dyDescent="0.25">
      <c r="I1863" s="66">
        <v>44599</v>
      </c>
      <c r="J1863" s="62">
        <v>2.2799999999999998</v>
      </c>
      <c r="K1863" s="66">
        <v>44599</v>
      </c>
      <c r="L1863" s="62">
        <v>338.18</v>
      </c>
      <c r="M1863" s="62">
        <v>338.18</v>
      </c>
      <c r="N1863" s="67">
        <v>3.3818000000000001E-2</v>
      </c>
      <c r="O1863" s="67">
        <f t="shared" si="38"/>
        <v>3.3818000000000001E-2</v>
      </c>
      <c r="R1863" s="67"/>
      <c r="X1863" s="66">
        <v>44596</v>
      </c>
      <c r="Y1863" s="62">
        <v>3.25</v>
      </c>
    </row>
    <row r="1864" spans="9:25" x14ac:dyDescent="0.25">
      <c r="I1864" s="66">
        <v>44600</v>
      </c>
      <c r="J1864" s="62">
        <v>2.31</v>
      </c>
      <c r="K1864" s="66">
        <v>44600</v>
      </c>
      <c r="L1864" s="62">
        <v>336.73</v>
      </c>
      <c r="M1864" s="62">
        <v>336.73</v>
      </c>
      <c r="N1864" s="67">
        <v>3.3673000000000002E-2</v>
      </c>
      <c r="O1864" s="67">
        <f t="shared" si="38"/>
        <v>3.3673000000000002E-2</v>
      </c>
      <c r="R1864" s="67"/>
      <c r="X1864" s="66">
        <v>44599</v>
      </c>
      <c r="Y1864" s="62">
        <v>3.25</v>
      </c>
    </row>
    <row r="1865" spans="9:25" x14ac:dyDescent="0.25">
      <c r="I1865" s="66">
        <v>44601</v>
      </c>
      <c r="J1865" s="62">
        <v>2.31</v>
      </c>
      <c r="K1865" s="66">
        <v>44601</v>
      </c>
      <c r="L1865" s="147">
        <v>33.64</v>
      </c>
      <c r="M1865" s="147">
        <v>336.4</v>
      </c>
      <c r="N1865" s="148">
        <v>3.3639999999999996E-2</v>
      </c>
      <c r="O1865" s="148">
        <f t="shared" si="38"/>
        <v>3.3639999999999996E-2</v>
      </c>
      <c r="R1865" s="67"/>
      <c r="X1865" s="66">
        <v>44600</v>
      </c>
      <c r="Y1865" s="62">
        <v>3.25</v>
      </c>
    </row>
    <row r="1866" spans="9:25" x14ac:dyDescent="0.25">
      <c r="I1866" s="66">
        <v>44602</v>
      </c>
      <c r="J1866" s="62">
        <v>2.37</v>
      </c>
      <c r="K1866" s="66">
        <v>44602</v>
      </c>
      <c r="L1866" s="62">
        <v>331.13</v>
      </c>
      <c r="M1866" s="62">
        <v>331.13</v>
      </c>
      <c r="N1866" s="67">
        <v>3.3112999999999997E-2</v>
      </c>
      <c r="O1866" s="67">
        <f t="shared" si="38"/>
        <v>3.3112999999999997E-2</v>
      </c>
      <c r="R1866" s="67"/>
      <c r="X1866" s="66">
        <v>44601</v>
      </c>
      <c r="Y1866" s="62">
        <v>3.25</v>
      </c>
    </row>
    <row r="1867" spans="9:25" x14ac:dyDescent="0.25">
      <c r="I1867" s="66">
        <v>44603</v>
      </c>
      <c r="J1867" s="62">
        <v>2.2999999999999998</v>
      </c>
      <c r="K1867" s="66">
        <v>44603</v>
      </c>
      <c r="L1867" s="62">
        <v>339.59</v>
      </c>
      <c r="M1867" s="62">
        <v>339.59</v>
      </c>
      <c r="N1867" s="67">
        <v>3.3958999999999996E-2</v>
      </c>
      <c r="O1867" s="67">
        <f t="shared" si="38"/>
        <v>3.3958999999999996E-2</v>
      </c>
      <c r="R1867" s="67"/>
      <c r="X1867" s="66">
        <v>44602</v>
      </c>
      <c r="Y1867" s="62">
        <v>3.25</v>
      </c>
    </row>
    <row r="1868" spans="9:25" x14ac:dyDescent="0.25">
      <c r="I1868" s="66">
        <v>44606</v>
      </c>
      <c r="J1868" s="62">
        <v>2.35</v>
      </c>
      <c r="K1868" s="66">
        <v>44606</v>
      </c>
      <c r="L1868" s="62">
        <v>343.16</v>
      </c>
      <c r="M1868" s="62">
        <v>343.16</v>
      </c>
      <c r="N1868" s="67">
        <v>3.4315999999999999E-2</v>
      </c>
      <c r="O1868" s="67">
        <f t="shared" ref="O1868:O1931" si="39">IF(OR(N1868&gt;($G$25+$G$26*$G$24),N1868&lt;($G$25-$G$26*$G$24)),"",N1868)</f>
        <v>3.4315999999999999E-2</v>
      </c>
      <c r="R1868" s="67"/>
      <c r="X1868" s="66">
        <v>44603</v>
      </c>
      <c r="Y1868" s="62">
        <v>3.25</v>
      </c>
    </row>
    <row r="1869" spans="9:25" x14ac:dyDescent="0.25">
      <c r="I1869" s="66">
        <v>44607</v>
      </c>
      <c r="J1869" s="62">
        <v>2.42</v>
      </c>
      <c r="K1869" s="66">
        <v>44607</v>
      </c>
      <c r="L1869" s="62">
        <v>344.36</v>
      </c>
      <c r="M1869" s="62">
        <v>344.36</v>
      </c>
      <c r="N1869" s="67">
        <v>3.4436000000000001E-2</v>
      </c>
      <c r="O1869" s="67">
        <f t="shared" si="39"/>
        <v>3.4436000000000001E-2</v>
      </c>
      <c r="R1869" s="67"/>
      <c r="X1869" s="66">
        <v>44606</v>
      </c>
      <c r="Y1869" s="62">
        <v>3.25</v>
      </c>
    </row>
    <row r="1870" spans="9:25" x14ac:dyDescent="0.25">
      <c r="I1870" s="66">
        <v>44608</v>
      </c>
      <c r="J1870" s="62">
        <v>2.39</v>
      </c>
      <c r="K1870" s="66">
        <v>44608</v>
      </c>
      <c r="L1870" s="147">
        <v>3.39</v>
      </c>
      <c r="M1870" s="147">
        <v>339</v>
      </c>
      <c r="N1870" s="148">
        <v>3.39E-2</v>
      </c>
      <c r="O1870" s="148">
        <f t="shared" si="39"/>
        <v>3.39E-2</v>
      </c>
      <c r="R1870" s="67"/>
      <c r="X1870" s="66">
        <v>44607</v>
      </c>
      <c r="Y1870" s="62">
        <v>3.25</v>
      </c>
    </row>
    <row r="1871" spans="9:25" x14ac:dyDescent="0.25">
      <c r="I1871" s="66">
        <v>44609</v>
      </c>
      <c r="J1871" s="62">
        <v>2.35</v>
      </c>
      <c r="K1871" s="66">
        <v>44609</v>
      </c>
      <c r="L1871" s="62">
        <v>334.34</v>
      </c>
      <c r="M1871" s="62">
        <v>334.34</v>
      </c>
      <c r="N1871" s="67">
        <v>3.3433999999999998E-2</v>
      </c>
      <c r="O1871" s="67">
        <f t="shared" si="39"/>
        <v>3.3433999999999998E-2</v>
      </c>
      <c r="R1871" s="67"/>
      <c r="X1871" s="66">
        <v>44608</v>
      </c>
      <c r="Y1871" s="62">
        <v>3.25</v>
      </c>
    </row>
    <row r="1872" spans="9:25" x14ac:dyDescent="0.25">
      <c r="I1872" s="66">
        <v>44610</v>
      </c>
      <c r="J1872" s="62">
        <v>2.2999999999999998</v>
      </c>
      <c r="K1872" s="66">
        <v>44610</v>
      </c>
      <c r="L1872" s="62">
        <v>337.69</v>
      </c>
      <c r="M1872" s="62">
        <v>337.69</v>
      </c>
      <c r="N1872" s="67">
        <v>3.3769E-2</v>
      </c>
      <c r="O1872" s="67">
        <f t="shared" si="39"/>
        <v>3.3769E-2</v>
      </c>
      <c r="R1872" s="67"/>
      <c r="X1872" s="66">
        <v>44609</v>
      </c>
      <c r="Y1872" s="62">
        <v>3.25</v>
      </c>
    </row>
    <row r="1873" spans="9:25" x14ac:dyDescent="0.25">
      <c r="I1873" s="66">
        <v>44613</v>
      </c>
      <c r="J1873" s="62"/>
      <c r="K1873" s="66">
        <v>44613</v>
      </c>
      <c r="L1873" s="147">
        <v>34.07</v>
      </c>
      <c r="M1873" s="147">
        <v>340.7</v>
      </c>
      <c r="N1873" s="148">
        <v>3.4069999999999996E-2</v>
      </c>
      <c r="O1873" s="148">
        <f t="shared" si="39"/>
        <v>3.4069999999999996E-2</v>
      </c>
      <c r="R1873" s="67"/>
      <c r="X1873" s="66">
        <v>44610</v>
      </c>
      <c r="Y1873" s="62">
        <v>3.25</v>
      </c>
    </row>
    <row r="1874" spans="9:25" x14ac:dyDescent="0.25">
      <c r="I1874" s="66">
        <v>44614</v>
      </c>
      <c r="J1874" s="62">
        <v>2.31</v>
      </c>
      <c r="K1874" s="66">
        <v>44614</v>
      </c>
      <c r="L1874" s="147">
        <v>3.41</v>
      </c>
      <c r="M1874" s="147">
        <v>341</v>
      </c>
      <c r="N1874" s="148">
        <v>3.4099999999999998E-2</v>
      </c>
      <c r="O1874" s="148">
        <f t="shared" si="39"/>
        <v>3.4099999999999998E-2</v>
      </c>
      <c r="R1874" s="67"/>
      <c r="X1874" s="66">
        <v>44613</v>
      </c>
      <c r="Y1874" s="62"/>
    </row>
    <row r="1875" spans="9:25" x14ac:dyDescent="0.25">
      <c r="I1875" s="66">
        <v>44615</v>
      </c>
      <c r="J1875" s="62">
        <v>2.36</v>
      </c>
      <c r="K1875" s="66">
        <v>44615</v>
      </c>
      <c r="L1875" s="62">
        <v>340.79</v>
      </c>
      <c r="M1875" s="62">
        <v>340.79</v>
      </c>
      <c r="N1875" s="67">
        <v>3.4079000000000005E-2</v>
      </c>
      <c r="O1875" s="67">
        <f t="shared" si="39"/>
        <v>3.4079000000000005E-2</v>
      </c>
      <c r="R1875" s="67"/>
      <c r="X1875" s="66">
        <v>44614</v>
      </c>
      <c r="Y1875" s="62">
        <v>3.25</v>
      </c>
    </row>
    <row r="1876" spans="9:25" x14ac:dyDescent="0.25">
      <c r="I1876" s="66">
        <v>44616</v>
      </c>
      <c r="J1876" s="62">
        <v>2.36</v>
      </c>
      <c r="K1876" s="66">
        <v>44616</v>
      </c>
      <c r="L1876" s="62">
        <v>344.98</v>
      </c>
      <c r="M1876" s="62">
        <v>344.98</v>
      </c>
      <c r="N1876" s="67">
        <v>3.4498000000000001E-2</v>
      </c>
      <c r="O1876" s="67">
        <f t="shared" si="39"/>
        <v>3.4498000000000001E-2</v>
      </c>
      <c r="R1876" s="67"/>
      <c r="X1876" s="66">
        <v>44615</v>
      </c>
      <c r="Y1876" s="62">
        <v>3.25</v>
      </c>
    </row>
    <row r="1877" spans="9:25" x14ac:dyDescent="0.25">
      <c r="I1877" s="66">
        <v>44617</v>
      </c>
      <c r="J1877" s="62">
        <v>2.37</v>
      </c>
      <c r="K1877" s="66">
        <v>44617</v>
      </c>
      <c r="L1877" s="62">
        <v>340.11</v>
      </c>
      <c r="M1877" s="62">
        <v>340.11</v>
      </c>
      <c r="N1877" s="67">
        <v>3.4011E-2</v>
      </c>
      <c r="O1877" s="67">
        <f t="shared" si="39"/>
        <v>3.4011E-2</v>
      </c>
      <c r="R1877" s="67"/>
      <c r="X1877" s="66">
        <v>44616</v>
      </c>
      <c r="Y1877" s="62">
        <v>3.25</v>
      </c>
    </row>
    <row r="1878" spans="9:25" x14ac:dyDescent="0.25">
      <c r="I1878" s="66">
        <v>44620</v>
      </c>
      <c r="J1878" s="62">
        <v>2.25</v>
      </c>
      <c r="K1878" s="66">
        <v>44620</v>
      </c>
      <c r="L1878" s="62">
        <v>334.81</v>
      </c>
      <c r="M1878" s="62">
        <v>334.81</v>
      </c>
      <c r="N1878" s="67">
        <v>3.3480999999999997E-2</v>
      </c>
      <c r="O1878" s="67">
        <f t="shared" si="39"/>
        <v>3.3480999999999997E-2</v>
      </c>
      <c r="R1878" s="67"/>
      <c r="X1878" s="66">
        <v>44617</v>
      </c>
      <c r="Y1878" s="62">
        <v>3.25</v>
      </c>
    </row>
    <row r="1879" spans="9:25" x14ac:dyDescent="0.25">
      <c r="I1879" s="66">
        <v>44621</v>
      </c>
      <c r="J1879" s="62">
        <v>2.19</v>
      </c>
      <c r="K1879" s="66">
        <v>44621</v>
      </c>
      <c r="L1879" s="62">
        <v>335.64</v>
      </c>
      <c r="M1879" s="62">
        <v>335.64</v>
      </c>
      <c r="N1879" s="67">
        <v>3.3563999999999997E-2</v>
      </c>
      <c r="O1879" s="67">
        <f t="shared" si="39"/>
        <v>3.3563999999999997E-2</v>
      </c>
      <c r="R1879" s="67"/>
      <c r="X1879" s="66">
        <v>44620</v>
      </c>
      <c r="Y1879" s="62">
        <v>3.25</v>
      </c>
    </row>
    <row r="1880" spans="9:25" x14ac:dyDescent="0.25">
      <c r="I1880" s="66">
        <v>44622</v>
      </c>
      <c r="J1880" s="62">
        <v>2.3199999999999998</v>
      </c>
      <c r="K1880" s="66">
        <v>44622</v>
      </c>
      <c r="L1880" s="62">
        <v>338.99</v>
      </c>
      <c r="M1880" s="62">
        <v>338.99</v>
      </c>
      <c r="N1880" s="67">
        <v>3.3898999999999999E-2</v>
      </c>
      <c r="O1880" s="67">
        <f t="shared" si="39"/>
        <v>3.3898999999999999E-2</v>
      </c>
      <c r="R1880" s="67"/>
      <c r="X1880" s="66">
        <v>44621</v>
      </c>
      <c r="Y1880" s="62">
        <v>3.25</v>
      </c>
    </row>
    <row r="1881" spans="9:25" x14ac:dyDescent="0.25">
      <c r="I1881" s="66">
        <v>44623</v>
      </c>
      <c r="J1881" s="62">
        <v>2.3199999999999998</v>
      </c>
      <c r="K1881" s="66">
        <v>44623</v>
      </c>
      <c r="L1881" s="62">
        <v>339.83</v>
      </c>
      <c r="M1881" s="62">
        <v>339.83</v>
      </c>
      <c r="N1881" s="67">
        <v>3.3982999999999999E-2</v>
      </c>
      <c r="O1881" s="67">
        <f t="shared" si="39"/>
        <v>3.3982999999999999E-2</v>
      </c>
      <c r="R1881" s="67"/>
      <c r="X1881" s="66">
        <v>44622</v>
      </c>
      <c r="Y1881" s="62">
        <v>3.25</v>
      </c>
    </row>
    <row r="1882" spans="9:25" x14ac:dyDescent="0.25">
      <c r="I1882" s="66">
        <v>44624</v>
      </c>
      <c r="J1882" s="62">
        <v>2.23</v>
      </c>
      <c r="K1882" s="66">
        <v>44624</v>
      </c>
      <c r="L1882" s="62">
        <v>334.02</v>
      </c>
      <c r="M1882" s="62">
        <v>334.02</v>
      </c>
      <c r="N1882" s="67">
        <v>3.3402000000000001E-2</v>
      </c>
      <c r="O1882" s="67">
        <f t="shared" si="39"/>
        <v>3.3402000000000001E-2</v>
      </c>
      <c r="R1882" s="67"/>
      <c r="X1882" s="66">
        <v>44623</v>
      </c>
      <c r="Y1882" s="62">
        <v>3.25</v>
      </c>
    </row>
    <row r="1883" spans="9:25" x14ac:dyDescent="0.25">
      <c r="I1883" s="66">
        <v>44627</v>
      </c>
      <c r="J1883" s="62">
        <v>2.29</v>
      </c>
      <c r="K1883" s="66">
        <v>44627</v>
      </c>
      <c r="L1883" s="62">
        <v>339.81</v>
      </c>
      <c r="M1883" s="62">
        <v>339.81</v>
      </c>
      <c r="N1883" s="67">
        <v>3.3980999999999997E-2</v>
      </c>
      <c r="O1883" s="67">
        <f t="shared" si="39"/>
        <v>3.3980999999999997E-2</v>
      </c>
      <c r="R1883" s="67"/>
      <c r="X1883" s="66">
        <v>44624</v>
      </c>
      <c r="Y1883" s="62">
        <v>3.25</v>
      </c>
    </row>
    <row r="1884" spans="9:25" x14ac:dyDescent="0.25">
      <c r="I1884" s="66">
        <v>44628</v>
      </c>
      <c r="J1884" s="62">
        <v>2.34</v>
      </c>
      <c r="K1884" s="66">
        <v>44628</v>
      </c>
      <c r="L1884" s="62">
        <v>347.31</v>
      </c>
      <c r="M1884" s="62">
        <v>347.31</v>
      </c>
      <c r="N1884" s="67">
        <v>3.4730999999999998E-2</v>
      </c>
      <c r="O1884" s="67">
        <f t="shared" si="39"/>
        <v>3.4730999999999998E-2</v>
      </c>
      <c r="R1884" s="67"/>
      <c r="X1884" s="66">
        <v>44627</v>
      </c>
      <c r="Y1884" s="62">
        <v>3.25</v>
      </c>
    </row>
    <row r="1885" spans="9:25" x14ac:dyDescent="0.25">
      <c r="I1885" s="66">
        <v>44629</v>
      </c>
      <c r="J1885" s="62">
        <v>2.38</v>
      </c>
      <c r="K1885" s="66">
        <v>44629</v>
      </c>
      <c r="L1885" s="62">
        <v>341.83</v>
      </c>
      <c r="M1885" s="62">
        <v>341.83</v>
      </c>
      <c r="N1885" s="67">
        <v>3.4182999999999998E-2</v>
      </c>
      <c r="O1885" s="67">
        <f t="shared" si="39"/>
        <v>3.4182999999999998E-2</v>
      </c>
      <c r="R1885" s="67"/>
      <c r="X1885" s="66">
        <v>44628</v>
      </c>
      <c r="Y1885" s="62">
        <v>3.25</v>
      </c>
    </row>
    <row r="1886" spans="9:25" x14ac:dyDescent="0.25">
      <c r="I1886" s="66">
        <v>44630</v>
      </c>
      <c r="J1886" s="62">
        <v>2.4500000000000002</v>
      </c>
      <c r="K1886" s="66">
        <v>44630</v>
      </c>
      <c r="L1886" s="62">
        <v>333.49</v>
      </c>
      <c r="M1886" s="62">
        <v>333.49</v>
      </c>
      <c r="N1886" s="67">
        <v>3.3349000000000004E-2</v>
      </c>
      <c r="O1886" s="67">
        <f t="shared" si="39"/>
        <v>3.3349000000000004E-2</v>
      </c>
      <c r="R1886" s="67"/>
      <c r="X1886" s="66">
        <v>44629</v>
      </c>
      <c r="Y1886" s="62">
        <v>3.25</v>
      </c>
    </row>
    <row r="1887" spans="9:25" x14ac:dyDescent="0.25">
      <c r="I1887" s="66">
        <v>44631</v>
      </c>
      <c r="J1887" s="62">
        <v>2.4500000000000002</v>
      </c>
      <c r="K1887" s="66">
        <v>44631</v>
      </c>
      <c r="L1887" s="62">
        <v>333.27</v>
      </c>
      <c r="M1887" s="62">
        <v>333.27</v>
      </c>
      <c r="N1887" s="67">
        <v>3.3326999999999996E-2</v>
      </c>
      <c r="O1887" s="67">
        <f t="shared" si="39"/>
        <v>3.3326999999999996E-2</v>
      </c>
      <c r="R1887" s="67"/>
      <c r="X1887" s="66">
        <v>44630</v>
      </c>
      <c r="Y1887" s="62">
        <v>3.25</v>
      </c>
    </row>
    <row r="1888" spans="9:25" x14ac:dyDescent="0.25">
      <c r="I1888" s="66">
        <v>44634</v>
      </c>
      <c r="J1888" s="62">
        <v>2.56</v>
      </c>
      <c r="K1888" s="66">
        <v>44634</v>
      </c>
      <c r="L1888" s="62">
        <v>339.31</v>
      </c>
      <c r="M1888" s="62">
        <v>339.31</v>
      </c>
      <c r="N1888" s="67">
        <v>3.3931000000000003E-2</v>
      </c>
      <c r="O1888" s="67">
        <f t="shared" si="39"/>
        <v>3.3931000000000003E-2</v>
      </c>
      <c r="R1888" s="67"/>
      <c r="X1888" s="66">
        <v>44631</v>
      </c>
      <c r="Y1888" s="62">
        <v>3.25</v>
      </c>
    </row>
    <row r="1889" spans="9:25" x14ac:dyDescent="0.25">
      <c r="I1889" s="66">
        <v>44635</v>
      </c>
      <c r="J1889" s="62">
        <v>2.57</v>
      </c>
      <c r="K1889" s="66">
        <v>44635</v>
      </c>
      <c r="L1889" s="62">
        <v>340.01</v>
      </c>
      <c r="M1889" s="62">
        <v>340.01</v>
      </c>
      <c r="N1889" s="67">
        <v>3.4000999999999997E-2</v>
      </c>
      <c r="O1889" s="67">
        <f t="shared" si="39"/>
        <v>3.4000999999999997E-2</v>
      </c>
      <c r="R1889" s="67"/>
      <c r="X1889" s="66">
        <v>44634</v>
      </c>
      <c r="Y1889" s="62">
        <v>3.25</v>
      </c>
    </row>
    <row r="1890" spans="9:25" x14ac:dyDescent="0.25">
      <c r="I1890" s="66">
        <v>44636</v>
      </c>
      <c r="J1890" s="62">
        <v>2.56</v>
      </c>
      <c r="K1890" s="66">
        <v>44636</v>
      </c>
      <c r="L1890" s="62">
        <v>336.42</v>
      </c>
      <c r="M1890" s="62">
        <v>336.42</v>
      </c>
      <c r="N1890" s="67">
        <v>3.3641999999999998E-2</v>
      </c>
      <c r="O1890" s="67">
        <f t="shared" si="39"/>
        <v>3.3641999999999998E-2</v>
      </c>
      <c r="R1890" s="67"/>
      <c r="X1890" s="66">
        <v>44635</v>
      </c>
      <c r="Y1890" s="62">
        <v>3.25</v>
      </c>
    </row>
    <row r="1891" spans="9:25" x14ac:dyDescent="0.25">
      <c r="I1891" s="66">
        <v>44637</v>
      </c>
      <c r="J1891" s="62">
        <v>2.6</v>
      </c>
      <c r="K1891" s="66">
        <v>44637</v>
      </c>
      <c r="L1891" s="62">
        <v>324.12</v>
      </c>
      <c r="M1891" s="62">
        <v>324.12</v>
      </c>
      <c r="N1891" s="67">
        <v>3.2412000000000003E-2</v>
      </c>
      <c r="O1891" s="67">
        <f t="shared" si="39"/>
        <v>3.2412000000000003E-2</v>
      </c>
      <c r="R1891" s="67"/>
      <c r="X1891" s="66">
        <v>44636</v>
      </c>
      <c r="Y1891" s="62">
        <v>3.25</v>
      </c>
    </row>
    <row r="1892" spans="9:25" x14ac:dyDescent="0.25">
      <c r="I1892" s="66">
        <v>44638</v>
      </c>
      <c r="J1892" s="62">
        <v>2.5299999999999998</v>
      </c>
      <c r="K1892" s="66">
        <v>44638</v>
      </c>
      <c r="L1892" s="62">
        <v>318.57</v>
      </c>
      <c r="M1892" s="62">
        <v>318.57</v>
      </c>
      <c r="N1892" s="67">
        <v>3.1856999999999996E-2</v>
      </c>
      <c r="O1892" s="67">
        <f t="shared" si="39"/>
        <v>3.1856999999999996E-2</v>
      </c>
      <c r="R1892" s="67"/>
      <c r="X1892" s="66">
        <v>44637</v>
      </c>
      <c r="Y1892" s="62">
        <v>3.5</v>
      </c>
    </row>
    <row r="1893" spans="9:25" x14ac:dyDescent="0.25">
      <c r="I1893" s="66">
        <v>44641</v>
      </c>
      <c r="J1893" s="62">
        <v>2.67</v>
      </c>
      <c r="K1893" s="66">
        <v>44641</v>
      </c>
      <c r="L1893" s="62">
        <v>318.27999999999997</v>
      </c>
      <c r="M1893" s="62">
        <v>318.27999999999997</v>
      </c>
      <c r="N1893" s="67">
        <v>3.1827999999999995E-2</v>
      </c>
      <c r="O1893" s="67">
        <f t="shared" si="39"/>
        <v>3.1827999999999995E-2</v>
      </c>
      <c r="R1893" s="67"/>
      <c r="X1893" s="66">
        <v>44638</v>
      </c>
      <c r="Y1893" s="62">
        <v>3.5</v>
      </c>
    </row>
    <row r="1894" spans="9:25" x14ac:dyDescent="0.25">
      <c r="I1894" s="66">
        <v>44642</v>
      </c>
      <c r="J1894" s="62">
        <v>2.71</v>
      </c>
      <c r="K1894" s="66">
        <v>44642</v>
      </c>
      <c r="L1894" s="147">
        <v>33.119999999999997</v>
      </c>
      <c r="M1894" s="147">
        <v>331.2</v>
      </c>
      <c r="N1894" s="148">
        <v>3.3119999999999997E-2</v>
      </c>
      <c r="O1894" s="148">
        <f t="shared" si="39"/>
        <v>3.3119999999999997E-2</v>
      </c>
      <c r="R1894" s="67"/>
      <c r="X1894" s="66">
        <v>44641</v>
      </c>
      <c r="Y1894" s="62">
        <v>3.5</v>
      </c>
    </row>
    <row r="1895" spans="9:25" x14ac:dyDescent="0.25">
      <c r="I1895" s="66">
        <v>44643</v>
      </c>
      <c r="J1895" s="62">
        <v>2.65</v>
      </c>
      <c r="K1895" s="66">
        <v>44643</v>
      </c>
      <c r="L1895" s="62">
        <v>327.16000000000003</v>
      </c>
      <c r="M1895" s="62">
        <v>327.16000000000003</v>
      </c>
      <c r="N1895" s="67">
        <v>3.2716000000000002E-2</v>
      </c>
      <c r="O1895" s="67">
        <f t="shared" si="39"/>
        <v>3.2716000000000002E-2</v>
      </c>
      <c r="R1895" s="67"/>
      <c r="X1895" s="66">
        <v>44642</v>
      </c>
      <c r="Y1895" s="62">
        <v>3.5</v>
      </c>
    </row>
    <row r="1896" spans="9:25" x14ac:dyDescent="0.25">
      <c r="I1896" s="66">
        <v>44644</v>
      </c>
      <c r="J1896" s="62">
        <v>2.63</v>
      </c>
      <c r="K1896" s="66">
        <v>44644</v>
      </c>
      <c r="L1896" s="62">
        <v>328.92</v>
      </c>
      <c r="M1896" s="62">
        <v>328.92</v>
      </c>
      <c r="N1896" s="67">
        <v>3.2892000000000005E-2</v>
      </c>
      <c r="O1896" s="67">
        <f t="shared" si="39"/>
        <v>3.2892000000000005E-2</v>
      </c>
      <c r="R1896" s="67"/>
      <c r="X1896" s="66">
        <v>44643</v>
      </c>
      <c r="Y1896" s="62">
        <v>3.5</v>
      </c>
    </row>
    <row r="1897" spans="9:25" x14ac:dyDescent="0.25">
      <c r="I1897" s="66">
        <v>44645</v>
      </c>
      <c r="J1897" s="62">
        <v>2.74</v>
      </c>
      <c r="K1897" s="66">
        <v>44645</v>
      </c>
      <c r="L1897" s="62">
        <v>327.33</v>
      </c>
      <c r="M1897" s="62">
        <v>327.33</v>
      </c>
      <c r="N1897" s="67">
        <v>3.2732999999999998E-2</v>
      </c>
      <c r="O1897" s="67">
        <f t="shared" si="39"/>
        <v>3.2732999999999998E-2</v>
      </c>
      <c r="R1897" s="67"/>
      <c r="X1897" s="66">
        <v>44644</v>
      </c>
      <c r="Y1897" s="62">
        <v>3.5</v>
      </c>
    </row>
    <row r="1898" spans="9:25" x14ac:dyDescent="0.25">
      <c r="I1898" s="66">
        <v>44648</v>
      </c>
      <c r="J1898" s="62">
        <v>2.72</v>
      </c>
      <c r="K1898" s="66">
        <v>44648</v>
      </c>
      <c r="L1898" s="147">
        <v>32.56</v>
      </c>
      <c r="M1898" s="147">
        <v>325.60000000000002</v>
      </c>
      <c r="N1898" s="148">
        <v>3.2560000000000006E-2</v>
      </c>
      <c r="O1898" s="148">
        <f t="shared" si="39"/>
        <v>3.2560000000000006E-2</v>
      </c>
      <c r="R1898" s="67"/>
      <c r="X1898" s="66">
        <v>44645</v>
      </c>
      <c r="Y1898" s="62">
        <v>3.5</v>
      </c>
    </row>
    <row r="1899" spans="9:25" x14ac:dyDescent="0.25">
      <c r="I1899" s="66">
        <v>44649</v>
      </c>
      <c r="J1899" s="62">
        <v>2.68</v>
      </c>
      <c r="K1899" s="66">
        <v>44649</v>
      </c>
      <c r="L1899" s="62">
        <v>320.88</v>
      </c>
      <c r="M1899" s="62">
        <v>320.88</v>
      </c>
      <c r="N1899" s="67">
        <v>3.2087999999999998E-2</v>
      </c>
      <c r="O1899" s="67">
        <f t="shared" si="39"/>
        <v>3.2087999999999998E-2</v>
      </c>
      <c r="R1899" s="67"/>
      <c r="X1899" s="66">
        <v>44648</v>
      </c>
      <c r="Y1899" s="62">
        <v>3.5</v>
      </c>
    </row>
    <row r="1900" spans="9:25" x14ac:dyDescent="0.25">
      <c r="I1900" s="66">
        <v>44650</v>
      </c>
      <c r="J1900" s="62">
        <v>2.63</v>
      </c>
      <c r="K1900" s="66">
        <v>44650</v>
      </c>
      <c r="L1900" s="62">
        <v>313.87</v>
      </c>
      <c r="M1900" s="62">
        <v>313.87</v>
      </c>
      <c r="N1900" s="67">
        <v>3.1386999999999998E-2</v>
      </c>
      <c r="O1900" s="67">
        <f t="shared" si="39"/>
        <v>3.1386999999999998E-2</v>
      </c>
      <c r="R1900" s="67"/>
      <c r="X1900" s="66">
        <v>44649</v>
      </c>
      <c r="Y1900" s="62">
        <v>3.5</v>
      </c>
    </row>
    <row r="1901" spans="9:25" x14ac:dyDescent="0.25">
      <c r="I1901" s="66">
        <v>44651</v>
      </c>
      <c r="J1901" s="62">
        <v>2.59</v>
      </c>
      <c r="K1901" s="66">
        <v>44651</v>
      </c>
      <c r="L1901" s="62">
        <v>316.48</v>
      </c>
      <c r="M1901" s="62">
        <v>316.48</v>
      </c>
      <c r="N1901" s="67">
        <v>3.1648000000000003E-2</v>
      </c>
      <c r="O1901" s="67">
        <f t="shared" si="39"/>
        <v>3.1648000000000003E-2</v>
      </c>
      <c r="R1901" s="67"/>
      <c r="X1901" s="66">
        <v>44650</v>
      </c>
      <c r="Y1901" s="62">
        <v>3.5</v>
      </c>
    </row>
    <row r="1902" spans="9:25" x14ac:dyDescent="0.25">
      <c r="I1902" s="66">
        <v>44652</v>
      </c>
      <c r="J1902" s="62">
        <v>2.6</v>
      </c>
      <c r="K1902" s="66">
        <v>44652</v>
      </c>
      <c r="L1902" s="62">
        <v>319.02</v>
      </c>
      <c r="M1902" s="62">
        <v>319.02</v>
      </c>
      <c r="N1902" s="67">
        <v>3.1902E-2</v>
      </c>
      <c r="O1902" s="67">
        <f t="shared" si="39"/>
        <v>3.1902E-2</v>
      </c>
      <c r="R1902" s="67"/>
      <c r="X1902" s="66">
        <v>44651</v>
      </c>
      <c r="Y1902" s="62">
        <v>3.5</v>
      </c>
    </row>
    <row r="1903" spans="9:25" x14ac:dyDescent="0.25">
      <c r="I1903" s="66">
        <v>44655</v>
      </c>
      <c r="J1903" s="62">
        <v>2.64</v>
      </c>
      <c r="K1903" s="66">
        <v>44655</v>
      </c>
      <c r="L1903" s="147">
        <v>31.83</v>
      </c>
      <c r="M1903" s="147">
        <v>318.3</v>
      </c>
      <c r="N1903" s="148">
        <v>3.1830000000000004E-2</v>
      </c>
      <c r="O1903" s="148">
        <f t="shared" si="39"/>
        <v>3.1830000000000004E-2</v>
      </c>
      <c r="R1903" s="67"/>
      <c r="X1903" s="66">
        <v>44652</v>
      </c>
      <c r="Y1903" s="62">
        <v>3.5</v>
      </c>
    </row>
    <row r="1904" spans="9:25" x14ac:dyDescent="0.25">
      <c r="I1904" s="66">
        <v>44656</v>
      </c>
      <c r="J1904" s="62">
        <v>2.74</v>
      </c>
      <c r="K1904" s="66">
        <v>44656</v>
      </c>
      <c r="L1904" s="62">
        <v>316.92</v>
      </c>
      <c r="M1904" s="62">
        <v>316.92</v>
      </c>
      <c r="N1904" s="67">
        <v>3.1692000000000005E-2</v>
      </c>
      <c r="O1904" s="67">
        <f t="shared" si="39"/>
        <v>3.1692000000000005E-2</v>
      </c>
      <c r="R1904" s="67"/>
      <c r="X1904" s="66">
        <v>44655</v>
      </c>
      <c r="Y1904" s="62">
        <v>3.5</v>
      </c>
    </row>
    <row r="1905" spans="9:25" x14ac:dyDescent="0.25">
      <c r="I1905" s="66">
        <v>44657</v>
      </c>
      <c r="J1905" s="62">
        <v>2.81</v>
      </c>
      <c r="K1905" s="66">
        <v>44657</v>
      </c>
      <c r="L1905" s="62">
        <v>321.73</v>
      </c>
      <c r="M1905" s="62">
        <v>321.73</v>
      </c>
      <c r="N1905" s="67">
        <v>3.2173E-2</v>
      </c>
      <c r="O1905" s="67">
        <f t="shared" si="39"/>
        <v>3.2173E-2</v>
      </c>
      <c r="R1905" s="67"/>
      <c r="X1905" s="66">
        <v>44656</v>
      </c>
      <c r="Y1905" s="62">
        <v>3.5</v>
      </c>
    </row>
    <row r="1906" spans="9:25" x14ac:dyDescent="0.25">
      <c r="I1906" s="66">
        <v>44658</v>
      </c>
      <c r="J1906" s="62">
        <v>2.87</v>
      </c>
      <c r="K1906" s="66">
        <v>44658</v>
      </c>
      <c r="L1906" s="62">
        <v>322.63</v>
      </c>
      <c r="M1906" s="62">
        <v>322.63</v>
      </c>
      <c r="N1906" s="67">
        <v>3.2263E-2</v>
      </c>
      <c r="O1906" s="67">
        <f t="shared" si="39"/>
        <v>3.2263E-2</v>
      </c>
      <c r="R1906" s="67"/>
      <c r="X1906" s="66">
        <v>44657</v>
      </c>
      <c r="Y1906" s="62">
        <v>3.5</v>
      </c>
    </row>
    <row r="1907" spans="9:25" x14ac:dyDescent="0.25">
      <c r="I1907" s="66">
        <v>44659</v>
      </c>
      <c r="J1907" s="62">
        <v>2.94</v>
      </c>
      <c r="K1907" s="66">
        <v>44659</v>
      </c>
      <c r="L1907" s="147">
        <v>32.590000000000003</v>
      </c>
      <c r="M1907" s="147">
        <v>325.89999999999998</v>
      </c>
      <c r="N1907" s="148">
        <v>3.2590000000000001E-2</v>
      </c>
      <c r="O1907" s="148">
        <f t="shared" si="39"/>
        <v>3.2590000000000001E-2</v>
      </c>
      <c r="R1907" s="67"/>
      <c r="X1907" s="66">
        <v>44658</v>
      </c>
      <c r="Y1907" s="62">
        <v>3.5</v>
      </c>
    </row>
    <row r="1908" spans="9:25" x14ac:dyDescent="0.25">
      <c r="I1908" s="66">
        <v>44662</v>
      </c>
      <c r="J1908" s="62">
        <v>3.02</v>
      </c>
      <c r="K1908" s="66">
        <v>44662</v>
      </c>
      <c r="L1908" s="62">
        <v>329.22</v>
      </c>
      <c r="M1908" s="62">
        <v>329.22</v>
      </c>
      <c r="N1908" s="67">
        <v>3.2922E-2</v>
      </c>
      <c r="O1908" s="67">
        <f t="shared" si="39"/>
        <v>3.2922E-2</v>
      </c>
      <c r="R1908" s="67"/>
      <c r="X1908" s="66">
        <v>44659</v>
      </c>
      <c r="Y1908" s="62">
        <v>3.5</v>
      </c>
    </row>
    <row r="1909" spans="9:25" x14ac:dyDescent="0.25">
      <c r="I1909" s="66">
        <v>44663</v>
      </c>
      <c r="J1909" s="62">
        <v>2.99</v>
      </c>
      <c r="K1909" s="66">
        <v>44663</v>
      </c>
      <c r="L1909" s="147">
        <v>33.450000000000003</v>
      </c>
      <c r="M1909" s="147">
        <v>334.5</v>
      </c>
      <c r="N1909" s="148">
        <v>3.3450000000000001E-2</v>
      </c>
      <c r="O1909" s="148">
        <f t="shared" si="39"/>
        <v>3.3450000000000001E-2</v>
      </c>
      <c r="R1909" s="67"/>
      <c r="X1909" s="66">
        <v>44662</v>
      </c>
      <c r="Y1909" s="62">
        <v>3.5</v>
      </c>
    </row>
    <row r="1910" spans="9:25" x14ac:dyDescent="0.25">
      <c r="I1910" s="66">
        <v>44664</v>
      </c>
      <c r="J1910" s="62">
        <v>2.97</v>
      </c>
      <c r="K1910" s="66">
        <v>44664</v>
      </c>
      <c r="L1910" s="147">
        <v>33.17</v>
      </c>
      <c r="M1910" s="147">
        <v>331.7</v>
      </c>
      <c r="N1910" s="148">
        <v>3.3169999999999998E-2</v>
      </c>
      <c r="O1910" s="148">
        <f t="shared" si="39"/>
        <v>3.3169999999999998E-2</v>
      </c>
      <c r="R1910" s="67"/>
      <c r="X1910" s="66">
        <v>44663</v>
      </c>
      <c r="Y1910" s="62">
        <v>3.5</v>
      </c>
    </row>
    <row r="1911" spans="9:25" x14ac:dyDescent="0.25">
      <c r="I1911" s="66">
        <v>44665</v>
      </c>
      <c r="J1911" s="62">
        <v>3.09</v>
      </c>
      <c r="K1911" s="66">
        <v>44665</v>
      </c>
      <c r="L1911" s="62">
        <v>329.54</v>
      </c>
      <c r="M1911" s="62">
        <v>329.54</v>
      </c>
      <c r="N1911" s="67">
        <v>3.2954000000000004E-2</v>
      </c>
      <c r="O1911" s="67">
        <f t="shared" si="39"/>
        <v>3.2954000000000004E-2</v>
      </c>
      <c r="R1911" s="67"/>
      <c r="X1911" s="66">
        <v>44664</v>
      </c>
      <c r="Y1911" s="62">
        <v>3.5</v>
      </c>
    </row>
    <row r="1912" spans="9:25" x14ac:dyDescent="0.25">
      <c r="I1912" s="66">
        <v>44666</v>
      </c>
      <c r="J1912" s="62"/>
      <c r="K1912" s="66">
        <v>44666</v>
      </c>
      <c r="L1912" s="62">
        <v>332.95</v>
      </c>
      <c r="M1912" s="62">
        <v>332.95</v>
      </c>
      <c r="N1912" s="67">
        <v>3.3294999999999998E-2</v>
      </c>
      <c r="O1912" s="67">
        <f t="shared" si="39"/>
        <v>3.3294999999999998E-2</v>
      </c>
      <c r="R1912" s="67"/>
      <c r="X1912" s="66">
        <v>44665</v>
      </c>
      <c r="Y1912" s="62">
        <v>3.5</v>
      </c>
    </row>
    <row r="1913" spans="9:25" x14ac:dyDescent="0.25">
      <c r="I1913" s="66">
        <v>44669</v>
      </c>
      <c r="J1913" s="62">
        <v>3.12</v>
      </c>
      <c r="K1913" s="66">
        <v>44669</v>
      </c>
      <c r="L1913" s="62">
        <v>331.56</v>
      </c>
      <c r="M1913" s="62">
        <v>331.56</v>
      </c>
      <c r="N1913" s="67">
        <v>3.3155999999999998E-2</v>
      </c>
      <c r="O1913" s="67">
        <f t="shared" si="39"/>
        <v>3.3155999999999998E-2</v>
      </c>
      <c r="R1913" s="67"/>
      <c r="X1913" s="66">
        <v>44666</v>
      </c>
      <c r="Y1913" s="62">
        <v>3.5</v>
      </c>
    </row>
    <row r="1914" spans="9:25" x14ac:dyDescent="0.25">
      <c r="I1914" s="66">
        <v>44670</v>
      </c>
      <c r="J1914" s="62">
        <v>3.19</v>
      </c>
      <c r="K1914" s="66">
        <v>44670</v>
      </c>
      <c r="L1914" s="62">
        <v>326.49</v>
      </c>
      <c r="M1914" s="62">
        <v>326.49</v>
      </c>
      <c r="N1914" s="67">
        <v>3.2648999999999997E-2</v>
      </c>
      <c r="O1914" s="67">
        <f t="shared" si="39"/>
        <v>3.2648999999999997E-2</v>
      </c>
      <c r="R1914" s="67"/>
      <c r="X1914" s="66">
        <v>44669</v>
      </c>
      <c r="Y1914" s="62">
        <v>3.5</v>
      </c>
    </row>
    <row r="1915" spans="9:25" x14ac:dyDescent="0.25">
      <c r="I1915" s="66">
        <v>44671</v>
      </c>
      <c r="J1915" s="62">
        <v>3.08</v>
      </c>
      <c r="K1915" s="66">
        <v>44671</v>
      </c>
      <c r="L1915" s="62">
        <v>328.56</v>
      </c>
      <c r="M1915" s="62">
        <v>328.56</v>
      </c>
      <c r="N1915" s="67">
        <v>3.2856000000000003E-2</v>
      </c>
      <c r="O1915" s="67">
        <f t="shared" si="39"/>
        <v>3.2856000000000003E-2</v>
      </c>
      <c r="R1915" s="67"/>
      <c r="X1915" s="66">
        <v>44670</v>
      </c>
      <c r="Y1915" s="62">
        <v>3.5</v>
      </c>
    </row>
    <row r="1916" spans="9:25" x14ac:dyDescent="0.25">
      <c r="I1916" s="66">
        <v>44672</v>
      </c>
      <c r="J1916" s="62">
        <v>3.12</v>
      </c>
      <c r="K1916" s="66">
        <v>44672</v>
      </c>
      <c r="L1916" s="62">
        <v>323.33</v>
      </c>
      <c r="M1916" s="62">
        <v>323.33</v>
      </c>
      <c r="N1916" s="67">
        <v>3.2333000000000001E-2</v>
      </c>
      <c r="O1916" s="67">
        <f t="shared" si="39"/>
        <v>3.2333000000000001E-2</v>
      </c>
      <c r="R1916" s="67"/>
      <c r="X1916" s="66">
        <v>44671</v>
      </c>
      <c r="Y1916" s="62">
        <v>3.5</v>
      </c>
    </row>
    <row r="1917" spans="9:25" x14ac:dyDescent="0.25">
      <c r="I1917" s="66">
        <v>44673</v>
      </c>
      <c r="J1917" s="62">
        <v>3.14</v>
      </c>
      <c r="K1917" s="66">
        <v>44673</v>
      </c>
      <c r="L1917" s="62">
        <v>332.56</v>
      </c>
      <c r="M1917" s="62">
        <v>332.56</v>
      </c>
      <c r="N1917" s="67">
        <v>3.3256000000000001E-2</v>
      </c>
      <c r="O1917" s="67">
        <f t="shared" si="39"/>
        <v>3.3256000000000001E-2</v>
      </c>
      <c r="R1917" s="67"/>
      <c r="X1917" s="66">
        <v>44672</v>
      </c>
      <c r="Y1917" s="62">
        <v>3.5</v>
      </c>
    </row>
    <row r="1918" spans="9:25" x14ac:dyDescent="0.25">
      <c r="I1918" s="66">
        <v>44676</v>
      </c>
      <c r="J1918" s="62">
        <v>3.06</v>
      </c>
      <c r="K1918" s="66">
        <v>44676</v>
      </c>
      <c r="L1918" s="62">
        <v>338.19</v>
      </c>
      <c r="M1918" s="62">
        <v>338.19</v>
      </c>
      <c r="N1918" s="67">
        <v>3.3819000000000002E-2</v>
      </c>
      <c r="O1918" s="67">
        <f t="shared" si="39"/>
        <v>3.3819000000000002E-2</v>
      </c>
      <c r="R1918" s="67"/>
      <c r="X1918" s="66">
        <v>44673</v>
      </c>
      <c r="Y1918" s="62">
        <v>3.5</v>
      </c>
    </row>
    <row r="1919" spans="9:25" x14ac:dyDescent="0.25">
      <c r="I1919" s="66">
        <v>44677</v>
      </c>
      <c r="J1919" s="62">
        <v>3.03</v>
      </c>
      <c r="K1919" s="66">
        <v>44677</v>
      </c>
      <c r="L1919" s="62">
        <v>336.13</v>
      </c>
      <c r="M1919" s="62">
        <v>336.13</v>
      </c>
      <c r="N1919" s="67">
        <v>3.3612999999999997E-2</v>
      </c>
      <c r="O1919" s="67">
        <f t="shared" si="39"/>
        <v>3.3612999999999997E-2</v>
      </c>
      <c r="R1919" s="67"/>
      <c r="X1919" s="66">
        <v>44676</v>
      </c>
      <c r="Y1919" s="62">
        <v>3.5</v>
      </c>
    </row>
    <row r="1920" spans="9:25" x14ac:dyDescent="0.25">
      <c r="I1920" s="66">
        <v>44678</v>
      </c>
      <c r="J1920" s="62">
        <v>3.08</v>
      </c>
      <c r="K1920" s="66">
        <v>44678</v>
      </c>
      <c r="L1920" s="62">
        <v>342.43</v>
      </c>
      <c r="M1920" s="62">
        <v>342.43</v>
      </c>
      <c r="N1920" s="67">
        <v>3.4243000000000003E-2</v>
      </c>
      <c r="O1920" s="67">
        <f t="shared" si="39"/>
        <v>3.4243000000000003E-2</v>
      </c>
      <c r="R1920" s="67"/>
      <c r="X1920" s="66">
        <v>44677</v>
      </c>
      <c r="Y1920" s="62">
        <v>3.5</v>
      </c>
    </row>
    <row r="1921" spans="9:25" x14ac:dyDescent="0.25">
      <c r="I1921" s="66">
        <v>44679</v>
      </c>
      <c r="J1921" s="62">
        <v>3.1</v>
      </c>
      <c r="K1921" s="66">
        <v>44679</v>
      </c>
      <c r="L1921" s="62">
        <v>341.28</v>
      </c>
      <c r="M1921" s="62">
        <v>341.28</v>
      </c>
      <c r="N1921" s="67">
        <v>3.4127999999999999E-2</v>
      </c>
      <c r="O1921" s="67">
        <f t="shared" si="39"/>
        <v>3.4127999999999999E-2</v>
      </c>
      <c r="R1921" s="67"/>
      <c r="X1921" s="66">
        <v>44678</v>
      </c>
      <c r="Y1921" s="62">
        <v>3.5</v>
      </c>
    </row>
    <row r="1922" spans="9:25" x14ac:dyDescent="0.25">
      <c r="I1922" s="66">
        <v>44680</v>
      </c>
      <c r="J1922" s="62">
        <v>3.14</v>
      </c>
      <c r="K1922" s="66">
        <v>44680</v>
      </c>
      <c r="L1922" s="62">
        <v>337.29</v>
      </c>
      <c r="M1922" s="62">
        <v>337.29</v>
      </c>
      <c r="N1922" s="67">
        <v>3.3729000000000002E-2</v>
      </c>
      <c r="O1922" s="67">
        <f t="shared" si="39"/>
        <v>3.3729000000000002E-2</v>
      </c>
      <c r="R1922" s="67"/>
      <c r="X1922" s="66">
        <v>44679</v>
      </c>
      <c r="Y1922" s="62">
        <v>3.5</v>
      </c>
    </row>
    <row r="1923" spans="9:25" x14ac:dyDescent="0.25">
      <c r="I1923" s="66">
        <v>44683</v>
      </c>
      <c r="J1923" s="62">
        <v>3.26</v>
      </c>
      <c r="K1923" s="66">
        <v>44683</v>
      </c>
      <c r="L1923" s="62">
        <v>348.06</v>
      </c>
      <c r="M1923" s="62">
        <v>348.06</v>
      </c>
      <c r="N1923" s="67">
        <v>3.4806000000000004E-2</v>
      </c>
      <c r="O1923" s="67">
        <f t="shared" si="39"/>
        <v>3.4806000000000004E-2</v>
      </c>
      <c r="R1923" s="67"/>
      <c r="X1923" s="66">
        <v>44680</v>
      </c>
      <c r="Y1923" s="62">
        <v>3.5</v>
      </c>
    </row>
    <row r="1924" spans="9:25" x14ac:dyDescent="0.25">
      <c r="I1924" s="66">
        <v>44684</v>
      </c>
      <c r="J1924" s="62">
        <v>3.21</v>
      </c>
      <c r="K1924" s="66">
        <v>44684</v>
      </c>
      <c r="L1924" s="62">
        <v>350.32</v>
      </c>
      <c r="M1924" s="62">
        <v>350.32</v>
      </c>
      <c r="N1924" s="67">
        <v>3.5032000000000001E-2</v>
      </c>
      <c r="O1924" s="67">
        <f t="shared" si="39"/>
        <v>3.5032000000000001E-2</v>
      </c>
      <c r="R1924" s="67"/>
      <c r="X1924" s="66">
        <v>44683</v>
      </c>
      <c r="Y1924" s="62">
        <v>3.5</v>
      </c>
    </row>
    <row r="1925" spans="9:25" x14ac:dyDescent="0.25">
      <c r="I1925" s="66">
        <v>44685</v>
      </c>
      <c r="J1925" s="62">
        <v>3.21</v>
      </c>
      <c r="K1925" s="66">
        <v>44685</v>
      </c>
      <c r="L1925" s="62">
        <v>345.72</v>
      </c>
      <c r="M1925" s="62">
        <v>345.72</v>
      </c>
      <c r="N1925" s="67">
        <v>3.4572000000000006E-2</v>
      </c>
      <c r="O1925" s="67">
        <f t="shared" si="39"/>
        <v>3.4572000000000006E-2</v>
      </c>
      <c r="R1925" s="67"/>
      <c r="X1925" s="66">
        <v>44684</v>
      </c>
      <c r="Y1925" s="62">
        <v>3.5</v>
      </c>
    </row>
    <row r="1926" spans="9:25" x14ac:dyDescent="0.25">
      <c r="I1926" s="66">
        <v>44686</v>
      </c>
      <c r="J1926" s="62">
        <v>3.35</v>
      </c>
      <c r="K1926" s="66">
        <v>44686</v>
      </c>
      <c r="L1926" s="62">
        <v>338.17</v>
      </c>
      <c r="M1926" s="62">
        <v>338.17</v>
      </c>
      <c r="N1926" s="67">
        <v>3.3817E-2</v>
      </c>
      <c r="O1926" s="67">
        <f t="shared" si="39"/>
        <v>3.3817E-2</v>
      </c>
      <c r="R1926" s="67"/>
      <c r="X1926" s="66">
        <v>44685</v>
      </c>
      <c r="Y1926" s="62">
        <v>3.5</v>
      </c>
    </row>
    <row r="1927" spans="9:25" x14ac:dyDescent="0.25">
      <c r="I1927" s="66">
        <v>44687</v>
      </c>
      <c r="J1927" s="62">
        <v>3.43</v>
      </c>
      <c r="K1927" s="66">
        <v>44687</v>
      </c>
      <c r="L1927" s="62">
        <v>338.17</v>
      </c>
      <c r="M1927" s="62">
        <v>338.17</v>
      </c>
      <c r="N1927" s="67">
        <v>3.3817E-2</v>
      </c>
      <c r="O1927" s="67">
        <f t="shared" si="39"/>
        <v>3.3817E-2</v>
      </c>
      <c r="R1927" s="67"/>
      <c r="X1927" s="66">
        <v>44686</v>
      </c>
      <c r="Y1927" s="62">
        <v>4</v>
      </c>
    </row>
    <row r="1928" spans="9:25" x14ac:dyDescent="0.25">
      <c r="I1928" s="66">
        <v>44690</v>
      </c>
      <c r="J1928" s="62">
        <v>3.38</v>
      </c>
      <c r="K1928" s="66">
        <v>44690</v>
      </c>
      <c r="L1928" s="62">
        <v>352.29</v>
      </c>
      <c r="M1928" s="62">
        <v>352.29</v>
      </c>
      <c r="N1928" s="67">
        <v>3.5229000000000003E-2</v>
      </c>
      <c r="O1928" s="67">
        <f t="shared" si="39"/>
        <v>3.5229000000000003E-2</v>
      </c>
      <c r="R1928" s="67"/>
      <c r="X1928" s="66">
        <v>44687</v>
      </c>
      <c r="Y1928" s="62">
        <v>4</v>
      </c>
    </row>
    <row r="1929" spans="9:25" x14ac:dyDescent="0.25">
      <c r="I1929" s="66">
        <v>44691</v>
      </c>
      <c r="J1929" s="62">
        <v>3.31</v>
      </c>
      <c r="K1929" s="66">
        <v>44691</v>
      </c>
      <c r="L1929" s="147">
        <v>36.340000000000003</v>
      </c>
      <c r="M1929" s="147">
        <v>363.4</v>
      </c>
      <c r="N1929" s="148">
        <v>3.6339999999999997E-2</v>
      </c>
      <c r="O1929" s="148">
        <f t="shared" si="39"/>
        <v>3.6339999999999997E-2</v>
      </c>
      <c r="R1929" s="67"/>
      <c r="X1929" s="66">
        <v>44690</v>
      </c>
      <c r="Y1929" s="62">
        <v>4</v>
      </c>
    </row>
    <row r="1930" spans="9:25" x14ac:dyDescent="0.25">
      <c r="I1930" s="66">
        <v>44692</v>
      </c>
      <c r="J1930" s="62">
        <v>3.25</v>
      </c>
      <c r="K1930" s="66">
        <v>44692</v>
      </c>
      <c r="L1930" s="62">
        <v>361.64</v>
      </c>
      <c r="M1930" s="62">
        <v>361.64</v>
      </c>
      <c r="N1930" s="67">
        <v>3.6164000000000002E-2</v>
      </c>
      <c r="O1930" s="67">
        <f t="shared" si="39"/>
        <v>3.6164000000000002E-2</v>
      </c>
      <c r="R1930" s="67"/>
      <c r="X1930" s="66">
        <v>44691</v>
      </c>
      <c r="Y1930" s="62">
        <v>4</v>
      </c>
    </row>
    <row r="1931" spans="9:25" x14ac:dyDescent="0.25">
      <c r="I1931" s="66">
        <v>44693</v>
      </c>
      <c r="J1931" s="62">
        <v>3.22</v>
      </c>
      <c r="K1931" s="66">
        <v>44693</v>
      </c>
      <c r="L1931" s="62">
        <v>361.64</v>
      </c>
      <c r="M1931" s="62">
        <v>361.64</v>
      </c>
      <c r="N1931" s="67">
        <v>3.6164000000000002E-2</v>
      </c>
      <c r="O1931" s="67">
        <f t="shared" si="39"/>
        <v>3.6164000000000002E-2</v>
      </c>
      <c r="R1931" s="67"/>
      <c r="X1931" s="66">
        <v>44692</v>
      </c>
      <c r="Y1931" s="62">
        <v>4</v>
      </c>
    </row>
    <row r="1932" spans="9:25" x14ac:dyDescent="0.25">
      <c r="I1932" s="66">
        <v>44694</v>
      </c>
      <c r="J1932" s="62">
        <v>3.32</v>
      </c>
      <c r="K1932" s="66">
        <v>44694</v>
      </c>
      <c r="L1932" s="62">
        <v>361.04</v>
      </c>
      <c r="M1932" s="62">
        <v>361.04</v>
      </c>
      <c r="N1932" s="67">
        <v>3.6104000000000004E-2</v>
      </c>
      <c r="O1932" s="67">
        <f t="shared" ref="O1932:O1995" si="40">IF(OR(N1932&gt;($G$25+$G$26*$G$24),N1932&lt;($G$25-$G$26*$G$24)),"",N1932)</f>
        <v>3.6104000000000004E-2</v>
      </c>
      <c r="R1932" s="67"/>
      <c r="X1932" s="66">
        <v>44693</v>
      </c>
      <c r="Y1932" s="62">
        <v>4</v>
      </c>
    </row>
    <row r="1933" spans="9:25" x14ac:dyDescent="0.25">
      <c r="I1933" s="66">
        <v>44697</v>
      </c>
      <c r="J1933" s="62">
        <v>3.3</v>
      </c>
      <c r="K1933" s="66">
        <v>44697</v>
      </c>
      <c r="L1933" s="147">
        <v>3.59</v>
      </c>
      <c r="M1933" s="147">
        <v>359</v>
      </c>
      <c r="N1933" s="148">
        <v>3.5900000000000001E-2</v>
      </c>
      <c r="O1933" s="148">
        <f t="shared" si="40"/>
        <v>3.5900000000000001E-2</v>
      </c>
      <c r="R1933" s="67"/>
      <c r="X1933" s="66">
        <v>44694</v>
      </c>
      <c r="Y1933" s="62">
        <v>4</v>
      </c>
    </row>
    <row r="1934" spans="9:25" x14ac:dyDescent="0.25">
      <c r="I1934" s="66">
        <v>44698</v>
      </c>
      <c r="J1934" s="62">
        <v>3.36</v>
      </c>
      <c r="K1934" s="66">
        <v>44698</v>
      </c>
      <c r="L1934" s="62">
        <v>359.05</v>
      </c>
      <c r="M1934" s="62">
        <v>359.05</v>
      </c>
      <c r="N1934" s="67">
        <v>3.5904999999999999E-2</v>
      </c>
      <c r="O1934" s="67">
        <f t="shared" si="40"/>
        <v>3.5904999999999999E-2</v>
      </c>
      <c r="R1934" s="67"/>
      <c r="X1934" s="66">
        <v>44697</v>
      </c>
      <c r="Y1934" s="62">
        <v>4</v>
      </c>
    </row>
    <row r="1935" spans="9:25" x14ac:dyDescent="0.25">
      <c r="I1935" s="66">
        <v>44699</v>
      </c>
      <c r="J1935" s="62">
        <v>3.24</v>
      </c>
      <c r="K1935" s="66">
        <v>44699</v>
      </c>
      <c r="L1935" s="62">
        <v>357.98</v>
      </c>
      <c r="M1935" s="62">
        <v>357.98</v>
      </c>
      <c r="N1935" s="67">
        <v>3.5798000000000003E-2</v>
      </c>
      <c r="O1935" s="67">
        <f t="shared" si="40"/>
        <v>3.5798000000000003E-2</v>
      </c>
      <c r="R1935" s="67"/>
      <c r="X1935" s="66">
        <v>44698</v>
      </c>
      <c r="Y1935" s="62">
        <v>4</v>
      </c>
    </row>
    <row r="1936" spans="9:25" x14ac:dyDescent="0.25">
      <c r="I1936" s="66">
        <v>44700</v>
      </c>
      <c r="J1936" s="62">
        <v>3.24</v>
      </c>
      <c r="K1936" s="66">
        <v>44700</v>
      </c>
      <c r="L1936" s="62">
        <v>363.69</v>
      </c>
      <c r="M1936" s="62">
        <v>363.69</v>
      </c>
      <c r="N1936" s="67">
        <v>3.6368999999999999E-2</v>
      </c>
      <c r="O1936" s="67">
        <f t="shared" si="40"/>
        <v>3.6368999999999999E-2</v>
      </c>
      <c r="R1936" s="67"/>
      <c r="X1936" s="66">
        <v>44699</v>
      </c>
      <c r="Y1936" s="62">
        <v>4</v>
      </c>
    </row>
    <row r="1937" spans="9:25" x14ac:dyDescent="0.25">
      <c r="I1937" s="66">
        <v>44701</v>
      </c>
      <c r="J1937" s="62">
        <v>3.17</v>
      </c>
      <c r="K1937" s="66">
        <v>44701</v>
      </c>
      <c r="L1937" s="62">
        <v>365.09</v>
      </c>
      <c r="M1937" s="62">
        <v>365.09</v>
      </c>
      <c r="N1937" s="67">
        <v>3.6509E-2</v>
      </c>
      <c r="O1937" s="67">
        <f t="shared" si="40"/>
        <v>3.6509E-2</v>
      </c>
      <c r="R1937" s="67"/>
      <c r="X1937" s="66">
        <v>44700</v>
      </c>
      <c r="Y1937" s="62">
        <v>4</v>
      </c>
    </row>
    <row r="1938" spans="9:25" x14ac:dyDescent="0.25">
      <c r="I1938" s="66">
        <v>44704</v>
      </c>
      <c r="J1938" s="62">
        <v>3.26</v>
      </c>
      <c r="K1938" s="66">
        <v>44704</v>
      </c>
      <c r="L1938" s="62">
        <v>365.96</v>
      </c>
      <c r="M1938" s="62">
        <v>365.96</v>
      </c>
      <c r="N1938" s="67">
        <v>3.6595999999999997E-2</v>
      </c>
      <c r="O1938" s="67">
        <f t="shared" si="40"/>
        <v>3.6595999999999997E-2</v>
      </c>
      <c r="R1938" s="67"/>
      <c r="X1938" s="66">
        <v>44701</v>
      </c>
      <c r="Y1938" s="62">
        <v>4</v>
      </c>
    </row>
    <row r="1939" spans="9:25" x14ac:dyDescent="0.25">
      <c r="I1939" s="66">
        <v>44705</v>
      </c>
      <c r="J1939" s="62">
        <v>3.16</v>
      </c>
      <c r="K1939" s="66">
        <v>44705</v>
      </c>
      <c r="L1939" s="147">
        <v>36.020000000000003</v>
      </c>
      <c r="M1939" s="147">
        <v>360.2</v>
      </c>
      <c r="N1939" s="148">
        <v>3.6019999999999996E-2</v>
      </c>
      <c r="O1939" s="148">
        <f t="shared" si="40"/>
        <v>3.6019999999999996E-2</v>
      </c>
      <c r="R1939" s="67"/>
      <c r="X1939" s="66">
        <v>44704</v>
      </c>
      <c r="Y1939" s="62">
        <v>4</v>
      </c>
    </row>
    <row r="1940" spans="9:25" x14ac:dyDescent="0.25">
      <c r="I1940" s="66">
        <v>44706</v>
      </c>
      <c r="J1940" s="62">
        <v>3.14</v>
      </c>
      <c r="K1940" s="66">
        <v>44706</v>
      </c>
      <c r="L1940" s="62">
        <v>357.59</v>
      </c>
      <c r="M1940" s="62">
        <v>357.59</v>
      </c>
      <c r="N1940" s="67">
        <v>3.5758999999999999E-2</v>
      </c>
      <c r="O1940" s="67">
        <f t="shared" si="40"/>
        <v>3.5758999999999999E-2</v>
      </c>
      <c r="R1940" s="67"/>
      <c r="X1940" s="66">
        <v>44705</v>
      </c>
      <c r="Y1940" s="62">
        <v>4</v>
      </c>
    </row>
    <row r="1941" spans="9:25" x14ac:dyDescent="0.25">
      <c r="I1941" s="66">
        <v>44707</v>
      </c>
      <c r="J1941" s="62">
        <v>3.18</v>
      </c>
      <c r="K1941" s="66">
        <v>44707</v>
      </c>
      <c r="L1941" s="62">
        <v>347.68</v>
      </c>
      <c r="M1941" s="62">
        <v>347.68</v>
      </c>
      <c r="N1941" s="67">
        <v>3.4768E-2</v>
      </c>
      <c r="O1941" s="67">
        <f t="shared" si="40"/>
        <v>3.4768E-2</v>
      </c>
      <c r="R1941" s="67"/>
      <c r="X1941" s="66">
        <v>44706</v>
      </c>
      <c r="Y1941" s="62">
        <v>4</v>
      </c>
    </row>
    <row r="1942" spans="9:25" x14ac:dyDescent="0.25">
      <c r="I1942" s="66">
        <v>44708</v>
      </c>
      <c r="J1942" s="62">
        <v>3.16</v>
      </c>
      <c r="K1942" s="66">
        <v>44708</v>
      </c>
      <c r="L1942" s="62">
        <v>343.14</v>
      </c>
      <c r="M1942" s="62">
        <v>343.14</v>
      </c>
      <c r="N1942" s="67">
        <v>3.4313999999999997E-2</v>
      </c>
      <c r="O1942" s="67">
        <f t="shared" si="40"/>
        <v>3.4313999999999997E-2</v>
      </c>
      <c r="R1942" s="67"/>
      <c r="X1942" s="66">
        <v>44707</v>
      </c>
      <c r="Y1942" s="62">
        <v>4</v>
      </c>
    </row>
    <row r="1943" spans="9:25" x14ac:dyDescent="0.25">
      <c r="I1943" s="66">
        <v>44711</v>
      </c>
      <c r="J1943" s="62"/>
      <c r="K1943" s="66">
        <v>44711</v>
      </c>
      <c r="L1943" s="62">
        <v>341.15</v>
      </c>
      <c r="M1943" s="62">
        <v>341.15</v>
      </c>
      <c r="N1943" s="67">
        <v>3.4114999999999999E-2</v>
      </c>
      <c r="O1943" s="67">
        <f t="shared" si="40"/>
        <v>3.4114999999999999E-2</v>
      </c>
      <c r="R1943" s="67"/>
      <c r="X1943" s="66">
        <v>44708</v>
      </c>
      <c r="Y1943" s="62">
        <v>4</v>
      </c>
    </row>
    <row r="1944" spans="9:25" x14ac:dyDescent="0.25">
      <c r="I1944" s="66">
        <v>44712</v>
      </c>
      <c r="J1944" s="62">
        <v>3.28</v>
      </c>
      <c r="K1944" s="66">
        <v>44712</v>
      </c>
      <c r="L1944" s="62">
        <v>342.18</v>
      </c>
      <c r="M1944" s="62">
        <v>342.18</v>
      </c>
      <c r="N1944" s="67">
        <v>3.4217999999999998E-2</v>
      </c>
      <c r="O1944" s="67">
        <f t="shared" si="40"/>
        <v>3.4217999999999998E-2</v>
      </c>
      <c r="R1944" s="67"/>
      <c r="X1944" s="66">
        <v>44711</v>
      </c>
      <c r="Y1944" s="62"/>
    </row>
    <row r="1945" spans="9:25" x14ac:dyDescent="0.25">
      <c r="I1945" s="66">
        <v>44713</v>
      </c>
      <c r="J1945" s="62">
        <v>3.31</v>
      </c>
      <c r="K1945" s="66">
        <v>44713</v>
      </c>
      <c r="L1945" s="62">
        <v>344.36</v>
      </c>
      <c r="M1945" s="62">
        <v>344.36</v>
      </c>
      <c r="N1945" s="67">
        <v>3.4436000000000001E-2</v>
      </c>
      <c r="O1945" s="67">
        <f t="shared" si="40"/>
        <v>3.4436000000000001E-2</v>
      </c>
      <c r="R1945" s="67"/>
      <c r="X1945" s="66">
        <v>44712</v>
      </c>
      <c r="Y1945" s="62">
        <v>4</v>
      </c>
    </row>
    <row r="1946" spans="9:25" x14ac:dyDescent="0.25">
      <c r="I1946" s="66">
        <v>44714</v>
      </c>
      <c r="J1946" s="62">
        <v>3.3</v>
      </c>
      <c r="K1946" s="66">
        <v>44714</v>
      </c>
      <c r="L1946" s="62">
        <v>344.14</v>
      </c>
      <c r="M1946" s="62">
        <v>344.14</v>
      </c>
      <c r="N1946" s="67">
        <v>3.4414E-2</v>
      </c>
      <c r="O1946" s="67">
        <f t="shared" si="40"/>
        <v>3.4414E-2</v>
      </c>
      <c r="R1946" s="67"/>
      <c r="X1946" s="66">
        <v>44713</v>
      </c>
      <c r="Y1946" s="62">
        <v>4</v>
      </c>
    </row>
    <row r="1947" spans="9:25" x14ac:dyDescent="0.25">
      <c r="I1947" s="66">
        <v>44715</v>
      </c>
      <c r="J1947" s="62">
        <v>3.33</v>
      </c>
      <c r="K1947" s="66">
        <v>44715</v>
      </c>
      <c r="L1947" s="62">
        <v>345.89</v>
      </c>
      <c r="M1947" s="62">
        <v>345.89</v>
      </c>
      <c r="N1947" s="67">
        <v>3.4589000000000002E-2</v>
      </c>
      <c r="O1947" s="67">
        <f t="shared" si="40"/>
        <v>3.4589000000000002E-2</v>
      </c>
      <c r="R1947" s="67"/>
      <c r="X1947" s="66">
        <v>44714</v>
      </c>
      <c r="Y1947" s="62">
        <v>4</v>
      </c>
    </row>
    <row r="1948" spans="9:25" x14ac:dyDescent="0.25">
      <c r="I1948" s="66">
        <v>44718</v>
      </c>
      <c r="J1948" s="62">
        <v>3.41</v>
      </c>
      <c r="K1948" s="66">
        <v>44718</v>
      </c>
      <c r="L1948" s="62">
        <v>350.17</v>
      </c>
      <c r="M1948" s="62">
        <v>350.17</v>
      </c>
      <c r="N1948" s="67">
        <v>3.5017E-2</v>
      </c>
      <c r="O1948" s="67">
        <f t="shared" si="40"/>
        <v>3.5017E-2</v>
      </c>
      <c r="R1948" s="67"/>
      <c r="X1948" s="66">
        <v>44715</v>
      </c>
      <c r="Y1948" s="62">
        <v>4</v>
      </c>
    </row>
    <row r="1949" spans="9:25" x14ac:dyDescent="0.25">
      <c r="I1949" s="66">
        <v>44719</v>
      </c>
      <c r="J1949" s="62">
        <v>3.35</v>
      </c>
      <c r="K1949" s="66">
        <v>44719</v>
      </c>
      <c r="L1949" s="62">
        <v>356.71</v>
      </c>
      <c r="M1949" s="62">
        <v>356.71</v>
      </c>
      <c r="N1949" s="67">
        <v>3.5671000000000001E-2</v>
      </c>
      <c r="O1949" s="67">
        <f t="shared" si="40"/>
        <v>3.5671000000000001E-2</v>
      </c>
      <c r="R1949" s="67"/>
      <c r="X1949" s="66">
        <v>44718</v>
      </c>
      <c r="Y1949" s="62">
        <v>4</v>
      </c>
    </row>
    <row r="1950" spans="9:25" x14ac:dyDescent="0.25">
      <c r="I1950" s="66">
        <v>44720</v>
      </c>
      <c r="J1950" s="62">
        <v>3.4</v>
      </c>
      <c r="K1950" s="66">
        <v>44720</v>
      </c>
      <c r="L1950" s="62">
        <v>357.36</v>
      </c>
      <c r="M1950" s="62">
        <v>357.36</v>
      </c>
      <c r="N1950" s="67">
        <v>3.5736000000000004E-2</v>
      </c>
      <c r="O1950" s="67">
        <f t="shared" si="40"/>
        <v>3.5736000000000004E-2</v>
      </c>
      <c r="R1950" s="67"/>
      <c r="X1950" s="66">
        <v>44719</v>
      </c>
      <c r="Y1950" s="62">
        <v>4</v>
      </c>
    </row>
    <row r="1951" spans="9:25" x14ac:dyDescent="0.25">
      <c r="I1951" s="66">
        <v>44721</v>
      </c>
      <c r="J1951" s="62">
        <v>3.4</v>
      </c>
      <c r="K1951" s="66">
        <v>44721</v>
      </c>
      <c r="L1951" s="62">
        <v>363.31</v>
      </c>
      <c r="M1951" s="62">
        <v>363.31</v>
      </c>
      <c r="N1951" s="67">
        <v>3.6331000000000002E-2</v>
      </c>
      <c r="O1951" s="67">
        <f t="shared" si="40"/>
        <v>3.6331000000000002E-2</v>
      </c>
      <c r="R1951" s="67"/>
      <c r="X1951" s="66">
        <v>44720</v>
      </c>
      <c r="Y1951" s="62">
        <v>4</v>
      </c>
    </row>
    <row r="1952" spans="9:25" x14ac:dyDescent="0.25">
      <c r="I1952" s="66">
        <v>44722</v>
      </c>
      <c r="J1952" s="62">
        <v>3.45</v>
      </c>
      <c r="K1952" s="66">
        <v>44722</v>
      </c>
      <c r="L1952" s="62">
        <v>369.88</v>
      </c>
      <c r="M1952" s="62">
        <v>369.88</v>
      </c>
      <c r="N1952" s="67">
        <v>3.6988E-2</v>
      </c>
      <c r="O1952" s="67">
        <f t="shared" si="40"/>
        <v>3.6988E-2</v>
      </c>
      <c r="R1952" s="67"/>
      <c r="X1952" s="66">
        <v>44721</v>
      </c>
      <c r="Y1952" s="62">
        <v>4</v>
      </c>
    </row>
    <row r="1953" spans="9:25" x14ac:dyDescent="0.25">
      <c r="I1953" s="66">
        <v>44725</v>
      </c>
      <c r="J1953" s="62">
        <v>3.68</v>
      </c>
      <c r="K1953" s="66">
        <v>44725</v>
      </c>
      <c r="L1953" s="62">
        <v>377.66</v>
      </c>
      <c r="M1953" s="62">
        <v>377.66</v>
      </c>
      <c r="N1953" s="67">
        <v>3.7766000000000001E-2</v>
      </c>
      <c r="O1953" s="67">
        <f t="shared" si="40"/>
        <v>3.7766000000000001E-2</v>
      </c>
      <c r="R1953" s="67"/>
      <c r="X1953" s="66">
        <v>44722</v>
      </c>
      <c r="Y1953" s="62">
        <v>4</v>
      </c>
    </row>
    <row r="1954" spans="9:25" x14ac:dyDescent="0.25">
      <c r="I1954" s="66">
        <v>44726</v>
      </c>
      <c r="J1954" s="62">
        <v>3.72</v>
      </c>
      <c r="K1954" s="66">
        <v>44726</v>
      </c>
      <c r="L1954" s="62">
        <v>393.51</v>
      </c>
      <c r="M1954" s="62">
        <v>393.51</v>
      </c>
      <c r="N1954" s="67">
        <v>3.9350999999999997E-2</v>
      </c>
      <c r="O1954" s="67">
        <f t="shared" si="40"/>
        <v>3.9350999999999997E-2</v>
      </c>
      <c r="R1954" s="67"/>
      <c r="X1954" s="66">
        <v>44725</v>
      </c>
      <c r="Y1954" s="62">
        <v>4</v>
      </c>
    </row>
    <row r="1955" spans="9:25" x14ac:dyDescent="0.25">
      <c r="I1955" s="66">
        <v>44727</v>
      </c>
      <c r="J1955" s="62">
        <v>3.64</v>
      </c>
      <c r="K1955" s="66">
        <v>44727</v>
      </c>
      <c r="L1955" s="62">
        <v>395.92</v>
      </c>
      <c r="M1955" s="62">
        <v>395.92</v>
      </c>
      <c r="N1955" s="67">
        <v>3.9592000000000002E-2</v>
      </c>
      <c r="O1955" s="67">
        <f t="shared" si="40"/>
        <v>3.9592000000000002E-2</v>
      </c>
      <c r="R1955" s="67"/>
      <c r="X1955" s="66">
        <v>44726</v>
      </c>
      <c r="Y1955" s="62">
        <v>4</v>
      </c>
    </row>
    <row r="1956" spans="9:25" x14ac:dyDescent="0.25">
      <c r="I1956" s="66">
        <v>44728</v>
      </c>
      <c r="J1956" s="62">
        <v>3.59</v>
      </c>
      <c r="K1956" s="66">
        <v>44728</v>
      </c>
      <c r="L1956" s="62">
        <v>379.56</v>
      </c>
      <c r="M1956" s="62">
        <v>379.56</v>
      </c>
      <c r="N1956" s="67">
        <v>3.7956000000000004E-2</v>
      </c>
      <c r="O1956" s="67">
        <f t="shared" si="40"/>
        <v>3.7956000000000004E-2</v>
      </c>
      <c r="R1956" s="67"/>
      <c r="X1956" s="66">
        <v>44727</v>
      </c>
      <c r="Y1956" s="62">
        <v>4</v>
      </c>
    </row>
    <row r="1957" spans="9:25" x14ac:dyDescent="0.25">
      <c r="I1957" s="66">
        <v>44729</v>
      </c>
      <c r="J1957" s="62">
        <v>3.55</v>
      </c>
      <c r="K1957" s="66">
        <v>44729</v>
      </c>
      <c r="L1957" s="62">
        <v>378.96</v>
      </c>
      <c r="M1957" s="62">
        <v>378.96</v>
      </c>
      <c r="N1957" s="67">
        <v>3.7895999999999999E-2</v>
      </c>
      <c r="O1957" s="67">
        <f t="shared" si="40"/>
        <v>3.7895999999999999E-2</v>
      </c>
      <c r="R1957" s="67"/>
      <c r="X1957" s="66">
        <v>44728</v>
      </c>
      <c r="Y1957" s="62">
        <v>4.75</v>
      </c>
    </row>
    <row r="1958" spans="9:25" x14ac:dyDescent="0.25">
      <c r="I1958" s="66">
        <v>44732</v>
      </c>
      <c r="J1958" s="62"/>
      <c r="K1958" s="66">
        <v>44732</v>
      </c>
      <c r="L1958" s="62">
        <v>379.36</v>
      </c>
      <c r="M1958" s="62">
        <v>379.36</v>
      </c>
      <c r="N1958" s="67">
        <v>3.7936000000000004E-2</v>
      </c>
      <c r="O1958" s="67">
        <f t="shared" si="40"/>
        <v>3.7936000000000004E-2</v>
      </c>
      <c r="R1958" s="67"/>
      <c r="X1958" s="66">
        <v>44729</v>
      </c>
      <c r="Y1958" s="62">
        <v>4.75</v>
      </c>
    </row>
    <row r="1959" spans="9:25" x14ac:dyDescent="0.25">
      <c r="I1959" s="66">
        <v>44733</v>
      </c>
      <c r="J1959" s="62">
        <v>3.63</v>
      </c>
      <c r="K1959" s="66">
        <v>44733</v>
      </c>
      <c r="L1959" s="62">
        <v>379.06</v>
      </c>
      <c r="M1959" s="62">
        <v>379.06</v>
      </c>
      <c r="N1959" s="67">
        <v>3.7906000000000002E-2</v>
      </c>
      <c r="O1959" s="67">
        <f t="shared" si="40"/>
        <v>3.7906000000000002E-2</v>
      </c>
      <c r="R1959" s="67"/>
      <c r="X1959" s="66">
        <v>44732</v>
      </c>
      <c r="Y1959" s="62"/>
    </row>
    <row r="1960" spans="9:25" x14ac:dyDescent="0.25">
      <c r="I1960" s="66">
        <v>44734</v>
      </c>
      <c r="J1960" s="62">
        <v>3.49</v>
      </c>
      <c r="K1960" s="66">
        <v>44734</v>
      </c>
      <c r="L1960" s="62">
        <v>397.73</v>
      </c>
      <c r="M1960" s="62">
        <v>397.73</v>
      </c>
      <c r="N1960" s="67">
        <v>3.9773000000000003E-2</v>
      </c>
      <c r="O1960" s="67">
        <f t="shared" si="40"/>
        <v>3.9773000000000003E-2</v>
      </c>
      <c r="R1960" s="67"/>
      <c r="X1960" s="66">
        <v>44733</v>
      </c>
      <c r="Y1960" s="62">
        <v>4.75</v>
      </c>
    </row>
    <row r="1961" spans="9:25" x14ac:dyDescent="0.25">
      <c r="I1961" s="66">
        <v>44735</v>
      </c>
      <c r="J1961" s="62">
        <v>3.45</v>
      </c>
      <c r="K1961" s="66">
        <v>44735</v>
      </c>
      <c r="L1961" s="62">
        <v>402.72</v>
      </c>
      <c r="M1961" s="62">
        <v>402.72</v>
      </c>
      <c r="N1961" s="67">
        <v>4.0272000000000002E-2</v>
      </c>
      <c r="O1961" s="67">
        <f t="shared" si="40"/>
        <v>4.0272000000000002E-2</v>
      </c>
      <c r="R1961" s="67"/>
      <c r="X1961" s="66">
        <v>44734</v>
      </c>
      <c r="Y1961" s="62">
        <v>4.75</v>
      </c>
    </row>
    <row r="1962" spans="9:25" x14ac:dyDescent="0.25">
      <c r="I1962" s="66">
        <v>44736</v>
      </c>
      <c r="J1962" s="62">
        <v>3.51</v>
      </c>
      <c r="K1962" s="66">
        <v>44736</v>
      </c>
      <c r="L1962" s="62">
        <v>407.85</v>
      </c>
      <c r="M1962" s="62">
        <v>407.85</v>
      </c>
      <c r="N1962" s="67">
        <v>4.0785000000000002E-2</v>
      </c>
      <c r="O1962" s="67">
        <f t="shared" si="40"/>
        <v>4.0785000000000002E-2</v>
      </c>
      <c r="R1962" s="67"/>
      <c r="X1962" s="66">
        <v>44735</v>
      </c>
      <c r="Y1962" s="62">
        <v>4.75</v>
      </c>
    </row>
    <row r="1963" spans="9:25" x14ac:dyDescent="0.25">
      <c r="I1963" s="66">
        <v>44739</v>
      </c>
      <c r="J1963" s="62">
        <v>3.56</v>
      </c>
      <c r="K1963" s="66">
        <v>44739</v>
      </c>
      <c r="L1963" s="62">
        <v>402.35</v>
      </c>
      <c r="M1963" s="62">
        <v>402.35</v>
      </c>
      <c r="N1963" s="67">
        <v>4.0235E-2</v>
      </c>
      <c r="O1963" s="67">
        <f t="shared" si="40"/>
        <v>4.0235E-2</v>
      </c>
      <c r="R1963" s="67"/>
      <c r="X1963" s="66">
        <v>44736</v>
      </c>
      <c r="Y1963" s="62">
        <v>4.75</v>
      </c>
    </row>
    <row r="1964" spans="9:25" x14ac:dyDescent="0.25">
      <c r="I1964" s="66">
        <v>44740</v>
      </c>
      <c r="J1964" s="62">
        <v>3.55</v>
      </c>
      <c r="K1964" s="66">
        <v>44740</v>
      </c>
      <c r="L1964" s="62">
        <v>402.75</v>
      </c>
      <c r="M1964" s="62">
        <v>402.75</v>
      </c>
      <c r="N1964" s="67">
        <v>4.0274999999999998E-2</v>
      </c>
      <c r="O1964" s="67">
        <f t="shared" si="40"/>
        <v>4.0274999999999998E-2</v>
      </c>
      <c r="R1964" s="67"/>
      <c r="X1964" s="66">
        <v>44739</v>
      </c>
      <c r="Y1964" s="62">
        <v>4.75</v>
      </c>
    </row>
    <row r="1965" spans="9:25" x14ac:dyDescent="0.25">
      <c r="I1965" s="66">
        <v>44741</v>
      </c>
      <c r="J1965" s="62">
        <v>3.46</v>
      </c>
      <c r="K1965" s="66">
        <v>44741</v>
      </c>
      <c r="L1965" s="62">
        <v>416.39</v>
      </c>
      <c r="M1965" s="62">
        <v>416.39</v>
      </c>
      <c r="N1965" s="67">
        <v>4.1638999999999995E-2</v>
      </c>
      <c r="O1965" s="67">
        <f t="shared" si="40"/>
        <v>4.1638999999999995E-2</v>
      </c>
      <c r="R1965" s="67"/>
      <c r="X1965" s="66">
        <v>44740</v>
      </c>
      <c r="Y1965" s="62">
        <v>4.75</v>
      </c>
    </row>
    <row r="1966" spans="9:25" x14ac:dyDescent="0.25">
      <c r="I1966" s="66">
        <v>44742</v>
      </c>
      <c r="J1966" s="62">
        <v>3.38</v>
      </c>
      <c r="K1966" s="66">
        <v>44742</v>
      </c>
      <c r="L1966" s="62">
        <v>410.42</v>
      </c>
      <c r="M1966" s="62">
        <v>410.42</v>
      </c>
      <c r="N1966" s="67">
        <v>4.1042000000000002E-2</v>
      </c>
      <c r="O1966" s="67">
        <f t="shared" si="40"/>
        <v>4.1042000000000002E-2</v>
      </c>
      <c r="R1966" s="67"/>
      <c r="X1966" s="66">
        <v>44741</v>
      </c>
      <c r="Y1966" s="62">
        <v>4.75</v>
      </c>
    </row>
    <row r="1967" spans="9:25" x14ac:dyDescent="0.25">
      <c r="I1967" s="66">
        <v>44743</v>
      </c>
      <c r="J1967" s="62">
        <v>3.35</v>
      </c>
      <c r="K1967" s="66">
        <v>44743</v>
      </c>
      <c r="L1967" s="62">
        <v>409.11</v>
      </c>
      <c r="M1967" s="62">
        <v>409.11</v>
      </c>
      <c r="N1967" s="67">
        <v>4.0911000000000003E-2</v>
      </c>
      <c r="O1967" s="67">
        <f t="shared" si="40"/>
        <v>4.0911000000000003E-2</v>
      </c>
      <c r="R1967" s="67"/>
      <c r="X1967" s="66">
        <v>44742</v>
      </c>
      <c r="Y1967" s="62">
        <v>4.75</v>
      </c>
    </row>
    <row r="1968" spans="9:25" x14ac:dyDescent="0.25">
      <c r="I1968" s="66">
        <v>44746</v>
      </c>
      <c r="J1968" s="62"/>
      <c r="K1968" s="66">
        <v>44746</v>
      </c>
      <c r="L1968" s="62">
        <v>409.51</v>
      </c>
      <c r="M1968" s="62">
        <v>409.51</v>
      </c>
      <c r="N1968" s="67">
        <v>4.0951000000000001E-2</v>
      </c>
      <c r="O1968" s="67">
        <f t="shared" si="40"/>
        <v>4.0951000000000001E-2</v>
      </c>
      <c r="R1968" s="67"/>
      <c r="X1968" s="66">
        <v>44743</v>
      </c>
      <c r="Y1968" s="62">
        <v>4.75</v>
      </c>
    </row>
    <row r="1969" spans="9:25" x14ac:dyDescent="0.25">
      <c r="I1969" s="66">
        <v>44747</v>
      </c>
      <c r="J1969" s="62">
        <v>3.31</v>
      </c>
      <c r="K1969" s="66">
        <v>44747</v>
      </c>
      <c r="L1969" s="62">
        <v>404.51</v>
      </c>
      <c r="M1969" s="62">
        <v>404.51</v>
      </c>
      <c r="N1969" s="67">
        <v>4.0451000000000001E-2</v>
      </c>
      <c r="O1969" s="67">
        <f t="shared" si="40"/>
        <v>4.0451000000000001E-2</v>
      </c>
      <c r="R1969" s="67"/>
      <c r="X1969" s="66">
        <v>44746</v>
      </c>
      <c r="Y1969" s="62"/>
    </row>
    <row r="1970" spans="9:25" x14ac:dyDescent="0.25">
      <c r="I1970" s="66">
        <v>44748</v>
      </c>
      <c r="J1970" s="62">
        <v>3.42</v>
      </c>
      <c r="K1970" s="66">
        <v>44748</v>
      </c>
      <c r="L1970" s="62">
        <v>416.13</v>
      </c>
      <c r="M1970" s="62">
        <v>416.13</v>
      </c>
      <c r="N1970" s="67">
        <v>4.1612999999999997E-2</v>
      </c>
      <c r="O1970" s="67">
        <f t="shared" si="40"/>
        <v>4.1612999999999997E-2</v>
      </c>
      <c r="R1970" s="67"/>
      <c r="X1970" s="66">
        <v>44747</v>
      </c>
      <c r="Y1970" s="62">
        <v>4.75</v>
      </c>
    </row>
    <row r="1971" spans="9:25" x14ac:dyDescent="0.25">
      <c r="I1971" s="66">
        <v>44749</v>
      </c>
      <c r="J1971" s="62">
        <v>3.45</v>
      </c>
      <c r="K1971" s="66">
        <v>44749</v>
      </c>
      <c r="L1971" s="62">
        <v>421.62</v>
      </c>
      <c r="M1971" s="62">
        <v>421.62</v>
      </c>
      <c r="N1971" s="67">
        <v>4.2161999999999998E-2</v>
      </c>
      <c r="O1971" s="67">
        <f t="shared" si="40"/>
        <v>4.2161999999999998E-2</v>
      </c>
      <c r="R1971" s="67"/>
      <c r="X1971" s="66">
        <v>44748</v>
      </c>
      <c r="Y1971" s="62">
        <v>4.75</v>
      </c>
    </row>
    <row r="1972" spans="9:25" x14ac:dyDescent="0.25">
      <c r="I1972" s="66">
        <v>44750</v>
      </c>
      <c r="J1972" s="62">
        <v>3.53</v>
      </c>
      <c r="K1972" s="66">
        <v>44750</v>
      </c>
      <c r="L1972" s="62">
        <v>407.44</v>
      </c>
      <c r="M1972" s="62">
        <v>407.44</v>
      </c>
      <c r="N1972" s="67">
        <v>4.0744000000000002E-2</v>
      </c>
      <c r="O1972" s="67">
        <f t="shared" si="40"/>
        <v>4.0744000000000002E-2</v>
      </c>
      <c r="R1972" s="67"/>
      <c r="X1972" s="66">
        <v>44749</v>
      </c>
      <c r="Y1972" s="62">
        <v>4.75</v>
      </c>
    </row>
    <row r="1973" spans="9:25" x14ac:dyDescent="0.25">
      <c r="I1973" s="66">
        <v>44753</v>
      </c>
      <c r="J1973" s="62">
        <v>3.43</v>
      </c>
      <c r="K1973" s="66">
        <v>44753</v>
      </c>
      <c r="L1973" s="62">
        <v>407.57</v>
      </c>
      <c r="M1973" s="62">
        <v>407.57</v>
      </c>
      <c r="N1973" s="67">
        <v>4.0757000000000002E-2</v>
      </c>
      <c r="O1973" s="67">
        <f t="shared" si="40"/>
        <v>4.0757000000000002E-2</v>
      </c>
      <c r="R1973" s="67"/>
      <c r="X1973" s="66">
        <v>44750</v>
      </c>
      <c r="Y1973" s="62">
        <v>4.75</v>
      </c>
    </row>
    <row r="1974" spans="9:25" x14ac:dyDescent="0.25">
      <c r="I1974" s="66">
        <v>44754</v>
      </c>
      <c r="J1974" s="62">
        <v>3.37</v>
      </c>
      <c r="K1974" s="66">
        <v>44754</v>
      </c>
      <c r="L1974" s="62">
        <v>413.86</v>
      </c>
      <c r="M1974" s="62">
        <v>413.86</v>
      </c>
      <c r="N1974" s="67">
        <v>4.1385999999999999E-2</v>
      </c>
      <c r="O1974" s="67">
        <f t="shared" si="40"/>
        <v>4.1385999999999999E-2</v>
      </c>
      <c r="R1974" s="67"/>
      <c r="X1974" s="66">
        <v>44753</v>
      </c>
      <c r="Y1974" s="62">
        <v>4.75</v>
      </c>
    </row>
    <row r="1975" spans="9:25" x14ac:dyDescent="0.25">
      <c r="I1975" s="66">
        <v>44755</v>
      </c>
      <c r="J1975" s="62">
        <v>3.35</v>
      </c>
      <c r="K1975" s="66">
        <v>44755</v>
      </c>
      <c r="L1975" s="62">
        <v>425.43</v>
      </c>
      <c r="M1975" s="62">
        <v>425.43</v>
      </c>
      <c r="N1975" s="67">
        <v>4.2542999999999997E-2</v>
      </c>
      <c r="O1975" s="67">
        <f t="shared" si="40"/>
        <v>4.2542999999999997E-2</v>
      </c>
      <c r="R1975" s="67"/>
      <c r="X1975" s="66">
        <v>44754</v>
      </c>
      <c r="Y1975" s="62">
        <v>4.75</v>
      </c>
    </row>
    <row r="1976" spans="9:25" x14ac:dyDescent="0.25">
      <c r="I1976" s="66">
        <v>44756</v>
      </c>
      <c r="J1976" s="62">
        <v>3.36</v>
      </c>
      <c r="K1976" s="66">
        <v>44756</v>
      </c>
      <c r="L1976" s="62">
        <v>433.32</v>
      </c>
      <c r="M1976" s="62">
        <v>433.32</v>
      </c>
      <c r="N1976" s="67">
        <v>4.3332000000000002E-2</v>
      </c>
      <c r="O1976" s="67">
        <f t="shared" si="40"/>
        <v>4.3332000000000002E-2</v>
      </c>
      <c r="R1976" s="67"/>
      <c r="X1976" s="66">
        <v>44755</v>
      </c>
      <c r="Y1976" s="62">
        <v>4.75</v>
      </c>
    </row>
    <row r="1977" spans="9:25" x14ac:dyDescent="0.25">
      <c r="I1977" s="66">
        <v>44757</v>
      </c>
      <c r="J1977" s="62">
        <v>3.34</v>
      </c>
      <c r="K1977" s="66">
        <v>44757</v>
      </c>
      <c r="L1977" s="62">
        <v>443.86</v>
      </c>
      <c r="M1977" s="62">
        <v>443.86</v>
      </c>
      <c r="N1977" s="67">
        <v>4.4386000000000002E-2</v>
      </c>
      <c r="O1977" s="67">
        <f t="shared" si="40"/>
        <v>4.4386000000000002E-2</v>
      </c>
      <c r="R1977" s="67"/>
      <c r="X1977" s="66">
        <v>44756</v>
      </c>
      <c r="Y1977" s="62">
        <v>4.75</v>
      </c>
    </row>
    <row r="1978" spans="9:25" x14ac:dyDescent="0.25">
      <c r="I1978" s="66">
        <v>44760</v>
      </c>
      <c r="J1978" s="62">
        <v>3.39</v>
      </c>
      <c r="K1978" s="66">
        <v>44760</v>
      </c>
      <c r="L1978" s="62">
        <v>438.27</v>
      </c>
      <c r="M1978" s="62">
        <v>438.27</v>
      </c>
      <c r="N1978" s="67">
        <v>4.3826999999999998E-2</v>
      </c>
      <c r="O1978" s="67">
        <f t="shared" si="40"/>
        <v>4.3826999999999998E-2</v>
      </c>
      <c r="R1978" s="67"/>
      <c r="X1978" s="66">
        <v>44757</v>
      </c>
      <c r="Y1978" s="62">
        <v>4.75</v>
      </c>
    </row>
    <row r="1979" spans="9:25" x14ac:dyDescent="0.25">
      <c r="I1979" s="66">
        <v>44761</v>
      </c>
      <c r="J1979" s="62">
        <v>3.42</v>
      </c>
      <c r="K1979" s="66">
        <v>44761</v>
      </c>
      <c r="L1979" s="62">
        <v>442.08</v>
      </c>
      <c r="M1979" s="62">
        <v>442.08</v>
      </c>
      <c r="N1979" s="67">
        <v>4.4207999999999997E-2</v>
      </c>
      <c r="O1979" s="67">
        <f t="shared" si="40"/>
        <v>4.4207999999999997E-2</v>
      </c>
      <c r="R1979" s="67"/>
      <c r="X1979" s="66">
        <v>44760</v>
      </c>
      <c r="Y1979" s="62">
        <v>4.75</v>
      </c>
    </row>
    <row r="1980" spans="9:25" x14ac:dyDescent="0.25">
      <c r="I1980" s="66">
        <v>44762</v>
      </c>
      <c r="J1980" s="62">
        <v>3.43</v>
      </c>
      <c r="K1980" s="66">
        <v>44762</v>
      </c>
      <c r="L1980" s="62">
        <v>429.13</v>
      </c>
      <c r="M1980" s="62">
        <v>429.13</v>
      </c>
      <c r="N1980" s="67">
        <v>4.2913E-2</v>
      </c>
      <c r="O1980" s="67">
        <f t="shared" si="40"/>
        <v>4.2913E-2</v>
      </c>
      <c r="R1980" s="67"/>
      <c r="X1980" s="66">
        <v>44761</v>
      </c>
      <c r="Y1980" s="62">
        <v>4.75</v>
      </c>
    </row>
    <row r="1981" spans="9:25" x14ac:dyDescent="0.25">
      <c r="I1981" s="66">
        <v>44763</v>
      </c>
      <c r="J1981" s="62">
        <v>3.33</v>
      </c>
      <c r="K1981" s="66">
        <v>44763</v>
      </c>
      <c r="L1981" s="62">
        <v>415.03</v>
      </c>
      <c r="M1981" s="62">
        <v>415.03</v>
      </c>
      <c r="N1981" s="67">
        <v>4.1502999999999998E-2</v>
      </c>
      <c r="O1981" s="67">
        <f t="shared" si="40"/>
        <v>4.1502999999999998E-2</v>
      </c>
      <c r="R1981" s="67"/>
      <c r="X1981" s="66">
        <v>44762</v>
      </c>
      <c r="Y1981" s="62">
        <v>4.75</v>
      </c>
    </row>
    <row r="1982" spans="9:25" x14ac:dyDescent="0.25">
      <c r="I1982" s="66">
        <v>44764</v>
      </c>
      <c r="J1982" s="62">
        <v>3.23</v>
      </c>
      <c r="K1982" s="66">
        <v>44764</v>
      </c>
      <c r="L1982" s="62">
        <v>408.83</v>
      </c>
      <c r="M1982" s="62">
        <v>408.83</v>
      </c>
      <c r="N1982" s="67">
        <v>4.0882999999999996E-2</v>
      </c>
      <c r="O1982" s="67">
        <f t="shared" si="40"/>
        <v>4.0882999999999996E-2</v>
      </c>
      <c r="R1982" s="67"/>
      <c r="X1982" s="66">
        <v>44763</v>
      </c>
      <c r="Y1982" s="62">
        <v>4.75</v>
      </c>
    </row>
    <row r="1983" spans="9:25" x14ac:dyDescent="0.25">
      <c r="I1983" s="66">
        <v>44767</v>
      </c>
      <c r="J1983" s="62">
        <v>3.28</v>
      </c>
      <c r="K1983" s="66">
        <v>44767</v>
      </c>
      <c r="L1983" s="62">
        <v>410.88</v>
      </c>
      <c r="M1983" s="62">
        <v>410.88</v>
      </c>
      <c r="N1983" s="67">
        <v>4.1088E-2</v>
      </c>
      <c r="O1983" s="67">
        <f t="shared" si="40"/>
        <v>4.1088E-2</v>
      </c>
      <c r="R1983" s="67"/>
      <c r="X1983" s="66">
        <v>44764</v>
      </c>
      <c r="Y1983" s="62">
        <v>4.75</v>
      </c>
    </row>
    <row r="1984" spans="9:25" x14ac:dyDescent="0.25">
      <c r="I1984" s="66">
        <v>44768</v>
      </c>
      <c r="J1984" s="62">
        <v>3.27</v>
      </c>
      <c r="K1984" s="66">
        <v>44768</v>
      </c>
      <c r="L1984" s="62">
        <v>407.67</v>
      </c>
      <c r="M1984" s="62">
        <v>407.67</v>
      </c>
      <c r="N1984" s="67">
        <v>4.0767000000000005E-2</v>
      </c>
      <c r="O1984" s="67">
        <f t="shared" si="40"/>
        <v>4.0767000000000005E-2</v>
      </c>
      <c r="R1984" s="67"/>
      <c r="X1984" s="66">
        <v>44767</v>
      </c>
      <c r="Y1984" s="62">
        <v>4.75</v>
      </c>
    </row>
    <row r="1985" spans="9:25" x14ac:dyDescent="0.25">
      <c r="I1985" s="66">
        <v>44769</v>
      </c>
      <c r="J1985" s="62">
        <v>3.26</v>
      </c>
      <c r="K1985" s="66">
        <v>44769</v>
      </c>
      <c r="L1985" s="62">
        <v>414.64</v>
      </c>
      <c r="M1985" s="62">
        <v>414.64</v>
      </c>
      <c r="N1985" s="67">
        <v>4.1464000000000001E-2</v>
      </c>
      <c r="O1985" s="67">
        <f t="shared" si="40"/>
        <v>4.1464000000000001E-2</v>
      </c>
      <c r="R1985" s="67"/>
      <c r="X1985" s="66">
        <v>44768</v>
      </c>
      <c r="Y1985" s="62">
        <v>4.75</v>
      </c>
    </row>
    <row r="1986" spans="9:25" x14ac:dyDescent="0.25">
      <c r="I1986" s="66">
        <v>44770</v>
      </c>
      <c r="J1986" s="62">
        <v>3.23</v>
      </c>
      <c r="K1986" s="66">
        <v>44770</v>
      </c>
      <c r="L1986" s="62">
        <v>399.57</v>
      </c>
      <c r="M1986" s="62">
        <v>399.57</v>
      </c>
      <c r="N1986" s="67">
        <v>3.9956999999999999E-2</v>
      </c>
      <c r="O1986" s="67">
        <f t="shared" si="40"/>
        <v>3.9956999999999999E-2</v>
      </c>
      <c r="R1986" s="67"/>
      <c r="X1986" s="66">
        <v>44769</v>
      </c>
      <c r="Y1986" s="62">
        <v>4.75</v>
      </c>
    </row>
    <row r="1987" spans="9:25" x14ac:dyDescent="0.25">
      <c r="I1987" s="66">
        <v>44771</v>
      </c>
      <c r="J1987" s="62">
        <v>3.2</v>
      </c>
      <c r="K1987" s="66">
        <v>44771</v>
      </c>
      <c r="L1987" s="62">
        <v>393.39</v>
      </c>
      <c r="M1987" s="62">
        <v>393.39</v>
      </c>
      <c r="N1987" s="67">
        <v>3.9338999999999999E-2</v>
      </c>
      <c r="O1987" s="67">
        <f t="shared" si="40"/>
        <v>3.9338999999999999E-2</v>
      </c>
      <c r="R1987" s="67"/>
      <c r="X1987" s="66">
        <v>44770</v>
      </c>
      <c r="Y1987" s="62">
        <v>5.5</v>
      </c>
    </row>
    <row r="1988" spans="9:25" x14ac:dyDescent="0.25">
      <c r="I1988" s="66">
        <v>44774</v>
      </c>
      <c r="J1988" s="62">
        <v>3.12</v>
      </c>
      <c r="K1988" s="66">
        <v>44774</v>
      </c>
      <c r="L1988" s="62">
        <v>389.51</v>
      </c>
      <c r="M1988" s="62">
        <v>389.51</v>
      </c>
      <c r="N1988" s="67">
        <v>3.8951E-2</v>
      </c>
      <c r="O1988" s="67">
        <f t="shared" si="40"/>
        <v>3.8951E-2</v>
      </c>
      <c r="R1988" s="67"/>
      <c r="X1988" s="66">
        <v>44771</v>
      </c>
      <c r="Y1988" s="62">
        <v>5.5</v>
      </c>
    </row>
    <row r="1989" spans="9:25" x14ac:dyDescent="0.25">
      <c r="I1989" s="66">
        <v>44775</v>
      </c>
      <c r="J1989" s="62">
        <v>3.22</v>
      </c>
      <c r="K1989" s="66">
        <v>44775</v>
      </c>
      <c r="L1989" s="62">
        <v>390.82</v>
      </c>
      <c r="M1989" s="62">
        <v>390.82</v>
      </c>
      <c r="N1989" s="67">
        <v>3.9081999999999999E-2</v>
      </c>
      <c r="O1989" s="67">
        <f t="shared" si="40"/>
        <v>3.9081999999999999E-2</v>
      </c>
      <c r="R1989" s="67"/>
      <c r="X1989" s="66">
        <v>44774</v>
      </c>
      <c r="Y1989" s="62">
        <v>5.5</v>
      </c>
    </row>
    <row r="1990" spans="9:25" x14ac:dyDescent="0.25">
      <c r="I1990" s="66">
        <v>44776</v>
      </c>
      <c r="J1990" s="62">
        <v>3.17</v>
      </c>
      <c r="K1990" s="66">
        <v>44776</v>
      </c>
      <c r="L1990" s="62">
        <v>403.72</v>
      </c>
      <c r="M1990" s="62">
        <v>403.72</v>
      </c>
      <c r="N1990" s="67">
        <v>4.0372000000000005E-2</v>
      </c>
      <c r="O1990" s="67">
        <f t="shared" si="40"/>
        <v>4.0372000000000005E-2</v>
      </c>
      <c r="R1990" s="67"/>
      <c r="X1990" s="66">
        <v>44775</v>
      </c>
      <c r="Y1990" s="62">
        <v>5.5</v>
      </c>
    </row>
    <row r="1991" spans="9:25" x14ac:dyDescent="0.25">
      <c r="I1991" s="66">
        <v>44777</v>
      </c>
      <c r="J1991" s="62">
        <v>3.15</v>
      </c>
      <c r="K1991" s="66">
        <v>44777</v>
      </c>
      <c r="L1991" s="62">
        <v>393.31</v>
      </c>
      <c r="M1991" s="62">
        <v>393.31</v>
      </c>
      <c r="N1991" s="67">
        <v>3.9330999999999998E-2</v>
      </c>
      <c r="O1991" s="67">
        <f t="shared" si="40"/>
        <v>3.9330999999999998E-2</v>
      </c>
      <c r="R1991" s="67"/>
      <c r="X1991" s="66">
        <v>44776</v>
      </c>
      <c r="Y1991" s="62">
        <v>5.5</v>
      </c>
    </row>
    <row r="1992" spans="9:25" x14ac:dyDescent="0.25">
      <c r="I1992" s="66">
        <v>44778</v>
      </c>
      <c r="J1992" s="62">
        <v>3.27</v>
      </c>
      <c r="K1992" s="66">
        <v>44778</v>
      </c>
      <c r="L1992" s="147">
        <v>38.85</v>
      </c>
      <c r="M1992" s="147">
        <v>388.5</v>
      </c>
      <c r="N1992" s="148">
        <v>3.8850000000000003E-2</v>
      </c>
      <c r="O1992" s="148">
        <f t="shared" si="40"/>
        <v>3.8850000000000003E-2</v>
      </c>
      <c r="R1992" s="67"/>
      <c r="X1992" s="66">
        <v>44777</v>
      </c>
      <c r="Y1992" s="62">
        <v>5.5</v>
      </c>
    </row>
    <row r="1993" spans="9:25" x14ac:dyDescent="0.25">
      <c r="I1993" s="66">
        <v>44781</v>
      </c>
      <c r="J1993" s="62">
        <v>3.22</v>
      </c>
      <c r="K1993" s="66">
        <v>44781</v>
      </c>
      <c r="L1993" s="62">
        <v>393.18</v>
      </c>
      <c r="M1993" s="62">
        <v>393.18</v>
      </c>
      <c r="N1993" s="67">
        <v>3.9317999999999999E-2</v>
      </c>
      <c r="O1993" s="67">
        <f t="shared" si="40"/>
        <v>3.9317999999999999E-2</v>
      </c>
      <c r="R1993" s="67"/>
      <c r="X1993" s="66">
        <v>44778</v>
      </c>
      <c r="Y1993" s="62">
        <v>5.5</v>
      </c>
    </row>
    <row r="1994" spans="9:25" x14ac:dyDescent="0.25">
      <c r="I1994" s="66">
        <v>44782</v>
      </c>
      <c r="J1994" s="62">
        <v>3.24</v>
      </c>
      <c r="K1994" s="66">
        <v>44782</v>
      </c>
      <c r="L1994" s="62">
        <v>378.66</v>
      </c>
      <c r="M1994" s="62">
        <v>378.66</v>
      </c>
      <c r="N1994" s="67">
        <v>3.7866000000000004E-2</v>
      </c>
      <c r="O1994" s="67">
        <f t="shared" si="40"/>
        <v>3.7866000000000004E-2</v>
      </c>
      <c r="R1994" s="67"/>
      <c r="X1994" s="66">
        <v>44781</v>
      </c>
      <c r="Y1994" s="62">
        <v>5.5</v>
      </c>
    </row>
    <row r="1995" spans="9:25" x14ac:dyDescent="0.25">
      <c r="I1995" s="66">
        <v>44783</v>
      </c>
      <c r="J1995" s="62">
        <v>3.27</v>
      </c>
      <c r="K1995" s="66">
        <v>44783</v>
      </c>
      <c r="L1995" s="62">
        <v>385.12</v>
      </c>
      <c r="M1995" s="62">
        <v>385.12</v>
      </c>
      <c r="N1995" s="67">
        <v>3.8511999999999998E-2</v>
      </c>
      <c r="O1995" s="67">
        <f t="shared" si="40"/>
        <v>3.8511999999999998E-2</v>
      </c>
      <c r="R1995" s="67"/>
      <c r="X1995" s="66">
        <v>44782</v>
      </c>
      <c r="Y1995" s="62">
        <v>5.5</v>
      </c>
    </row>
    <row r="1996" spans="9:25" x14ac:dyDescent="0.25">
      <c r="I1996" s="66">
        <v>44784</v>
      </c>
      <c r="J1996" s="62">
        <v>3.38</v>
      </c>
      <c r="K1996" s="66">
        <v>44784</v>
      </c>
      <c r="L1996" s="62">
        <v>368.17</v>
      </c>
      <c r="M1996" s="62">
        <v>368.17</v>
      </c>
      <c r="N1996" s="67">
        <v>3.6817000000000003E-2</v>
      </c>
      <c r="O1996" s="67">
        <f t="shared" ref="O1996:O2059" si="41">IF(OR(N1996&gt;($G$25+$G$26*$G$24),N1996&lt;($G$25-$G$26*$G$24)),"",N1996)</f>
        <v>3.6817000000000003E-2</v>
      </c>
      <c r="R1996" s="67"/>
      <c r="X1996" s="66">
        <v>44783</v>
      </c>
      <c r="Y1996" s="62">
        <v>5.5</v>
      </c>
    </row>
    <row r="1997" spans="9:25" x14ac:dyDescent="0.25">
      <c r="I1997" s="66">
        <v>44785</v>
      </c>
      <c r="J1997" s="62">
        <v>3.34</v>
      </c>
      <c r="K1997" s="66">
        <v>44785</v>
      </c>
      <c r="L1997" s="62">
        <v>370.61</v>
      </c>
      <c r="M1997" s="62">
        <v>370.61</v>
      </c>
      <c r="N1997" s="67">
        <v>3.7061000000000004E-2</v>
      </c>
      <c r="O1997" s="67">
        <f t="shared" si="41"/>
        <v>3.7061000000000004E-2</v>
      </c>
      <c r="R1997" s="67"/>
      <c r="X1997" s="66">
        <v>44784</v>
      </c>
      <c r="Y1997" s="62">
        <v>5.5</v>
      </c>
    </row>
    <row r="1998" spans="9:25" x14ac:dyDescent="0.25">
      <c r="I1998" s="66">
        <v>44788</v>
      </c>
      <c r="J1998" s="62">
        <v>3.31</v>
      </c>
      <c r="K1998" s="66">
        <v>44788</v>
      </c>
      <c r="L1998" s="62">
        <v>359.44</v>
      </c>
      <c r="M1998" s="62">
        <v>359.44</v>
      </c>
      <c r="N1998" s="67">
        <v>3.5943999999999997E-2</v>
      </c>
      <c r="O1998" s="67">
        <f t="shared" si="41"/>
        <v>3.5943999999999997E-2</v>
      </c>
      <c r="R1998" s="67"/>
      <c r="X1998" s="66">
        <v>44785</v>
      </c>
      <c r="Y1998" s="62">
        <v>5.5</v>
      </c>
    </row>
    <row r="1999" spans="9:25" x14ac:dyDescent="0.25">
      <c r="I1999" s="66">
        <v>44789</v>
      </c>
      <c r="J1999" s="62">
        <v>3.31</v>
      </c>
      <c r="K1999" s="66">
        <v>44789</v>
      </c>
      <c r="L1999" s="62">
        <v>361.98</v>
      </c>
      <c r="M1999" s="62">
        <v>361.98</v>
      </c>
      <c r="N1999" s="67">
        <v>3.6198000000000001E-2</v>
      </c>
      <c r="O1999" s="67">
        <f t="shared" si="41"/>
        <v>3.6198000000000001E-2</v>
      </c>
      <c r="R1999" s="67"/>
      <c r="X1999" s="66">
        <v>44788</v>
      </c>
      <c r="Y1999" s="62">
        <v>5.5</v>
      </c>
    </row>
    <row r="2000" spans="9:25" x14ac:dyDescent="0.25">
      <c r="I2000" s="66">
        <v>44790</v>
      </c>
      <c r="J2000" s="62">
        <v>3.37</v>
      </c>
      <c r="K2000" s="66">
        <v>44790</v>
      </c>
      <c r="L2000" s="62">
        <v>366.93</v>
      </c>
      <c r="M2000" s="62">
        <v>366.93</v>
      </c>
      <c r="N2000" s="67">
        <v>3.6693000000000003E-2</v>
      </c>
      <c r="O2000" s="67">
        <f t="shared" si="41"/>
        <v>3.6693000000000003E-2</v>
      </c>
      <c r="R2000" s="67"/>
      <c r="X2000" s="66">
        <v>44789</v>
      </c>
      <c r="Y2000" s="62">
        <v>5.5</v>
      </c>
    </row>
    <row r="2001" spans="9:25" x14ac:dyDescent="0.25">
      <c r="I2001" s="66">
        <v>44791</v>
      </c>
      <c r="J2001" s="62">
        <v>3.35</v>
      </c>
      <c r="K2001" s="66">
        <v>44791</v>
      </c>
      <c r="L2001" s="62">
        <v>372.96</v>
      </c>
      <c r="M2001" s="62">
        <v>372.96</v>
      </c>
      <c r="N2001" s="67">
        <v>3.7295999999999996E-2</v>
      </c>
      <c r="O2001" s="67">
        <f t="shared" si="41"/>
        <v>3.7295999999999996E-2</v>
      </c>
      <c r="R2001" s="67"/>
      <c r="X2001" s="66">
        <v>44790</v>
      </c>
      <c r="Y2001" s="62">
        <v>5.5</v>
      </c>
    </row>
    <row r="2002" spans="9:25" x14ac:dyDescent="0.25">
      <c r="I2002" s="66">
        <v>44792</v>
      </c>
      <c r="J2002" s="62">
        <v>3.44</v>
      </c>
      <c r="K2002" s="66">
        <v>44792</v>
      </c>
      <c r="L2002" s="62">
        <v>371.92</v>
      </c>
      <c r="M2002" s="62">
        <v>371.92</v>
      </c>
      <c r="N2002" s="67">
        <v>3.7192000000000003E-2</v>
      </c>
      <c r="O2002" s="67">
        <f t="shared" si="41"/>
        <v>3.7192000000000003E-2</v>
      </c>
      <c r="R2002" s="67"/>
      <c r="X2002" s="66">
        <v>44791</v>
      </c>
      <c r="Y2002" s="62">
        <v>5.5</v>
      </c>
    </row>
    <row r="2003" spans="9:25" x14ac:dyDescent="0.25">
      <c r="I2003" s="66">
        <v>44795</v>
      </c>
      <c r="J2003" s="62">
        <v>3.48</v>
      </c>
      <c r="K2003" s="66">
        <v>44795</v>
      </c>
      <c r="L2003" s="62">
        <v>383.12</v>
      </c>
      <c r="M2003" s="62">
        <v>383.12</v>
      </c>
      <c r="N2003" s="67">
        <v>3.8311999999999999E-2</v>
      </c>
      <c r="O2003" s="67">
        <f t="shared" si="41"/>
        <v>3.8311999999999999E-2</v>
      </c>
      <c r="R2003" s="67"/>
      <c r="X2003" s="66">
        <v>44792</v>
      </c>
      <c r="Y2003" s="62">
        <v>5.5</v>
      </c>
    </row>
    <row r="2004" spans="9:25" x14ac:dyDescent="0.25">
      <c r="I2004" s="66">
        <v>44796</v>
      </c>
      <c r="J2004" s="62">
        <v>3.49</v>
      </c>
      <c r="K2004" s="66">
        <v>44796</v>
      </c>
      <c r="L2004" s="62">
        <v>392.45</v>
      </c>
      <c r="M2004" s="62">
        <v>392.45</v>
      </c>
      <c r="N2004" s="67">
        <v>3.9245000000000002E-2</v>
      </c>
      <c r="O2004" s="67">
        <f t="shared" si="41"/>
        <v>3.9245000000000002E-2</v>
      </c>
      <c r="R2004" s="67"/>
      <c r="X2004" s="66">
        <v>44795</v>
      </c>
      <c r="Y2004" s="62">
        <v>5.5</v>
      </c>
    </row>
    <row r="2005" spans="9:25" x14ac:dyDescent="0.25">
      <c r="I2005" s="66">
        <v>44797</v>
      </c>
      <c r="J2005" s="62">
        <v>3.55</v>
      </c>
      <c r="K2005" s="66">
        <v>44797</v>
      </c>
      <c r="L2005" s="62">
        <v>377.47</v>
      </c>
      <c r="M2005" s="62">
        <v>377.47</v>
      </c>
      <c r="N2005" s="67">
        <v>3.7747000000000003E-2</v>
      </c>
      <c r="O2005" s="67">
        <f t="shared" si="41"/>
        <v>3.7747000000000003E-2</v>
      </c>
      <c r="R2005" s="67"/>
      <c r="X2005" s="66">
        <v>44796</v>
      </c>
      <c r="Y2005" s="62">
        <v>5.5</v>
      </c>
    </row>
    <row r="2006" spans="9:25" x14ac:dyDescent="0.25">
      <c r="I2006" s="66">
        <v>44798</v>
      </c>
      <c r="J2006" s="62">
        <v>3.47</v>
      </c>
      <c r="K2006" s="66">
        <v>44798</v>
      </c>
      <c r="L2006" s="62">
        <v>372.96</v>
      </c>
      <c r="M2006" s="62">
        <v>372.96</v>
      </c>
      <c r="N2006" s="67">
        <v>3.7295999999999996E-2</v>
      </c>
      <c r="O2006" s="67">
        <f t="shared" si="41"/>
        <v>3.7295999999999996E-2</v>
      </c>
      <c r="R2006" s="67"/>
      <c r="X2006" s="66">
        <v>44797</v>
      </c>
      <c r="Y2006" s="62">
        <v>5.5</v>
      </c>
    </row>
    <row r="2007" spans="9:25" x14ac:dyDescent="0.25">
      <c r="I2007" s="66">
        <v>44799</v>
      </c>
      <c r="J2007" s="62">
        <v>3.44</v>
      </c>
      <c r="K2007" s="66">
        <v>44799</v>
      </c>
      <c r="L2007" s="62">
        <v>369.41</v>
      </c>
      <c r="M2007" s="62">
        <v>369.41</v>
      </c>
      <c r="N2007" s="67">
        <v>3.6941000000000002E-2</v>
      </c>
      <c r="O2007" s="67">
        <f t="shared" si="41"/>
        <v>3.6941000000000002E-2</v>
      </c>
      <c r="R2007" s="67"/>
      <c r="X2007" s="66">
        <v>44798</v>
      </c>
      <c r="Y2007" s="62">
        <v>5.5</v>
      </c>
    </row>
    <row r="2008" spans="9:25" x14ac:dyDescent="0.25">
      <c r="I2008" s="66">
        <v>44802</v>
      </c>
      <c r="J2008" s="62">
        <v>3.5</v>
      </c>
      <c r="K2008" s="66">
        <v>44802</v>
      </c>
      <c r="L2008" s="62">
        <v>377.43</v>
      </c>
      <c r="M2008" s="62">
        <v>377.43</v>
      </c>
      <c r="N2008" s="67">
        <v>3.7742999999999999E-2</v>
      </c>
      <c r="O2008" s="67">
        <f t="shared" si="41"/>
        <v>3.7742999999999999E-2</v>
      </c>
      <c r="R2008" s="67"/>
      <c r="X2008" s="66">
        <v>44799</v>
      </c>
      <c r="Y2008" s="62">
        <v>5.5</v>
      </c>
    </row>
    <row r="2009" spans="9:25" x14ac:dyDescent="0.25">
      <c r="I2009" s="66">
        <v>44803</v>
      </c>
      <c r="J2009" s="62">
        <v>3.49</v>
      </c>
      <c r="K2009" s="66">
        <v>44803</v>
      </c>
      <c r="L2009" s="62">
        <v>379.32</v>
      </c>
      <c r="M2009" s="62">
        <v>379.32</v>
      </c>
      <c r="N2009" s="67">
        <v>3.7932E-2</v>
      </c>
      <c r="O2009" s="67">
        <f t="shared" si="41"/>
        <v>3.7932E-2</v>
      </c>
      <c r="R2009" s="67"/>
      <c r="X2009" s="66">
        <v>44802</v>
      </c>
      <c r="Y2009" s="62">
        <v>5.5</v>
      </c>
    </row>
    <row r="2010" spans="9:25" x14ac:dyDescent="0.25">
      <c r="I2010" s="66">
        <v>44804</v>
      </c>
      <c r="J2010" s="62">
        <v>3.53</v>
      </c>
      <c r="K2010" s="66">
        <v>44804</v>
      </c>
      <c r="L2010" s="62">
        <v>378.39</v>
      </c>
      <c r="M2010" s="62">
        <v>378.39</v>
      </c>
      <c r="N2010" s="67">
        <v>3.7838999999999998E-2</v>
      </c>
      <c r="O2010" s="67">
        <f t="shared" si="41"/>
        <v>3.7838999999999998E-2</v>
      </c>
      <c r="R2010" s="67"/>
      <c r="X2010" s="66">
        <v>44803</v>
      </c>
      <c r="Y2010" s="62">
        <v>5.5</v>
      </c>
    </row>
    <row r="2011" spans="9:25" x14ac:dyDescent="0.25">
      <c r="I2011" s="66">
        <v>44805</v>
      </c>
      <c r="J2011" s="62">
        <v>3.64</v>
      </c>
      <c r="K2011" s="66">
        <v>44805</v>
      </c>
      <c r="L2011" s="62">
        <v>380.91</v>
      </c>
      <c r="M2011" s="62">
        <v>380.91</v>
      </c>
      <c r="N2011" s="67">
        <v>3.8091E-2</v>
      </c>
      <c r="O2011" s="67">
        <f t="shared" si="41"/>
        <v>3.8091E-2</v>
      </c>
      <c r="R2011" s="67"/>
      <c r="X2011" s="66">
        <v>44804</v>
      </c>
      <c r="Y2011" s="62">
        <v>5.5</v>
      </c>
    </row>
    <row r="2012" spans="9:25" x14ac:dyDescent="0.25">
      <c r="I2012" s="66">
        <v>44806</v>
      </c>
      <c r="J2012" s="62">
        <v>3.61</v>
      </c>
      <c r="K2012" s="66">
        <v>44806</v>
      </c>
      <c r="L2012" s="62">
        <v>378.48</v>
      </c>
      <c r="M2012" s="62">
        <v>378.48</v>
      </c>
      <c r="N2012" s="67">
        <v>3.7848E-2</v>
      </c>
      <c r="O2012" s="67">
        <f t="shared" si="41"/>
        <v>3.7848E-2</v>
      </c>
      <c r="R2012" s="67"/>
      <c r="X2012" s="66">
        <v>44805</v>
      </c>
      <c r="Y2012" s="62">
        <v>5.5</v>
      </c>
    </row>
    <row r="2013" spans="9:25" x14ac:dyDescent="0.25">
      <c r="I2013" s="66">
        <v>44809</v>
      </c>
      <c r="J2013" s="62"/>
      <c r="K2013" s="66">
        <v>44809</v>
      </c>
      <c r="L2013" s="62">
        <v>378.48</v>
      </c>
      <c r="M2013" s="62">
        <v>378.48</v>
      </c>
      <c r="N2013" s="67">
        <v>3.7848E-2</v>
      </c>
      <c r="O2013" s="67">
        <f t="shared" si="41"/>
        <v>3.7848E-2</v>
      </c>
      <c r="R2013" s="67"/>
      <c r="X2013" s="66">
        <v>44806</v>
      </c>
      <c r="Y2013" s="62">
        <v>5.5</v>
      </c>
    </row>
    <row r="2014" spans="9:25" x14ac:dyDescent="0.25">
      <c r="I2014" s="66">
        <v>44810</v>
      </c>
      <c r="J2014" s="62">
        <v>3.74</v>
      </c>
      <c r="K2014" s="66">
        <v>44810</v>
      </c>
      <c r="L2014" s="62">
        <v>379.18</v>
      </c>
      <c r="M2014" s="62">
        <v>379.18</v>
      </c>
      <c r="N2014" s="67">
        <v>3.7918E-2</v>
      </c>
      <c r="O2014" s="67">
        <f t="shared" si="41"/>
        <v>3.7918E-2</v>
      </c>
      <c r="R2014" s="67"/>
      <c r="X2014" s="66">
        <v>44809</v>
      </c>
      <c r="Y2014" s="62">
        <v>5.5</v>
      </c>
    </row>
    <row r="2015" spans="9:25" x14ac:dyDescent="0.25">
      <c r="I2015" s="66">
        <v>44811</v>
      </c>
      <c r="J2015" s="62">
        <v>3.67</v>
      </c>
      <c r="K2015" s="66">
        <v>44811</v>
      </c>
      <c r="L2015" s="62">
        <v>378.48</v>
      </c>
      <c r="M2015" s="62">
        <v>378.48</v>
      </c>
      <c r="N2015" s="67">
        <v>3.7848E-2</v>
      </c>
      <c r="O2015" s="67">
        <f t="shared" si="41"/>
        <v>3.7848E-2</v>
      </c>
      <c r="R2015" s="67"/>
      <c r="X2015" s="66">
        <v>44810</v>
      </c>
      <c r="Y2015" s="62">
        <v>5.5</v>
      </c>
    </row>
    <row r="2016" spans="9:25" x14ac:dyDescent="0.25">
      <c r="I2016" s="66">
        <v>44812</v>
      </c>
      <c r="J2016" s="62">
        <v>3.69</v>
      </c>
      <c r="K2016" s="66">
        <v>44812</v>
      </c>
      <c r="L2016" s="62">
        <v>378.48</v>
      </c>
      <c r="M2016" s="62">
        <v>378.48</v>
      </c>
      <c r="N2016" s="67">
        <v>3.7848E-2</v>
      </c>
      <c r="O2016" s="67">
        <f t="shared" si="41"/>
        <v>3.7848E-2</v>
      </c>
      <c r="R2016" s="67"/>
      <c r="X2016" s="66">
        <v>44811</v>
      </c>
      <c r="Y2016" s="62">
        <v>5.5</v>
      </c>
    </row>
    <row r="2017" spans="9:25" x14ac:dyDescent="0.25">
      <c r="I2017" s="66">
        <v>44813</v>
      </c>
      <c r="J2017" s="62">
        <v>3.71</v>
      </c>
      <c r="K2017" s="66">
        <v>44813</v>
      </c>
      <c r="L2017" s="62">
        <v>378.78</v>
      </c>
      <c r="M2017" s="62">
        <v>378.78</v>
      </c>
      <c r="N2017" s="67">
        <v>3.7877999999999995E-2</v>
      </c>
      <c r="O2017" s="67">
        <f t="shared" si="41"/>
        <v>3.7877999999999995E-2</v>
      </c>
      <c r="R2017" s="67"/>
      <c r="X2017" s="66">
        <v>44812</v>
      </c>
      <c r="Y2017" s="62">
        <v>5.5</v>
      </c>
    </row>
    <row r="2018" spans="9:25" x14ac:dyDescent="0.25">
      <c r="I2018" s="66">
        <v>44816</v>
      </c>
      <c r="J2018" s="62">
        <v>3.76</v>
      </c>
      <c r="K2018" s="66">
        <v>44816</v>
      </c>
      <c r="L2018" s="147">
        <v>35.380000000000003</v>
      </c>
      <c r="M2018" s="147">
        <v>353.8</v>
      </c>
      <c r="N2018" s="148">
        <v>3.5380000000000002E-2</v>
      </c>
      <c r="O2018" s="148">
        <f t="shared" si="41"/>
        <v>3.5380000000000002E-2</v>
      </c>
      <c r="R2018" s="67"/>
      <c r="X2018" s="66">
        <v>44813</v>
      </c>
      <c r="Y2018" s="62">
        <v>5.5</v>
      </c>
    </row>
    <row r="2019" spans="9:25" x14ac:dyDescent="0.25">
      <c r="I2019" s="66">
        <v>44817</v>
      </c>
      <c r="J2019" s="62">
        <v>3.75</v>
      </c>
      <c r="K2019" s="66">
        <v>44817</v>
      </c>
      <c r="L2019" s="62">
        <v>378.48</v>
      </c>
      <c r="M2019" s="62">
        <v>378.48</v>
      </c>
      <c r="N2019" s="67">
        <v>3.7848E-2</v>
      </c>
      <c r="O2019" s="67">
        <f t="shared" si="41"/>
        <v>3.7848E-2</v>
      </c>
      <c r="R2019" s="67"/>
      <c r="X2019" s="66">
        <v>44816</v>
      </c>
      <c r="Y2019" s="62">
        <v>5.5</v>
      </c>
    </row>
    <row r="2020" spans="9:25" x14ac:dyDescent="0.25">
      <c r="I2020" s="66">
        <v>44818</v>
      </c>
      <c r="J2020" s="62">
        <v>3.73</v>
      </c>
      <c r="K2020" s="66">
        <v>44818</v>
      </c>
      <c r="L2020" s="147">
        <v>35.380000000000003</v>
      </c>
      <c r="M2020" s="147">
        <v>353.8</v>
      </c>
      <c r="N2020" s="148">
        <v>3.5380000000000002E-2</v>
      </c>
      <c r="O2020" s="148">
        <f t="shared" si="41"/>
        <v>3.5380000000000002E-2</v>
      </c>
      <c r="R2020" s="67"/>
      <c r="X2020" s="66">
        <v>44817</v>
      </c>
      <c r="Y2020" s="62">
        <v>5.5</v>
      </c>
    </row>
    <row r="2021" spans="9:25" x14ac:dyDescent="0.25">
      <c r="I2021" s="66">
        <v>44819</v>
      </c>
      <c r="J2021" s="62">
        <v>3.75</v>
      </c>
      <c r="K2021" s="66">
        <v>44819</v>
      </c>
      <c r="L2021" s="62">
        <v>361.45</v>
      </c>
      <c r="M2021" s="62">
        <v>361.45</v>
      </c>
      <c r="N2021" s="67">
        <v>3.6144999999999997E-2</v>
      </c>
      <c r="O2021" s="67">
        <f t="shared" si="41"/>
        <v>3.6144999999999997E-2</v>
      </c>
      <c r="R2021" s="67"/>
      <c r="X2021" s="66">
        <v>44818</v>
      </c>
      <c r="Y2021" s="62">
        <v>5.5</v>
      </c>
    </row>
    <row r="2022" spans="9:25" x14ac:dyDescent="0.25">
      <c r="I2022" s="66">
        <v>44820</v>
      </c>
      <c r="J2022" s="62">
        <v>3.79</v>
      </c>
      <c r="K2022" s="66">
        <v>44820</v>
      </c>
      <c r="L2022" s="62">
        <v>363.86</v>
      </c>
      <c r="M2022" s="62">
        <v>363.86</v>
      </c>
      <c r="N2022" s="67">
        <v>3.6386000000000002E-2</v>
      </c>
      <c r="O2022" s="67">
        <f t="shared" si="41"/>
        <v>3.6386000000000002E-2</v>
      </c>
      <c r="R2022" s="67"/>
      <c r="X2022" s="66">
        <v>44819</v>
      </c>
      <c r="Y2022" s="62">
        <v>5.5</v>
      </c>
    </row>
    <row r="2023" spans="9:25" x14ac:dyDescent="0.25">
      <c r="I2023" s="66">
        <v>44823</v>
      </c>
      <c r="J2023" s="62">
        <v>3.77</v>
      </c>
      <c r="K2023" s="66">
        <v>44823</v>
      </c>
      <c r="L2023" s="62">
        <v>363.86</v>
      </c>
      <c r="M2023" s="62">
        <v>363.86</v>
      </c>
      <c r="N2023" s="67">
        <v>3.6386000000000002E-2</v>
      </c>
      <c r="O2023" s="67">
        <f t="shared" si="41"/>
        <v>3.6386000000000002E-2</v>
      </c>
      <c r="R2023" s="67"/>
      <c r="X2023" s="66">
        <v>44820</v>
      </c>
      <c r="Y2023" s="62">
        <v>5.5</v>
      </c>
    </row>
    <row r="2024" spans="9:25" x14ac:dyDescent="0.25">
      <c r="I2024" s="66">
        <v>44824</v>
      </c>
      <c r="J2024" s="62">
        <v>3.83</v>
      </c>
      <c r="K2024" s="66">
        <v>44824</v>
      </c>
      <c r="L2024" s="147">
        <v>35.82</v>
      </c>
      <c r="M2024" s="147">
        <v>358.2</v>
      </c>
      <c r="N2024" s="148">
        <v>3.5819999999999998E-2</v>
      </c>
      <c r="O2024" s="148">
        <f t="shared" si="41"/>
        <v>3.5819999999999998E-2</v>
      </c>
      <c r="R2024" s="67"/>
      <c r="X2024" s="66">
        <v>44823</v>
      </c>
      <c r="Y2024" s="62">
        <v>5.5</v>
      </c>
    </row>
    <row r="2025" spans="9:25" x14ac:dyDescent="0.25">
      <c r="I2025" s="66">
        <v>44825</v>
      </c>
      <c r="J2025" s="62">
        <v>3.73</v>
      </c>
      <c r="K2025" s="66">
        <v>44825</v>
      </c>
      <c r="L2025" s="147">
        <v>37.93</v>
      </c>
      <c r="M2025" s="147">
        <v>379.3</v>
      </c>
      <c r="N2025" s="148">
        <v>3.7929999999999998E-2</v>
      </c>
      <c r="O2025" s="148">
        <f t="shared" si="41"/>
        <v>3.7929999999999998E-2</v>
      </c>
      <c r="R2025" s="67"/>
      <c r="X2025" s="66">
        <v>44824</v>
      </c>
      <c r="Y2025" s="62">
        <v>5.5</v>
      </c>
    </row>
    <row r="2026" spans="9:25" x14ac:dyDescent="0.25">
      <c r="I2026" s="66">
        <v>44826</v>
      </c>
      <c r="J2026" s="62">
        <v>3.9</v>
      </c>
      <c r="K2026" s="66">
        <v>44826</v>
      </c>
      <c r="L2026" s="62">
        <v>378.19</v>
      </c>
      <c r="M2026" s="62">
        <v>378.19</v>
      </c>
      <c r="N2026" s="67">
        <v>3.7818999999999998E-2</v>
      </c>
      <c r="O2026" s="67">
        <f t="shared" si="41"/>
        <v>3.7818999999999998E-2</v>
      </c>
      <c r="R2026" s="67"/>
      <c r="X2026" s="66">
        <v>44825</v>
      </c>
      <c r="Y2026" s="62">
        <v>5.5</v>
      </c>
    </row>
    <row r="2027" spans="9:25" x14ac:dyDescent="0.25">
      <c r="I2027" s="66">
        <v>44827</v>
      </c>
      <c r="J2027" s="62">
        <v>3.87</v>
      </c>
      <c r="K2027" s="66">
        <v>44827</v>
      </c>
      <c r="L2027" s="62">
        <v>383.89</v>
      </c>
      <c r="M2027" s="62">
        <v>383.89</v>
      </c>
      <c r="N2027" s="67">
        <v>3.8389E-2</v>
      </c>
      <c r="O2027" s="67">
        <f t="shared" si="41"/>
        <v>3.8389E-2</v>
      </c>
      <c r="R2027" s="67"/>
      <c r="X2027" s="66">
        <v>44826</v>
      </c>
      <c r="Y2027" s="62">
        <v>6.25</v>
      </c>
    </row>
    <row r="2028" spans="9:25" x14ac:dyDescent="0.25">
      <c r="I2028" s="66">
        <v>44830</v>
      </c>
      <c r="J2028" s="62">
        <v>4.01</v>
      </c>
      <c r="K2028" s="66">
        <v>44830</v>
      </c>
      <c r="L2028" s="62">
        <v>395.72</v>
      </c>
      <c r="M2028" s="62">
        <v>395.72</v>
      </c>
      <c r="N2028" s="67">
        <v>3.9572000000000003E-2</v>
      </c>
      <c r="O2028" s="67">
        <f t="shared" si="41"/>
        <v>3.9572000000000003E-2</v>
      </c>
      <c r="R2028" s="67"/>
      <c r="X2028" s="66">
        <v>44827</v>
      </c>
      <c r="Y2028" s="62">
        <v>6.25</v>
      </c>
    </row>
    <row r="2029" spans="9:25" x14ac:dyDescent="0.25">
      <c r="I2029" s="66">
        <v>44831</v>
      </c>
      <c r="J2029" s="62">
        <v>4.1500000000000004</v>
      </c>
      <c r="K2029" s="66">
        <v>44831</v>
      </c>
      <c r="L2029" s="62">
        <v>414.93</v>
      </c>
      <c r="M2029" s="62">
        <v>414.93</v>
      </c>
      <c r="N2029" s="67">
        <v>4.1493000000000002E-2</v>
      </c>
      <c r="O2029" s="67">
        <f t="shared" si="41"/>
        <v>4.1493000000000002E-2</v>
      </c>
      <c r="R2029" s="67"/>
      <c r="X2029" s="66">
        <v>44830</v>
      </c>
      <c r="Y2029" s="62">
        <v>6.25</v>
      </c>
    </row>
    <row r="2030" spans="9:25" x14ac:dyDescent="0.25">
      <c r="I2030" s="66">
        <v>44832</v>
      </c>
      <c r="J2030" s="62">
        <v>3.98</v>
      </c>
      <c r="K2030" s="66">
        <v>44832</v>
      </c>
      <c r="L2030" s="62">
        <v>425.74</v>
      </c>
      <c r="M2030" s="62">
        <v>425.74</v>
      </c>
      <c r="N2030" s="67">
        <v>4.2574000000000001E-2</v>
      </c>
      <c r="O2030" s="67">
        <f t="shared" si="41"/>
        <v>4.2574000000000001E-2</v>
      </c>
      <c r="R2030" s="67"/>
      <c r="X2030" s="66">
        <v>44831</v>
      </c>
      <c r="Y2030" s="62">
        <v>6.25</v>
      </c>
    </row>
    <row r="2031" spans="9:25" x14ac:dyDescent="0.25">
      <c r="I2031" s="66">
        <v>44833</v>
      </c>
      <c r="J2031" s="62">
        <v>4</v>
      </c>
      <c r="K2031" s="66">
        <v>44833</v>
      </c>
      <c r="L2031" s="62">
        <v>406.64</v>
      </c>
      <c r="M2031" s="62">
        <v>406.64</v>
      </c>
      <c r="N2031" s="67">
        <v>4.0663999999999999E-2</v>
      </c>
      <c r="O2031" s="67">
        <f t="shared" si="41"/>
        <v>4.0663999999999999E-2</v>
      </c>
      <c r="R2031" s="67"/>
      <c r="X2031" s="66">
        <v>44832</v>
      </c>
      <c r="Y2031" s="62">
        <v>6.25</v>
      </c>
    </row>
    <row r="2032" spans="9:25" x14ac:dyDescent="0.25">
      <c r="I2032" s="66">
        <v>44834</v>
      </c>
      <c r="J2032" s="62">
        <v>4.08</v>
      </c>
      <c r="K2032" s="66">
        <v>44834</v>
      </c>
      <c r="L2032" s="147">
        <v>42.43</v>
      </c>
      <c r="M2032" s="147">
        <v>424.3</v>
      </c>
      <c r="N2032" s="148">
        <v>4.2430000000000002E-2</v>
      </c>
      <c r="O2032" s="148">
        <f t="shared" si="41"/>
        <v>4.2430000000000002E-2</v>
      </c>
      <c r="R2032" s="67"/>
      <c r="X2032" s="66">
        <v>44833</v>
      </c>
      <c r="Y2032" s="62">
        <v>6.25</v>
      </c>
    </row>
    <row r="2033" spans="9:25" x14ac:dyDescent="0.25">
      <c r="I2033" s="66">
        <v>44837</v>
      </c>
      <c r="J2033" s="62">
        <v>4</v>
      </c>
      <c r="K2033" s="66">
        <v>44837</v>
      </c>
      <c r="L2033" s="62">
        <v>424.58</v>
      </c>
      <c r="M2033" s="62">
        <v>424.58</v>
      </c>
      <c r="N2033" s="67">
        <v>4.2457999999999996E-2</v>
      </c>
      <c r="O2033" s="67">
        <f t="shared" si="41"/>
        <v>4.2457999999999996E-2</v>
      </c>
      <c r="R2033" s="67"/>
      <c r="X2033" s="66">
        <v>44834</v>
      </c>
      <c r="Y2033" s="62">
        <v>6.25</v>
      </c>
    </row>
    <row r="2034" spans="9:25" x14ac:dyDescent="0.25">
      <c r="I2034" s="66">
        <v>44838</v>
      </c>
      <c r="J2034" s="62">
        <v>3.95</v>
      </c>
      <c r="K2034" s="66">
        <v>44838</v>
      </c>
      <c r="L2034" s="62">
        <v>397.11</v>
      </c>
      <c r="M2034" s="62">
        <v>397.11</v>
      </c>
      <c r="N2034" s="67">
        <v>3.9711000000000003E-2</v>
      </c>
      <c r="O2034" s="67">
        <f t="shared" si="41"/>
        <v>3.9711000000000003E-2</v>
      </c>
      <c r="R2034" s="67"/>
      <c r="X2034" s="66">
        <v>44837</v>
      </c>
      <c r="Y2034" s="62">
        <v>6.25</v>
      </c>
    </row>
    <row r="2035" spans="9:25" x14ac:dyDescent="0.25">
      <c r="I2035" s="66">
        <v>44839</v>
      </c>
      <c r="J2035" s="62">
        <v>4.05</v>
      </c>
      <c r="K2035" s="66">
        <v>44839</v>
      </c>
      <c r="L2035" s="62">
        <v>395.69</v>
      </c>
      <c r="M2035" s="62">
        <v>395.69</v>
      </c>
      <c r="N2035" s="67">
        <v>3.9569E-2</v>
      </c>
      <c r="O2035" s="67">
        <f t="shared" si="41"/>
        <v>3.9569E-2</v>
      </c>
      <c r="R2035" s="67"/>
      <c r="X2035" s="66">
        <v>44838</v>
      </c>
      <c r="Y2035" s="62">
        <v>6.25</v>
      </c>
    </row>
    <row r="2036" spans="9:25" x14ac:dyDescent="0.25">
      <c r="I2036" s="66">
        <v>44840</v>
      </c>
      <c r="J2036" s="62">
        <v>4.08</v>
      </c>
      <c r="K2036" s="66">
        <v>44840</v>
      </c>
      <c r="L2036" s="62">
        <v>404.73</v>
      </c>
      <c r="M2036" s="62">
        <v>404.73</v>
      </c>
      <c r="N2036" s="67">
        <v>4.0473000000000002E-2</v>
      </c>
      <c r="O2036" s="67">
        <f t="shared" si="41"/>
        <v>4.0473000000000002E-2</v>
      </c>
      <c r="R2036" s="67"/>
      <c r="X2036" s="66">
        <v>44839</v>
      </c>
      <c r="Y2036" s="62">
        <v>6.25</v>
      </c>
    </row>
    <row r="2037" spans="9:25" x14ac:dyDescent="0.25">
      <c r="I2037" s="66">
        <v>44841</v>
      </c>
      <c r="J2037" s="62">
        <v>4.13</v>
      </c>
      <c r="K2037" s="66">
        <v>44841</v>
      </c>
      <c r="L2037" s="62">
        <v>404.86</v>
      </c>
      <c r="M2037" s="62">
        <v>404.86</v>
      </c>
      <c r="N2037" s="67">
        <v>4.0486000000000001E-2</v>
      </c>
      <c r="O2037" s="67">
        <f t="shared" si="41"/>
        <v>4.0486000000000001E-2</v>
      </c>
      <c r="R2037" s="67"/>
      <c r="X2037" s="66">
        <v>44840</v>
      </c>
      <c r="Y2037" s="62">
        <v>6.25</v>
      </c>
    </row>
    <row r="2038" spans="9:25" x14ac:dyDescent="0.25">
      <c r="I2038" s="66">
        <v>44844</v>
      </c>
      <c r="J2038" s="62"/>
      <c r="K2038" s="66">
        <v>44844</v>
      </c>
      <c r="L2038" s="62">
        <v>414.16</v>
      </c>
      <c r="M2038" s="62">
        <v>414.16</v>
      </c>
      <c r="N2038" s="67">
        <v>4.1416000000000001E-2</v>
      </c>
      <c r="O2038" s="67">
        <f t="shared" si="41"/>
        <v>4.1416000000000001E-2</v>
      </c>
      <c r="R2038" s="67"/>
      <c r="X2038" s="66">
        <v>44841</v>
      </c>
      <c r="Y2038" s="62">
        <v>6.25</v>
      </c>
    </row>
    <row r="2039" spans="9:25" x14ac:dyDescent="0.25">
      <c r="I2039" s="66">
        <v>44845</v>
      </c>
      <c r="J2039" s="62">
        <v>4.1900000000000004</v>
      </c>
      <c r="K2039" s="66">
        <v>44845</v>
      </c>
      <c r="L2039" s="62">
        <v>414.65</v>
      </c>
      <c r="M2039" s="62">
        <v>414.65</v>
      </c>
      <c r="N2039" s="67">
        <v>4.1464999999999995E-2</v>
      </c>
      <c r="O2039" s="67">
        <f t="shared" si="41"/>
        <v>4.1464999999999995E-2</v>
      </c>
      <c r="R2039" s="67"/>
      <c r="X2039" s="66">
        <v>44844</v>
      </c>
      <c r="Y2039" s="62"/>
    </row>
    <row r="2040" spans="9:25" x14ac:dyDescent="0.25">
      <c r="I2040" s="66">
        <v>44846</v>
      </c>
      <c r="J2040" s="62">
        <v>4.18</v>
      </c>
      <c r="K2040" s="66">
        <v>44846</v>
      </c>
      <c r="L2040" s="62">
        <v>413.65</v>
      </c>
      <c r="M2040" s="62">
        <v>413.65</v>
      </c>
      <c r="N2040" s="67">
        <v>4.1364999999999999E-2</v>
      </c>
      <c r="O2040" s="67">
        <f t="shared" si="41"/>
        <v>4.1364999999999999E-2</v>
      </c>
      <c r="R2040" s="67"/>
      <c r="X2040" s="66">
        <v>44845</v>
      </c>
      <c r="Y2040" s="62">
        <v>6.25</v>
      </c>
    </row>
    <row r="2041" spans="9:25" x14ac:dyDescent="0.25">
      <c r="I2041" s="66">
        <v>44847</v>
      </c>
      <c r="J2041" s="62">
        <v>4.25</v>
      </c>
      <c r="K2041" s="66">
        <v>44847</v>
      </c>
      <c r="L2041" s="62">
        <v>415.09</v>
      </c>
      <c r="M2041" s="62">
        <v>415.09</v>
      </c>
      <c r="N2041" s="67">
        <v>4.1508999999999997E-2</v>
      </c>
      <c r="O2041" s="67">
        <f t="shared" si="41"/>
        <v>4.1508999999999997E-2</v>
      </c>
      <c r="R2041" s="67"/>
      <c r="X2041" s="66">
        <v>44846</v>
      </c>
      <c r="Y2041" s="62">
        <v>6.25</v>
      </c>
    </row>
    <row r="2042" spans="9:25" x14ac:dyDescent="0.25">
      <c r="I2042" s="66">
        <v>44848</v>
      </c>
      <c r="J2042" s="62">
        <v>4.26</v>
      </c>
      <c r="K2042" s="66">
        <v>44848</v>
      </c>
      <c r="L2042" s="62">
        <v>418.76</v>
      </c>
      <c r="M2042" s="62">
        <v>418.76</v>
      </c>
      <c r="N2042" s="67">
        <v>4.1875999999999997E-2</v>
      </c>
      <c r="O2042" s="67">
        <f t="shared" si="41"/>
        <v>4.1875999999999997E-2</v>
      </c>
      <c r="R2042" s="67"/>
      <c r="X2042" s="66">
        <v>44847</v>
      </c>
      <c r="Y2042" s="62">
        <v>6.25</v>
      </c>
    </row>
    <row r="2043" spans="9:25" x14ac:dyDescent="0.25">
      <c r="I2043" s="66">
        <v>44851</v>
      </c>
      <c r="J2043" s="62">
        <v>4.29</v>
      </c>
      <c r="K2043" s="66">
        <v>44851</v>
      </c>
      <c r="L2043" s="62">
        <v>426.23</v>
      </c>
      <c r="M2043" s="62">
        <v>426.23</v>
      </c>
      <c r="N2043" s="67">
        <v>4.2623000000000001E-2</v>
      </c>
      <c r="O2043" s="67">
        <f t="shared" si="41"/>
        <v>4.2623000000000001E-2</v>
      </c>
      <c r="R2043" s="67"/>
      <c r="X2043" s="66">
        <v>44848</v>
      </c>
      <c r="Y2043" s="62">
        <v>6.25</v>
      </c>
    </row>
    <row r="2044" spans="9:25" x14ac:dyDescent="0.25">
      <c r="I2044" s="66">
        <v>44852</v>
      </c>
      <c r="J2044" s="62">
        <v>4.2699999999999996</v>
      </c>
      <c r="K2044" s="66">
        <v>44852</v>
      </c>
      <c r="L2044" s="62">
        <v>418.95</v>
      </c>
      <c r="M2044" s="62">
        <v>418.95</v>
      </c>
      <c r="N2044" s="67">
        <v>4.1895000000000002E-2</v>
      </c>
      <c r="O2044" s="67">
        <f t="shared" si="41"/>
        <v>4.1895000000000002E-2</v>
      </c>
      <c r="R2044" s="67"/>
      <c r="X2044" s="66">
        <v>44851</v>
      </c>
      <c r="Y2044" s="62">
        <v>6.25</v>
      </c>
    </row>
    <row r="2045" spans="9:25" x14ac:dyDescent="0.25">
      <c r="I2045" s="66">
        <v>44853</v>
      </c>
      <c r="J2045" s="62">
        <v>4.38</v>
      </c>
      <c r="K2045" s="66">
        <v>44853</v>
      </c>
      <c r="L2045" s="147">
        <v>41.06</v>
      </c>
      <c r="M2045" s="147">
        <v>410.6</v>
      </c>
      <c r="N2045" s="148">
        <v>4.1059999999999999E-2</v>
      </c>
      <c r="O2045" s="148">
        <f t="shared" si="41"/>
        <v>4.1059999999999999E-2</v>
      </c>
      <c r="R2045" s="67"/>
      <c r="X2045" s="66">
        <v>44852</v>
      </c>
      <c r="Y2045" s="62">
        <v>6.25</v>
      </c>
    </row>
    <row r="2046" spans="9:25" x14ac:dyDescent="0.25">
      <c r="I2046" s="66">
        <v>44854</v>
      </c>
      <c r="J2046" s="62">
        <v>4.47</v>
      </c>
      <c r="K2046" s="66">
        <v>44854</v>
      </c>
      <c r="L2046" s="62">
        <v>415.46</v>
      </c>
      <c r="M2046" s="62">
        <v>415.46</v>
      </c>
      <c r="N2046" s="67">
        <v>4.1546E-2</v>
      </c>
      <c r="O2046" s="67">
        <f t="shared" si="41"/>
        <v>4.1546E-2</v>
      </c>
      <c r="R2046" s="67"/>
      <c r="X2046" s="66">
        <v>44853</v>
      </c>
      <c r="Y2046" s="62">
        <v>6.25</v>
      </c>
    </row>
    <row r="2047" spans="9:25" x14ac:dyDescent="0.25">
      <c r="I2047" s="66">
        <v>44855</v>
      </c>
      <c r="J2047" s="62">
        <v>4.54</v>
      </c>
      <c r="K2047" s="66">
        <v>44855</v>
      </c>
      <c r="L2047" s="62">
        <v>412.11</v>
      </c>
      <c r="M2047" s="62">
        <v>412.11</v>
      </c>
      <c r="N2047" s="67">
        <v>4.1211000000000005E-2</v>
      </c>
      <c r="O2047" s="67">
        <f t="shared" si="41"/>
        <v>4.1211000000000005E-2</v>
      </c>
      <c r="R2047" s="67"/>
      <c r="X2047" s="66">
        <v>44854</v>
      </c>
      <c r="Y2047" s="62">
        <v>6.25</v>
      </c>
    </row>
    <row r="2048" spans="9:25" x14ac:dyDescent="0.25">
      <c r="I2048" s="66">
        <v>44858</v>
      </c>
      <c r="J2048" s="62">
        <v>4.59</v>
      </c>
      <c r="K2048" s="66">
        <v>44858</v>
      </c>
      <c r="L2048" s="62">
        <v>401.95</v>
      </c>
      <c r="M2048" s="62">
        <v>401.95</v>
      </c>
      <c r="N2048" s="67">
        <v>4.0195000000000002E-2</v>
      </c>
      <c r="O2048" s="67">
        <f t="shared" si="41"/>
        <v>4.0195000000000002E-2</v>
      </c>
      <c r="R2048" s="67"/>
      <c r="X2048" s="66">
        <v>44855</v>
      </c>
      <c r="Y2048" s="62">
        <v>6.25</v>
      </c>
    </row>
    <row r="2049" spans="9:25" x14ac:dyDescent="0.25">
      <c r="I2049" s="66">
        <v>44859</v>
      </c>
      <c r="J2049" s="62">
        <v>4.45</v>
      </c>
      <c r="K2049" s="66">
        <v>44859</v>
      </c>
      <c r="L2049" s="147">
        <v>39.869999999999997</v>
      </c>
      <c r="M2049" s="147">
        <v>398.7</v>
      </c>
      <c r="N2049" s="148">
        <v>3.9869999999999996E-2</v>
      </c>
      <c r="O2049" s="148">
        <f t="shared" si="41"/>
        <v>3.9869999999999996E-2</v>
      </c>
      <c r="R2049" s="67"/>
      <c r="X2049" s="66">
        <v>44858</v>
      </c>
      <c r="Y2049" s="62">
        <v>6.25</v>
      </c>
    </row>
    <row r="2050" spans="9:25" x14ac:dyDescent="0.25">
      <c r="I2050" s="66">
        <v>44860</v>
      </c>
      <c r="J2050" s="62">
        <v>4.38</v>
      </c>
      <c r="K2050" s="66">
        <v>44860</v>
      </c>
      <c r="L2050" s="62">
        <v>393.73</v>
      </c>
      <c r="M2050" s="62">
        <v>393.73</v>
      </c>
      <c r="N2050" s="67">
        <v>3.9373000000000005E-2</v>
      </c>
      <c r="O2050" s="67">
        <f t="shared" si="41"/>
        <v>3.9373000000000005E-2</v>
      </c>
      <c r="R2050" s="67"/>
      <c r="X2050" s="66">
        <v>44859</v>
      </c>
      <c r="Y2050" s="62">
        <v>6.25</v>
      </c>
    </row>
    <row r="2051" spans="9:25" x14ac:dyDescent="0.25">
      <c r="I2051" s="66">
        <v>44861</v>
      </c>
      <c r="J2051" s="62">
        <v>4.32</v>
      </c>
      <c r="K2051" s="66">
        <v>44861</v>
      </c>
      <c r="L2051" s="62">
        <v>398.04</v>
      </c>
      <c r="M2051" s="62">
        <v>398.04</v>
      </c>
      <c r="N2051" s="67">
        <v>3.9803999999999999E-2</v>
      </c>
      <c r="O2051" s="67">
        <f t="shared" si="41"/>
        <v>3.9803999999999999E-2</v>
      </c>
      <c r="R2051" s="67"/>
      <c r="X2051" s="66">
        <v>44860</v>
      </c>
      <c r="Y2051" s="62">
        <v>6.25</v>
      </c>
    </row>
    <row r="2052" spans="9:25" x14ac:dyDescent="0.25">
      <c r="I2052" s="66">
        <v>44862</v>
      </c>
      <c r="J2052" s="62">
        <v>4.38</v>
      </c>
      <c r="K2052" s="66">
        <v>44862</v>
      </c>
      <c r="L2052" s="62">
        <v>396.68</v>
      </c>
      <c r="M2052" s="62">
        <v>396.68</v>
      </c>
      <c r="N2052" s="67">
        <v>3.9668000000000002E-2</v>
      </c>
      <c r="O2052" s="67">
        <f t="shared" si="41"/>
        <v>3.9668000000000002E-2</v>
      </c>
      <c r="R2052" s="67"/>
      <c r="X2052" s="66">
        <v>44861</v>
      </c>
      <c r="Y2052" s="62">
        <v>6.25</v>
      </c>
    </row>
    <row r="2053" spans="9:25" x14ac:dyDescent="0.25">
      <c r="I2053" s="66">
        <v>44865</v>
      </c>
      <c r="J2053" s="62">
        <v>4.4400000000000004</v>
      </c>
      <c r="K2053" s="66">
        <v>44865</v>
      </c>
      <c r="L2053" s="62">
        <v>392.68</v>
      </c>
      <c r="M2053" s="62">
        <v>392.68</v>
      </c>
      <c r="N2053" s="67">
        <v>3.9267999999999997E-2</v>
      </c>
      <c r="O2053" s="67">
        <f t="shared" si="41"/>
        <v>3.9267999999999997E-2</v>
      </c>
      <c r="R2053" s="67"/>
      <c r="X2053" s="66">
        <v>44862</v>
      </c>
      <c r="Y2053" s="62">
        <v>6.25</v>
      </c>
    </row>
    <row r="2054" spans="9:25" x14ac:dyDescent="0.25">
      <c r="I2054" s="66">
        <v>44866</v>
      </c>
      <c r="J2054" s="62">
        <v>4.37</v>
      </c>
      <c r="K2054" s="66">
        <v>44866</v>
      </c>
      <c r="L2054" s="62">
        <v>391.96</v>
      </c>
      <c r="M2054" s="62">
        <v>391.96</v>
      </c>
      <c r="N2054" s="67">
        <v>3.9195999999999995E-2</v>
      </c>
      <c r="O2054" s="67">
        <f t="shared" si="41"/>
        <v>3.9195999999999995E-2</v>
      </c>
      <c r="R2054" s="67"/>
      <c r="X2054" s="66">
        <v>44865</v>
      </c>
      <c r="Y2054" s="62">
        <v>6.25</v>
      </c>
    </row>
    <row r="2055" spans="9:25" x14ac:dyDescent="0.25">
      <c r="I2055" s="66">
        <v>44867</v>
      </c>
      <c r="J2055" s="62">
        <v>4.41</v>
      </c>
      <c r="K2055" s="66">
        <v>44867</v>
      </c>
      <c r="L2055" s="62">
        <v>392.56</v>
      </c>
      <c r="M2055" s="62">
        <v>392.56</v>
      </c>
      <c r="N2055" s="67">
        <v>3.9255999999999999E-2</v>
      </c>
      <c r="O2055" s="67">
        <f t="shared" si="41"/>
        <v>3.9255999999999999E-2</v>
      </c>
      <c r="R2055" s="67"/>
      <c r="X2055" s="66">
        <v>44866</v>
      </c>
      <c r="Y2055" s="62">
        <v>6.25</v>
      </c>
    </row>
    <row r="2056" spans="9:25" x14ac:dyDescent="0.25">
      <c r="I2056" s="66">
        <v>44868</v>
      </c>
      <c r="J2056" s="62">
        <v>4.42</v>
      </c>
      <c r="K2056" s="66">
        <v>44868</v>
      </c>
      <c r="L2056" s="62">
        <v>388.27</v>
      </c>
      <c r="M2056" s="62">
        <v>388.27</v>
      </c>
      <c r="N2056" s="67">
        <v>3.8827E-2</v>
      </c>
      <c r="O2056" s="67">
        <f t="shared" si="41"/>
        <v>3.8827E-2</v>
      </c>
      <c r="R2056" s="67"/>
      <c r="X2056" s="66">
        <v>44867</v>
      </c>
      <c r="Y2056" s="62">
        <v>6.25</v>
      </c>
    </row>
    <row r="2057" spans="9:25" x14ac:dyDescent="0.25">
      <c r="I2057" s="66">
        <v>44869</v>
      </c>
      <c r="J2057" s="62">
        <v>4.49</v>
      </c>
      <c r="K2057" s="66">
        <v>44869</v>
      </c>
      <c r="L2057" s="62">
        <v>386.59</v>
      </c>
      <c r="M2057" s="62">
        <v>386.59</v>
      </c>
      <c r="N2057" s="67">
        <v>3.8658999999999999E-2</v>
      </c>
      <c r="O2057" s="67">
        <f t="shared" si="41"/>
        <v>3.8658999999999999E-2</v>
      </c>
      <c r="R2057" s="67"/>
      <c r="X2057" s="66">
        <v>44868</v>
      </c>
      <c r="Y2057" s="62">
        <v>7</v>
      </c>
    </row>
    <row r="2058" spans="9:25" x14ac:dyDescent="0.25">
      <c r="I2058" s="66">
        <v>44872</v>
      </c>
      <c r="J2058" s="62">
        <v>4.55</v>
      </c>
      <c r="K2058" s="66">
        <v>44872</v>
      </c>
      <c r="L2058" s="62">
        <v>375.79</v>
      </c>
      <c r="M2058" s="62">
        <v>375.79</v>
      </c>
      <c r="N2058" s="67">
        <v>3.7579000000000001E-2</v>
      </c>
      <c r="O2058" s="67">
        <f t="shared" si="41"/>
        <v>3.7579000000000001E-2</v>
      </c>
      <c r="R2058" s="67"/>
      <c r="X2058" s="66">
        <v>44869</v>
      </c>
      <c r="Y2058" s="62">
        <v>7</v>
      </c>
    </row>
    <row r="2059" spans="9:25" x14ac:dyDescent="0.25">
      <c r="I2059" s="66">
        <v>44873</v>
      </c>
      <c r="J2059" s="62">
        <v>4.47</v>
      </c>
      <c r="K2059" s="66">
        <v>44873</v>
      </c>
      <c r="L2059" s="62">
        <v>375.79</v>
      </c>
      <c r="M2059" s="62">
        <v>375.79</v>
      </c>
      <c r="N2059" s="67">
        <v>3.7579000000000001E-2</v>
      </c>
      <c r="O2059" s="67">
        <f t="shared" si="41"/>
        <v>3.7579000000000001E-2</v>
      </c>
      <c r="R2059" s="67"/>
      <c r="X2059" s="66">
        <v>44872</v>
      </c>
      <c r="Y2059" s="62">
        <v>7</v>
      </c>
    </row>
    <row r="2060" spans="9:25" x14ac:dyDescent="0.25">
      <c r="I2060" s="66">
        <v>44874</v>
      </c>
      <c r="J2060" s="62">
        <v>4.5</v>
      </c>
      <c r="K2060" s="66">
        <v>44874</v>
      </c>
      <c r="L2060" s="62">
        <v>375.99</v>
      </c>
      <c r="M2060" s="62">
        <v>375.99</v>
      </c>
      <c r="N2060" s="67">
        <v>3.7599E-2</v>
      </c>
      <c r="O2060" s="67">
        <f t="shared" ref="O2060:O2123" si="42">IF(OR(N2060&gt;($G$25+$G$26*$G$24),N2060&lt;($G$25-$G$26*$G$24)),"",N2060)</f>
        <v>3.7599E-2</v>
      </c>
      <c r="R2060" s="67"/>
      <c r="X2060" s="66">
        <v>44873</v>
      </c>
      <c r="Y2060" s="62">
        <v>7</v>
      </c>
    </row>
    <row r="2061" spans="9:25" x14ac:dyDescent="0.25">
      <c r="I2061" s="66">
        <v>44875</v>
      </c>
      <c r="J2061" s="62">
        <v>4.24</v>
      </c>
      <c r="K2061" s="66">
        <v>44875</v>
      </c>
      <c r="L2061" s="62">
        <v>380.34</v>
      </c>
      <c r="M2061" s="62">
        <v>380.34</v>
      </c>
      <c r="N2061" s="67">
        <v>3.8033999999999998E-2</v>
      </c>
      <c r="O2061" s="67">
        <f t="shared" si="42"/>
        <v>3.8033999999999998E-2</v>
      </c>
      <c r="R2061" s="67"/>
      <c r="X2061" s="66">
        <v>44874</v>
      </c>
      <c r="Y2061" s="62">
        <v>7</v>
      </c>
    </row>
    <row r="2062" spans="9:25" x14ac:dyDescent="0.25">
      <c r="I2062" s="66">
        <v>44876</v>
      </c>
      <c r="J2062" s="62"/>
      <c r="K2062" s="66">
        <v>44876</v>
      </c>
      <c r="L2062" s="62">
        <v>379.47</v>
      </c>
      <c r="M2062" s="62">
        <v>379.47</v>
      </c>
      <c r="N2062" s="67">
        <v>3.7947000000000002E-2</v>
      </c>
      <c r="O2062" s="67">
        <f t="shared" si="42"/>
        <v>3.7947000000000002E-2</v>
      </c>
      <c r="R2062" s="67"/>
      <c r="X2062" s="66">
        <v>44875</v>
      </c>
      <c r="Y2062" s="62">
        <v>7</v>
      </c>
    </row>
    <row r="2063" spans="9:25" x14ac:dyDescent="0.25">
      <c r="I2063" s="66">
        <v>44879</v>
      </c>
      <c r="J2063" s="62">
        <v>4.28</v>
      </c>
      <c r="K2063" s="66">
        <v>44879</v>
      </c>
      <c r="L2063" s="62">
        <v>384.77</v>
      </c>
      <c r="M2063" s="62">
        <v>384.77</v>
      </c>
      <c r="N2063" s="67">
        <v>3.8476999999999997E-2</v>
      </c>
      <c r="O2063" s="67">
        <f t="shared" si="42"/>
        <v>3.8476999999999997E-2</v>
      </c>
      <c r="R2063" s="67"/>
      <c r="X2063" s="66">
        <v>44876</v>
      </c>
      <c r="Y2063" s="62"/>
    </row>
    <row r="2064" spans="9:25" x14ac:dyDescent="0.25">
      <c r="I2064" s="66">
        <v>44880</v>
      </c>
      <c r="J2064" s="62">
        <v>4.2</v>
      </c>
      <c r="K2064" s="66">
        <v>44880</v>
      </c>
      <c r="L2064" s="62">
        <v>373.15</v>
      </c>
      <c r="M2064" s="62">
        <v>373.15</v>
      </c>
      <c r="N2064" s="67">
        <v>3.7315000000000001E-2</v>
      </c>
      <c r="O2064" s="67">
        <f t="shared" si="42"/>
        <v>3.7315000000000001E-2</v>
      </c>
      <c r="R2064" s="67"/>
      <c r="X2064" s="66">
        <v>44879</v>
      </c>
      <c r="Y2064" s="62">
        <v>7</v>
      </c>
    </row>
    <row r="2065" spans="9:25" x14ac:dyDescent="0.25">
      <c r="I2065" s="66">
        <v>44881</v>
      </c>
      <c r="J2065" s="62">
        <v>4.03</v>
      </c>
      <c r="K2065" s="66">
        <v>44881</v>
      </c>
      <c r="L2065" s="62">
        <v>373.35</v>
      </c>
      <c r="M2065" s="62">
        <v>373.35</v>
      </c>
      <c r="N2065" s="67">
        <v>3.7335E-2</v>
      </c>
      <c r="O2065" s="67">
        <f t="shared" si="42"/>
        <v>3.7335E-2</v>
      </c>
      <c r="R2065" s="67"/>
      <c r="X2065" s="66">
        <v>44880</v>
      </c>
      <c r="Y2065" s="62">
        <v>7</v>
      </c>
    </row>
    <row r="2066" spans="9:25" x14ac:dyDescent="0.25">
      <c r="I2066" s="66">
        <v>44882</v>
      </c>
      <c r="J2066" s="62">
        <v>4.0999999999999996</v>
      </c>
      <c r="K2066" s="66">
        <v>44882</v>
      </c>
      <c r="L2066" s="62">
        <v>378.39</v>
      </c>
      <c r="M2066" s="62">
        <v>378.39</v>
      </c>
      <c r="N2066" s="67">
        <v>3.7838999999999998E-2</v>
      </c>
      <c r="O2066" s="67">
        <f t="shared" si="42"/>
        <v>3.7838999999999998E-2</v>
      </c>
      <c r="R2066" s="67"/>
      <c r="X2066" s="66">
        <v>44881</v>
      </c>
      <c r="Y2066" s="62">
        <v>7</v>
      </c>
    </row>
    <row r="2067" spans="9:25" x14ac:dyDescent="0.25">
      <c r="I2067" s="66">
        <v>44883</v>
      </c>
      <c r="J2067" s="62">
        <v>4.13</v>
      </c>
      <c r="K2067" s="66">
        <v>44883</v>
      </c>
      <c r="L2067" s="62">
        <v>383.26</v>
      </c>
      <c r="M2067" s="62">
        <v>383.26</v>
      </c>
      <c r="N2067" s="67">
        <v>3.8325999999999999E-2</v>
      </c>
      <c r="O2067" s="67">
        <f t="shared" si="42"/>
        <v>3.8325999999999999E-2</v>
      </c>
      <c r="R2067" s="67"/>
      <c r="X2067" s="66">
        <v>44882</v>
      </c>
      <c r="Y2067" s="62">
        <v>7</v>
      </c>
    </row>
    <row r="2068" spans="9:25" x14ac:dyDescent="0.25">
      <c r="I2068" s="66">
        <v>44886</v>
      </c>
      <c r="J2068" s="62">
        <v>4.1399999999999997</v>
      </c>
      <c r="K2068" s="66">
        <v>44886</v>
      </c>
      <c r="L2068" s="62">
        <v>387.46</v>
      </c>
      <c r="M2068" s="62">
        <v>387.46</v>
      </c>
      <c r="N2068" s="67">
        <v>3.8745999999999996E-2</v>
      </c>
      <c r="O2068" s="67">
        <f t="shared" si="42"/>
        <v>3.8745999999999996E-2</v>
      </c>
      <c r="R2068" s="67"/>
      <c r="X2068" s="66">
        <v>44883</v>
      </c>
      <c r="Y2068" s="62">
        <v>7</v>
      </c>
    </row>
    <row r="2069" spans="9:25" x14ac:dyDescent="0.25">
      <c r="I2069" s="66">
        <v>44887</v>
      </c>
      <c r="J2069" s="62">
        <v>4.05</v>
      </c>
      <c r="K2069" s="66">
        <v>44887</v>
      </c>
      <c r="L2069" s="62">
        <v>380.14</v>
      </c>
      <c r="M2069" s="62">
        <v>380.14</v>
      </c>
      <c r="N2069" s="67">
        <v>3.8013999999999999E-2</v>
      </c>
      <c r="O2069" s="67">
        <f t="shared" si="42"/>
        <v>3.8013999999999999E-2</v>
      </c>
      <c r="R2069" s="67"/>
      <c r="X2069" s="66">
        <v>44886</v>
      </c>
      <c r="Y2069" s="62">
        <v>7</v>
      </c>
    </row>
    <row r="2070" spans="9:25" x14ac:dyDescent="0.25">
      <c r="I2070" s="66">
        <v>44888</v>
      </c>
      <c r="J2070" s="62">
        <v>3.97</v>
      </c>
      <c r="K2070" s="66">
        <v>44888</v>
      </c>
      <c r="L2070" s="62">
        <v>380.29</v>
      </c>
      <c r="M2070" s="62">
        <v>380.29</v>
      </c>
      <c r="N2070" s="67">
        <v>3.8029E-2</v>
      </c>
      <c r="O2070" s="67">
        <f t="shared" si="42"/>
        <v>3.8029E-2</v>
      </c>
      <c r="R2070" s="67"/>
      <c r="X2070" s="66">
        <v>44887</v>
      </c>
      <c r="Y2070" s="62">
        <v>7</v>
      </c>
    </row>
    <row r="2071" spans="9:25" x14ac:dyDescent="0.25">
      <c r="I2071" s="66">
        <v>44889</v>
      </c>
      <c r="J2071" s="62"/>
      <c r="K2071" s="66">
        <v>44889</v>
      </c>
      <c r="L2071" s="62">
        <v>375.47</v>
      </c>
      <c r="M2071" s="62">
        <v>375.47</v>
      </c>
      <c r="N2071" s="67">
        <v>3.7547000000000004E-2</v>
      </c>
      <c r="O2071" s="67">
        <f t="shared" si="42"/>
        <v>3.7547000000000004E-2</v>
      </c>
      <c r="R2071" s="67"/>
      <c r="X2071" s="66">
        <v>44888</v>
      </c>
      <c r="Y2071" s="62">
        <v>7</v>
      </c>
    </row>
    <row r="2072" spans="9:25" x14ac:dyDescent="0.25">
      <c r="I2072" s="66">
        <v>44890</v>
      </c>
      <c r="J2072" s="62">
        <v>3.97</v>
      </c>
      <c r="K2072" s="66">
        <v>44890</v>
      </c>
      <c r="L2072" s="62">
        <v>375.27</v>
      </c>
      <c r="M2072" s="62">
        <v>375.27</v>
      </c>
      <c r="N2072" s="67">
        <v>3.7526999999999998E-2</v>
      </c>
      <c r="O2072" s="67">
        <f t="shared" si="42"/>
        <v>3.7526999999999998E-2</v>
      </c>
      <c r="R2072" s="67"/>
      <c r="X2072" s="66">
        <v>44889</v>
      </c>
      <c r="Y2072" s="62"/>
    </row>
    <row r="2073" spans="9:25" x14ac:dyDescent="0.25">
      <c r="I2073" s="66">
        <v>44893</v>
      </c>
      <c r="J2073" s="62">
        <v>3.97</v>
      </c>
      <c r="K2073" s="66">
        <v>44893</v>
      </c>
      <c r="L2073" s="62">
        <v>375.94</v>
      </c>
      <c r="M2073" s="62">
        <v>375.94</v>
      </c>
      <c r="N2073" s="67">
        <v>3.7594000000000002E-2</v>
      </c>
      <c r="O2073" s="67">
        <f t="shared" si="42"/>
        <v>3.7594000000000002E-2</v>
      </c>
      <c r="R2073" s="67"/>
      <c r="X2073" s="66">
        <v>44890</v>
      </c>
      <c r="Y2073" s="62">
        <v>7</v>
      </c>
    </row>
    <row r="2074" spans="9:25" x14ac:dyDescent="0.25">
      <c r="I2074" s="66">
        <v>44894</v>
      </c>
      <c r="J2074" s="62">
        <v>4.0199999999999996</v>
      </c>
      <c r="K2074" s="66">
        <v>44894</v>
      </c>
      <c r="L2074" s="62">
        <v>380.28</v>
      </c>
      <c r="M2074" s="62">
        <v>380.28</v>
      </c>
      <c r="N2074" s="67">
        <v>3.8027999999999999E-2</v>
      </c>
      <c r="O2074" s="67">
        <f t="shared" si="42"/>
        <v>3.8027999999999999E-2</v>
      </c>
      <c r="R2074" s="67"/>
      <c r="X2074" s="66">
        <v>44893</v>
      </c>
      <c r="Y2074" s="62">
        <v>7</v>
      </c>
    </row>
    <row r="2075" spans="9:25" x14ac:dyDescent="0.25">
      <c r="I2075" s="66">
        <v>44895</v>
      </c>
      <c r="J2075" s="62">
        <v>4</v>
      </c>
      <c r="K2075" s="66">
        <v>44895</v>
      </c>
      <c r="L2075" s="62">
        <v>372.11</v>
      </c>
      <c r="M2075" s="62">
        <v>372.11</v>
      </c>
      <c r="N2075" s="67">
        <v>3.7211000000000001E-2</v>
      </c>
      <c r="O2075" s="67">
        <f t="shared" si="42"/>
        <v>3.7211000000000001E-2</v>
      </c>
      <c r="R2075" s="67"/>
      <c r="X2075" s="66">
        <v>44894</v>
      </c>
      <c r="Y2075" s="62">
        <v>7</v>
      </c>
    </row>
    <row r="2076" spans="9:25" x14ac:dyDescent="0.25">
      <c r="I2076" s="66">
        <v>44896</v>
      </c>
      <c r="J2076" s="62">
        <v>3.85</v>
      </c>
      <c r="K2076" s="66">
        <v>44896</v>
      </c>
      <c r="L2076" s="62">
        <v>372.41</v>
      </c>
      <c r="M2076" s="62">
        <v>372.41</v>
      </c>
      <c r="N2076" s="67">
        <v>3.7241000000000003E-2</v>
      </c>
      <c r="O2076" s="67">
        <f t="shared" si="42"/>
        <v>3.7241000000000003E-2</v>
      </c>
      <c r="R2076" s="67"/>
      <c r="X2076" s="66">
        <v>44895</v>
      </c>
      <c r="Y2076" s="62">
        <v>7</v>
      </c>
    </row>
    <row r="2077" spans="9:25" x14ac:dyDescent="0.25">
      <c r="I2077" s="66">
        <v>44897</v>
      </c>
      <c r="J2077" s="62">
        <v>3.79</v>
      </c>
      <c r="K2077" s="66">
        <v>44897</v>
      </c>
      <c r="L2077" s="62">
        <v>354.45</v>
      </c>
      <c r="M2077" s="62">
        <v>354.45</v>
      </c>
      <c r="N2077" s="67">
        <v>3.5444999999999997E-2</v>
      </c>
      <c r="O2077" s="67">
        <f t="shared" si="42"/>
        <v>3.5444999999999997E-2</v>
      </c>
      <c r="R2077" s="67"/>
      <c r="X2077" s="66">
        <v>44896</v>
      </c>
      <c r="Y2077" s="62">
        <v>7</v>
      </c>
    </row>
    <row r="2078" spans="9:25" x14ac:dyDescent="0.25">
      <c r="I2078" s="66">
        <v>44900</v>
      </c>
      <c r="J2078" s="62">
        <v>3.84</v>
      </c>
      <c r="K2078" s="66">
        <v>44900</v>
      </c>
      <c r="L2078" s="147">
        <v>35.06</v>
      </c>
      <c r="M2078" s="147">
        <v>350.6</v>
      </c>
      <c r="N2078" s="148">
        <v>3.5060000000000001E-2</v>
      </c>
      <c r="O2078" s="148">
        <f t="shared" si="42"/>
        <v>3.5060000000000001E-2</v>
      </c>
      <c r="R2078" s="67"/>
      <c r="X2078" s="66">
        <v>44897</v>
      </c>
      <c r="Y2078" s="62">
        <v>7</v>
      </c>
    </row>
    <row r="2079" spans="9:25" x14ac:dyDescent="0.25">
      <c r="I2079" s="66">
        <v>44901</v>
      </c>
      <c r="J2079" s="62">
        <v>3.77</v>
      </c>
      <c r="K2079" s="66">
        <v>44901</v>
      </c>
      <c r="L2079" s="62">
        <v>363.16</v>
      </c>
      <c r="M2079" s="62">
        <v>363.16</v>
      </c>
      <c r="N2079" s="67">
        <v>3.6316000000000001E-2</v>
      </c>
      <c r="O2079" s="67">
        <f t="shared" si="42"/>
        <v>3.6316000000000001E-2</v>
      </c>
      <c r="R2079" s="67"/>
      <c r="X2079" s="66">
        <v>44900</v>
      </c>
      <c r="Y2079" s="62">
        <v>7</v>
      </c>
    </row>
    <row r="2080" spans="9:25" x14ac:dyDescent="0.25">
      <c r="I2080" s="66">
        <v>44902</v>
      </c>
      <c r="J2080" s="62">
        <v>3.66</v>
      </c>
      <c r="K2080" s="66">
        <v>44902</v>
      </c>
      <c r="L2080" s="62">
        <v>363.23</v>
      </c>
      <c r="M2080" s="62">
        <v>363.23</v>
      </c>
      <c r="N2080" s="67">
        <v>3.6323000000000001E-2</v>
      </c>
      <c r="O2080" s="67">
        <f t="shared" si="42"/>
        <v>3.6323000000000001E-2</v>
      </c>
      <c r="R2080" s="67"/>
      <c r="X2080" s="66">
        <v>44901</v>
      </c>
      <c r="Y2080" s="62">
        <v>7</v>
      </c>
    </row>
    <row r="2081" spans="9:25" x14ac:dyDescent="0.25">
      <c r="I2081" s="66">
        <v>44903</v>
      </c>
      <c r="J2081" s="62">
        <v>3.71</v>
      </c>
      <c r="K2081" s="66">
        <v>44903</v>
      </c>
      <c r="L2081" s="147">
        <v>35.99</v>
      </c>
      <c r="M2081" s="147">
        <v>359.9</v>
      </c>
      <c r="N2081" s="148">
        <v>3.5990000000000001E-2</v>
      </c>
      <c r="O2081" s="148">
        <f t="shared" si="42"/>
        <v>3.5990000000000001E-2</v>
      </c>
      <c r="R2081" s="67"/>
      <c r="X2081" s="66">
        <v>44902</v>
      </c>
      <c r="Y2081" s="62">
        <v>7</v>
      </c>
    </row>
    <row r="2082" spans="9:25" x14ac:dyDescent="0.25">
      <c r="I2082" s="66">
        <v>44904</v>
      </c>
      <c r="J2082" s="62">
        <v>3.82</v>
      </c>
      <c r="K2082" s="66">
        <v>44904</v>
      </c>
      <c r="L2082" s="62">
        <v>359.77</v>
      </c>
      <c r="M2082" s="62">
        <v>359.77</v>
      </c>
      <c r="N2082" s="67">
        <v>3.5976999999999995E-2</v>
      </c>
      <c r="O2082" s="67">
        <f t="shared" si="42"/>
        <v>3.5976999999999995E-2</v>
      </c>
      <c r="R2082" s="67"/>
      <c r="X2082" s="66">
        <v>44903</v>
      </c>
      <c r="Y2082" s="62">
        <v>7</v>
      </c>
    </row>
    <row r="2083" spans="9:25" x14ac:dyDescent="0.25">
      <c r="I2083" s="66">
        <v>44907</v>
      </c>
      <c r="J2083" s="62">
        <v>3.84</v>
      </c>
      <c r="K2083" s="66">
        <v>44907</v>
      </c>
      <c r="L2083" s="62">
        <v>356.84</v>
      </c>
      <c r="M2083" s="62">
        <v>356.84</v>
      </c>
      <c r="N2083" s="67">
        <v>3.5684E-2</v>
      </c>
      <c r="O2083" s="67">
        <f t="shared" si="42"/>
        <v>3.5684E-2</v>
      </c>
      <c r="R2083" s="67"/>
      <c r="X2083" s="66">
        <v>44904</v>
      </c>
      <c r="Y2083" s="62">
        <v>7</v>
      </c>
    </row>
    <row r="2084" spans="9:25" x14ac:dyDescent="0.25">
      <c r="I2084" s="66">
        <v>44908</v>
      </c>
      <c r="J2084" s="62">
        <v>3.74</v>
      </c>
      <c r="K2084" s="66">
        <v>44908</v>
      </c>
      <c r="L2084" s="62">
        <v>363.58</v>
      </c>
      <c r="M2084" s="62">
        <v>363.58</v>
      </c>
      <c r="N2084" s="67">
        <v>3.6358000000000001E-2</v>
      </c>
      <c r="O2084" s="67">
        <f t="shared" si="42"/>
        <v>3.6358000000000001E-2</v>
      </c>
      <c r="R2084" s="67"/>
      <c r="X2084" s="66">
        <v>44907</v>
      </c>
      <c r="Y2084" s="62">
        <v>7</v>
      </c>
    </row>
    <row r="2085" spans="9:25" x14ac:dyDescent="0.25">
      <c r="I2085" s="66">
        <v>44909</v>
      </c>
      <c r="J2085" s="62">
        <v>3.74</v>
      </c>
      <c r="K2085" s="66">
        <v>44909</v>
      </c>
      <c r="L2085" s="62">
        <v>358.52</v>
      </c>
      <c r="M2085" s="62">
        <v>358.52</v>
      </c>
      <c r="N2085" s="67">
        <v>3.5851999999999995E-2</v>
      </c>
      <c r="O2085" s="67">
        <f t="shared" si="42"/>
        <v>3.5851999999999995E-2</v>
      </c>
      <c r="R2085" s="67"/>
      <c r="X2085" s="66">
        <v>44908</v>
      </c>
      <c r="Y2085" s="62">
        <v>7</v>
      </c>
    </row>
    <row r="2086" spans="9:25" x14ac:dyDescent="0.25">
      <c r="I2086" s="66">
        <v>44910</v>
      </c>
      <c r="J2086" s="62">
        <v>3.69</v>
      </c>
      <c r="K2086" s="66">
        <v>44910</v>
      </c>
      <c r="L2086" s="62">
        <v>361.43</v>
      </c>
      <c r="M2086" s="62">
        <v>361.43</v>
      </c>
      <c r="N2086" s="67">
        <v>3.6143000000000002E-2</v>
      </c>
      <c r="O2086" s="67">
        <f t="shared" si="42"/>
        <v>3.6143000000000002E-2</v>
      </c>
      <c r="R2086" s="67"/>
      <c r="X2086" s="66">
        <v>44909</v>
      </c>
      <c r="Y2086" s="62">
        <v>7</v>
      </c>
    </row>
    <row r="2087" spans="9:25" x14ac:dyDescent="0.25">
      <c r="I2087" s="66">
        <v>44911</v>
      </c>
      <c r="J2087" s="62">
        <v>3.73</v>
      </c>
      <c r="K2087" s="66">
        <v>44911</v>
      </c>
      <c r="L2087" s="62">
        <v>366.79</v>
      </c>
      <c r="M2087" s="62">
        <v>366.79</v>
      </c>
      <c r="N2087" s="67">
        <v>3.6679000000000003E-2</v>
      </c>
      <c r="O2087" s="67">
        <f t="shared" si="42"/>
        <v>3.6679000000000003E-2</v>
      </c>
      <c r="R2087" s="67"/>
      <c r="X2087" s="66">
        <v>44910</v>
      </c>
      <c r="Y2087" s="62">
        <v>7.5</v>
      </c>
    </row>
    <row r="2088" spans="9:25" x14ac:dyDescent="0.25">
      <c r="I2088" s="66">
        <v>44914</v>
      </c>
      <c r="J2088" s="62">
        <v>3.82</v>
      </c>
      <c r="K2088" s="66">
        <v>44914</v>
      </c>
      <c r="L2088" s="62">
        <v>372.75</v>
      </c>
      <c r="M2088" s="62">
        <v>372.75</v>
      </c>
      <c r="N2088" s="67">
        <v>3.7275000000000003E-2</v>
      </c>
      <c r="O2088" s="67">
        <f t="shared" si="42"/>
        <v>3.7275000000000003E-2</v>
      </c>
      <c r="R2088" s="67"/>
      <c r="X2088" s="66">
        <v>44911</v>
      </c>
      <c r="Y2088" s="62">
        <v>7.5</v>
      </c>
    </row>
    <row r="2089" spans="9:25" x14ac:dyDescent="0.25">
      <c r="I2089" s="66">
        <v>44915</v>
      </c>
      <c r="J2089" s="62">
        <v>3.94</v>
      </c>
      <c r="K2089" s="66">
        <v>44915</v>
      </c>
      <c r="L2089" s="62">
        <v>377.55</v>
      </c>
      <c r="M2089" s="62">
        <v>377.55</v>
      </c>
      <c r="N2089" s="67">
        <v>3.7755000000000004E-2</v>
      </c>
      <c r="O2089" s="67">
        <f t="shared" si="42"/>
        <v>3.7755000000000004E-2</v>
      </c>
      <c r="R2089" s="67"/>
      <c r="X2089" s="66">
        <v>44914</v>
      </c>
      <c r="Y2089" s="62">
        <v>7.5</v>
      </c>
    </row>
    <row r="2090" spans="9:25" x14ac:dyDescent="0.25">
      <c r="I2090" s="66">
        <v>44916</v>
      </c>
      <c r="J2090" s="62">
        <v>3.93</v>
      </c>
      <c r="K2090" s="66">
        <v>44916</v>
      </c>
      <c r="L2090" s="62">
        <v>376.49</v>
      </c>
      <c r="M2090" s="62">
        <v>376.49</v>
      </c>
      <c r="N2090" s="67">
        <v>3.7649000000000002E-2</v>
      </c>
      <c r="O2090" s="67">
        <f t="shared" si="42"/>
        <v>3.7649000000000002E-2</v>
      </c>
      <c r="R2090" s="67"/>
      <c r="X2090" s="66">
        <v>44915</v>
      </c>
      <c r="Y2090" s="62">
        <v>7.5</v>
      </c>
    </row>
    <row r="2091" spans="9:25" x14ac:dyDescent="0.25">
      <c r="I2091" s="66">
        <v>44917</v>
      </c>
      <c r="J2091" s="62">
        <v>3.91</v>
      </c>
      <c r="K2091" s="66">
        <v>44917</v>
      </c>
      <c r="L2091" s="62">
        <v>368.61</v>
      </c>
      <c r="M2091" s="62">
        <v>368.61</v>
      </c>
      <c r="N2091" s="67">
        <v>3.6860999999999998E-2</v>
      </c>
      <c r="O2091" s="67">
        <f t="shared" si="42"/>
        <v>3.6860999999999998E-2</v>
      </c>
      <c r="R2091" s="67"/>
      <c r="X2091" s="66">
        <v>44916</v>
      </c>
      <c r="Y2091" s="62">
        <v>7.5</v>
      </c>
    </row>
    <row r="2092" spans="9:25" x14ac:dyDescent="0.25">
      <c r="I2092" s="66">
        <v>44918</v>
      </c>
      <c r="J2092" s="62">
        <v>3.99</v>
      </c>
      <c r="K2092" s="66">
        <v>44918</v>
      </c>
      <c r="L2092" s="62">
        <v>370.02</v>
      </c>
      <c r="M2092" s="62">
        <v>370.02</v>
      </c>
      <c r="N2092" s="67">
        <v>3.7002E-2</v>
      </c>
      <c r="O2092" s="67">
        <f t="shared" si="42"/>
        <v>3.7002E-2</v>
      </c>
      <c r="R2092" s="67"/>
      <c r="X2092" s="66">
        <v>44917</v>
      </c>
      <c r="Y2092" s="62">
        <v>7.5</v>
      </c>
    </row>
    <row r="2093" spans="9:25" x14ac:dyDescent="0.25">
      <c r="I2093" s="66">
        <v>44921</v>
      </c>
      <c r="J2093" s="62"/>
      <c r="K2093" s="66">
        <v>44921</v>
      </c>
      <c r="L2093" s="62">
        <v>371.37</v>
      </c>
      <c r="M2093" s="62">
        <v>371.37</v>
      </c>
      <c r="N2093" s="67">
        <v>3.7137000000000003E-2</v>
      </c>
      <c r="O2093" s="67">
        <f t="shared" si="42"/>
        <v>3.7137000000000003E-2</v>
      </c>
      <c r="R2093" s="67"/>
      <c r="X2093" s="66">
        <v>44918</v>
      </c>
      <c r="Y2093" s="62">
        <v>7.5</v>
      </c>
    </row>
    <row r="2094" spans="9:25" x14ac:dyDescent="0.25">
      <c r="I2094" s="66">
        <v>44922</v>
      </c>
      <c r="J2094" s="62">
        <v>4.0999999999999996</v>
      </c>
      <c r="K2094" s="66">
        <v>44922</v>
      </c>
      <c r="L2094" s="62">
        <v>370.49</v>
      </c>
      <c r="M2094" s="62">
        <v>370.49</v>
      </c>
      <c r="N2094" s="67">
        <v>3.7048999999999999E-2</v>
      </c>
      <c r="O2094" s="67">
        <f t="shared" si="42"/>
        <v>3.7048999999999999E-2</v>
      </c>
      <c r="R2094" s="67"/>
      <c r="X2094" s="66">
        <v>44921</v>
      </c>
      <c r="Y2094" s="62"/>
    </row>
    <row r="2095" spans="9:25" x14ac:dyDescent="0.25">
      <c r="I2095" s="66">
        <v>44923</v>
      </c>
      <c r="J2095" s="62">
        <v>4.13</v>
      </c>
      <c r="K2095" s="66">
        <v>44923</v>
      </c>
      <c r="L2095" s="62">
        <v>370.65</v>
      </c>
      <c r="M2095" s="62">
        <v>370.65</v>
      </c>
      <c r="N2095" s="67">
        <v>3.7065000000000001E-2</v>
      </c>
      <c r="O2095" s="67">
        <f t="shared" si="42"/>
        <v>3.7065000000000001E-2</v>
      </c>
      <c r="R2095" s="67"/>
      <c r="X2095" s="66">
        <v>44922</v>
      </c>
      <c r="Y2095" s="62">
        <v>7.5</v>
      </c>
    </row>
    <row r="2096" spans="9:25" x14ac:dyDescent="0.25">
      <c r="I2096" s="66">
        <v>44924</v>
      </c>
      <c r="J2096" s="62">
        <v>4.09</v>
      </c>
      <c r="K2096" s="66">
        <v>44924</v>
      </c>
      <c r="L2096" s="62">
        <v>370.06</v>
      </c>
      <c r="M2096" s="62">
        <v>370.06</v>
      </c>
      <c r="N2096" s="67">
        <v>3.7005999999999997E-2</v>
      </c>
      <c r="O2096" s="67">
        <f t="shared" si="42"/>
        <v>3.7005999999999997E-2</v>
      </c>
      <c r="R2096" s="67"/>
      <c r="X2096" s="66">
        <v>44923</v>
      </c>
      <c r="Y2096" s="62">
        <v>7.5</v>
      </c>
    </row>
    <row r="2097" spans="9:25" x14ac:dyDescent="0.25">
      <c r="I2097" s="66">
        <v>44925</v>
      </c>
      <c r="J2097" s="62">
        <v>4.1399999999999997</v>
      </c>
      <c r="K2097" s="66">
        <v>44925</v>
      </c>
      <c r="L2097" s="62">
        <v>367.96</v>
      </c>
      <c r="M2097" s="62">
        <v>367.96</v>
      </c>
      <c r="N2097" s="67">
        <v>3.6795999999999995E-2</v>
      </c>
      <c r="O2097" s="67">
        <f t="shared" si="42"/>
        <v>3.6795999999999995E-2</v>
      </c>
      <c r="R2097" s="67"/>
      <c r="X2097" s="66">
        <v>44924</v>
      </c>
      <c r="Y2097" s="62">
        <v>7.5</v>
      </c>
    </row>
    <row r="2098" spans="9:25" x14ac:dyDescent="0.25">
      <c r="I2098" s="66">
        <v>44928</v>
      </c>
      <c r="J2098" s="62"/>
      <c r="K2098" s="66">
        <v>44928</v>
      </c>
      <c r="L2098" s="62">
        <v>369.24</v>
      </c>
      <c r="M2098" s="62">
        <v>369.24</v>
      </c>
      <c r="N2098" s="67">
        <v>3.6923999999999998E-2</v>
      </c>
      <c r="O2098" s="67">
        <f t="shared" si="42"/>
        <v>3.6923999999999998E-2</v>
      </c>
      <c r="R2098" s="67"/>
      <c r="X2098" s="66">
        <v>44925</v>
      </c>
      <c r="Y2098" s="62">
        <v>7.5</v>
      </c>
    </row>
    <row r="2099" spans="9:25" x14ac:dyDescent="0.25">
      <c r="I2099" s="66">
        <v>44929</v>
      </c>
      <c r="J2099" s="62">
        <v>4.0599999999999996</v>
      </c>
      <c r="K2099" s="66">
        <v>44929</v>
      </c>
      <c r="L2099" s="62">
        <v>368.03</v>
      </c>
      <c r="M2099" s="62">
        <v>368.03</v>
      </c>
      <c r="N2099" s="67">
        <v>3.6802999999999995E-2</v>
      </c>
      <c r="O2099" s="67">
        <f t="shared" si="42"/>
        <v>3.6802999999999995E-2</v>
      </c>
      <c r="R2099" s="67"/>
      <c r="X2099" s="66">
        <v>44928</v>
      </c>
      <c r="Y2099" s="62"/>
    </row>
    <row r="2100" spans="9:25" x14ac:dyDescent="0.25">
      <c r="I2100" s="66">
        <v>44930</v>
      </c>
      <c r="J2100" s="62">
        <v>3.97</v>
      </c>
      <c r="K2100" s="66">
        <v>44930</v>
      </c>
      <c r="L2100" s="62">
        <v>370.48</v>
      </c>
      <c r="M2100" s="62">
        <v>370.48</v>
      </c>
      <c r="N2100" s="67">
        <v>3.7048000000000005E-2</v>
      </c>
      <c r="O2100" s="67">
        <f t="shared" si="42"/>
        <v>3.7048000000000005E-2</v>
      </c>
      <c r="R2100" s="67"/>
      <c r="X2100" s="66">
        <v>44929</v>
      </c>
      <c r="Y2100" s="62">
        <v>7.5</v>
      </c>
    </row>
    <row r="2101" spans="9:25" x14ac:dyDescent="0.25">
      <c r="I2101" s="66">
        <v>44931</v>
      </c>
      <c r="J2101" s="62">
        <v>3.96</v>
      </c>
      <c r="K2101" s="66">
        <v>44931</v>
      </c>
      <c r="L2101" s="62">
        <v>372.08</v>
      </c>
      <c r="M2101" s="62">
        <v>372.08</v>
      </c>
      <c r="N2101" s="67">
        <v>3.7207999999999998E-2</v>
      </c>
      <c r="O2101" s="67">
        <f t="shared" si="42"/>
        <v>3.7207999999999998E-2</v>
      </c>
      <c r="R2101" s="67"/>
      <c r="X2101" s="66">
        <v>44930</v>
      </c>
      <c r="Y2101" s="62">
        <v>7.5</v>
      </c>
    </row>
    <row r="2102" spans="9:25" x14ac:dyDescent="0.25">
      <c r="I2102" s="66">
        <v>44932</v>
      </c>
      <c r="J2102" s="62">
        <v>3.84</v>
      </c>
      <c r="K2102" s="66">
        <v>44932</v>
      </c>
      <c r="L2102" s="62">
        <v>377.06</v>
      </c>
      <c r="M2102" s="62">
        <v>377.06</v>
      </c>
      <c r="N2102" s="67">
        <v>3.7706000000000003E-2</v>
      </c>
      <c r="O2102" s="67">
        <f t="shared" si="42"/>
        <v>3.7706000000000003E-2</v>
      </c>
      <c r="R2102" s="67"/>
      <c r="X2102" s="66">
        <v>44931</v>
      </c>
      <c r="Y2102" s="62">
        <v>7.5</v>
      </c>
    </row>
    <row r="2103" spans="9:25" x14ac:dyDescent="0.25">
      <c r="I2103" s="66">
        <v>44935</v>
      </c>
      <c r="J2103" s="62">
        <v>3.83</v>
      </c>
      <c r="K2103" s="66">
        <v>44935</v>
      </c>
      <c r="L2103" s="62">
        <v>361.49</v>
      </c>
      <c r="M2103" s="62">
        <v>361.49</v>
      </c>
      <c r="N2103" s="67">
        <v>3.6149000000000001E-2</v>
      </c>
      <c r="O2103" s="67">
        <f t="shared" si="42"/>
        <v>3.6149000000000001E-2</v>
      </c>
      <c r="R2103" s="67"/>
      <c r="X2103" s="66">
        <v>44932</v>
      </c>
      <c r="Y2103" s="62">
        <v>7.5</v>
      </c>
    </row>
    <row r="2104" spans="9:25" x14ac:dyDescent="0.25">
      <c r="I2104" s="66">
        <v>44936</v>
      </c>
      <c r="J2104" s="62">
        <v>3.91</v>
      </c>
      <c r="K2104" s="66">
        <v>44936</v>
      </c>
      <c r="L2104" s="147">
        <v>36.549999999999997</v>
      </c>
      <c r="M2104" s="147">
        <v>365.5</v>
      </c>
      <c r="N2104" s="148">
        <v>3.6549999999999999E-2</v>
      </c>
      <c r="O2104" s="148">
        <f t="shared" si="42"/>
        <v>3.6549999999999999E-2</v>
      </c>
      <c r="R2104" s="67"/>
      <c r="X2104" s="66">
        <v>44935</v>
      </c>
      <c r="Y2104" s="62">
        <v>7.5</v>
      </c>
    </row>
    <row r="2105" spans="9:25" x14ac:dyDescent="0.25">
      <c r="I2105" s="66">
        <v>44937</v>
      </c>
      <c r="J2105" s="62">
        <v>3.84</v>
      </c>
      <c r="K2105" s="66">
        <v>44937</v>
      </c>
      <c r="L2105" s="62">
        <v>366.99</v>
      </c>
      <c r="M2105" s="62">
        <v>366.99</v>
      </c>
      <c r="N2105" s="67">
        <v>3.6699000000000002E-2</v>
      </c>
      <c r="O2105" s="67">
        <f t="shared" si="42"/>
        <v>3.6699000000000002E-2</v>
      </c>
      <c r="R2105" s="67"/>
      <c r="X2105" s="66">
        <v>44936</v>
      </c>
      <c r="Y2105" s="62">
        <v>7.5</v>
      </c>
    </row>
    <row r="2106" spans="9:25" x14ac:dyDescent="0.25">
      <c r="I2106" s="66">
        <v>44938</v>
      </c>
      <c r="J2106" s="62">
        <v>3.73</v>
      </c>
      <c r="K2106" s="66">
        <v>44938</v>
      </c>
      <c r="L2106" s="62">
        <v>361.25</v>
      </c>
      <c r="M2106" s="62">
        <v>361.25</v>
      </c>
      <c r="N2106" s="67">
        <v>3.6124999999999997E-2</v>
      </c>
      <c r="O2106" s="67">
        <f t="shared" si="42"/>
        <v>3.6124999999999997E-2</v>
      </c>
      <c r="R2106" s="67"/>
      <c r="X2106" s="66">
        <v>44937</v>
      </c>
      <c r="Y2106" s="62">
        <v>7.5</v>
      </c>
    </row>
    <row r="2107" spans="9:25" x14ac:dyDescent="0.25">
      <c r="I2107" s="66">
        <v>44939</v>
      </c>
      <c r="J2107" s="62">
        <v>3.79</v>
      </c>
      <c r="K2107" s="66">
        <v>44939</v>
      </c>
      <c r="L2107" s="62">
        <v>357.98</v>
      </c>
      <c r="M2107" s="62">
        <v>357.98</v>
      </c>
      <c r="N2107" s="67">
        <v>3.5798000000000003E-2</v>
      </c>
      <c r="O2107" s="67">
        <f t="shared" si="42"/>
        <v>3.5798000000000003E-2</v>
      </c>
      <c r="R2107" s="67"/>
      <c r="X2107" s="66">
        <v>44938</v>
      </c>
      <c r="Y2107" s="62">
        <v>7.5</v>
      </c>
    </row>
    <row r="2108" spans="9:25" x14ac:dyDescent="0.25">
      <c r="I2108" s="66">
        <v>44942</v>
      </c>
      <c r="J2108" s="62"/>
      <c r="K2108" s="66">
        <v>44942</v>
      </c>
      <c r="L2108" s="62">
        <v>358.28</v>
      </c>
      <c r="M2108" s="62">
        <v>358.28</v>
      </c>
      <c r="N2108" s="67">
        <v>3.5827999999999999E-2</v>
      </c>
      <c r="O2108" s="67">
        <f t="shared" si="42"/>
        <v>3.5827999999999999E-2</v>
      </c>
      <c r="R2108" s="67"/>
      <c r="X2108" s="66">
        <v>44939</v>
      </c>
      <c r="Y2108" s="62">
        <v>7.5</v>
      </c>
    </row>
    <row r="2109" spans="9:25" x14ac:dyDescent="0.25">
      <c r="I2109" s="66">
        <v>44943</v>
      </c>
      <c r="J2109" s="62">
        <v>3.81</v>
      </c>
      <c r="K2109" s="66">
        <v>44943</v>
      </c>
      <c r="L2109" s="62">
        <v>357.73</v>
      </c>
      <c r="M2109" s="62">
        <v>357.73</v>
      </c>
      <c r="N2109" s="67">
        <v>3.5772999999999999E-2</v>
      </c>
      <c r="O2109" s="67">
        <f t="shared" si="42"/>
        <v>3.5772999999999999E-2</v>
      </c>
      <c r="R2109" s="67"/>
      <c r="X2109" s="66">
        <v>44942</v>
      </c>
      <c r="Y2109" s="62"/>
    </row>
    <row r="2110" spans="9:25" x14ac:dyDescent="0.25">
      <c r="I2110" s="66">
        <v>44944</v>
      </c>
      <c r="J2110" s="62">
        <v>3.65</v>
      </c>
      <c r="K2110" s="66">
        <v>44944</v>
      </c>
      <c r="L2110" s="62">
        <v>357.68</v>
      </c>
      <c r="M2110" s="62">
        <v>357.68</v>
      </c>
      <c r="N2110" s="67">
        <v>3.5768000000000001E-2</v>
      </c>
      <c r="O2110" s="67">
        <f t="shared" si="42"/>
        <v>3.5768000000000001E-2</v>
      </c>
      <c r="R2110" s="67"/>
      <c r="X2110" s="66">
        <v>44943</v>
      </c>
      <c r="Y2110" s="62">
        <v>7.5</v>
      </c>
    </row>
    <row r="2111" spans="9:25" x14ac:dyDescent="0.25">
      <c r="I2111" s="66">
        <v>44945</v>
      </c>
      <c r="J2111" s="62">
        <v>3.69</v>
      </c>
      <c r="K2111" s="66">
        <v>44945</v>
      </c>
      <c r="L2111" s="62">
        <v>352.36</v>
      </c>
      <c r="M2111" s="62">
        <v>352.36</v>
      </c>
      <c r="N2111" s="67">
        <v>3.5236000000000003E-2</v>
      </c>
      <c r="O2111" s="67">
        <f t="shared" si="42"/>
        <v>3.5236000000000003E-2</v>
      </c>
      <c r="R2111" s="67"/>
      <c r="X2111" s="66">
        <v>44944</v>
      </c>
      <c r="Y2111" s="62">
        <v>7.5</v>
      </c>
    </row>
    <row r="2112" spans="9:25" x14ac:dyDescent="0.25">
      <c r="I2112" s="66">
        <v>44946</v>
      </c>
      <c r="J2112" s="62">
        <v>3.77</v>
      </c>
      <c r="K2112" s="66">
        <v>44946</v>
      </c>
      <c r="L2112" s="62">
        <v>361.33</v>
      </c>
      <c r="M2112" s="62">
        <v>361.33</v>
      </c>
      <c r="N2112" s="67">
        <v>3.6132999999999998E-2</v>
      </c>
      <c r="O2112" s="67">
        <f t="shared" si="42"/>
        <v>3.6132999999999998E-2</v>
      </c>
      <c r="R2112" s="67"/>
      <c r="X2112" s="66">
        <v>44945</v>
      </c>
      <c r="Y2112" s="62">
        <v>7.5</v>
      </c>
    </row>
    <row r="2113" spans="9:25" x14ac:dyDescent="0.25">
      <c r="I2113" s="66">
        <v>44949</v>
      </c>
      <c r="J2113" s="62">
        <v>3.8</v>
      </c>
      <c r="K2113" s="66">
        <v>44949</v>
      </c>
      <c r="L2113" s="62">
        <v>362.23</v>
      </c>
      <c r="M2113" s="62">
        <v>362.23</v>
      </c>
      <c r="N2113" s="67">
        <v>3.6223000000000005E-2</v>
      </c>
      <c r="O2113" s="67">
        <f t="shared" si="42"/>
        <v>3.6223000000000005E-2</v>
      </c>
      <c r="R2113" s="67"/>
      <c r="X2113" s="66">
        <v>44946</v>
      </c>
      <c r="Y2113" s="62">
        <v>7.5</v>
      </c>
    </row>
    <row r="2114" spans="9:25" x14ac:dyDescent="0.25">
      <c r="I2114" s="66">
        <v>44950</v>
      </c>
      <c r="J2114" s="62">
        <v>3.73</v>
      </c>
      <c r="K2114" s="66">
        <v>44950</v>
      </c>
      <c r="L2114" s="62">
        <v>359.76</v>
      </c>
      <c r="M2114" s="62">
        <v>359.76</v>
      </c>
      <c r="N2114" s="67">
        <v>3.5976000000000001E-2</v>
      </c>
      <c r="O2114" s="67">
        <f t="shared" si="42"/>
        <v>3.5976000000000001E-2</v>
      </c>
      <c r="R2114" s="67"/>
      <c r="X2114" s="66">
        <v>44949</v>
      </c>
      <c r="Y2114" s="62">
        <v>7.5</v>
      </c>
    </row>
    <row r="2115" spans="9:25" x14ac:dyDescent="0.25">
      <c r="I2115" s="66">
        <v>44951</v>
      </c>
      <c r="J2115" s="62">
        <v>3.74</v>
      </c>
      <c r="K2115" s="66">
        <v>44951</v>
      </c>
      <c r="L2115" s="62">
        <v>354.62</v>
      </c>
      <c r="M2115" s="62">
        <v>354.62</v>
      </c>
      <c r="N2115" s="67">
        <v>3.5462E-2</v>
      </c>
      <c r="O2115" s="67">
        <f t="shared" si="42"/>
        <v>3.5462E-2</v>
      </c>
      <c r="R2115" s="67"/>
      <c r="X2115" s="66">
        <v>44950</v>
      </c>
      <c r="Y2115" s="62">
        <v>7.5</v>
      </c>
    </row>
    <row r="2116" spans="9:25" x14ac:dyDescent="0.25">
      <c r="I2116" s="66">
        <v>44952</v>
      </c>
      <c r="J2116" s="62">
        <v>3.75</v>
      </c>
      <c r="K2116" s="66">
        <v>44952</v>
      </c>
      <c r="L2116" s="62">
        <v>357.17</v>
      </c>
      <c r="M2116" s="62">
        <v>357.17</v>
      </c>
      <c r="N2116" s="67">
        <v>3.5716999999999999E-2</v>
      </c>
      <c r="O2116" s="67">
        <f t="shared" si="42"/>
        <v>3.5716999999999999E-2</v>
      </c>
      <c r="R2116" s="67"/>
      <c r="X2116" s="66">
        <v>44951</v>
      </c>
      <c r="Y2116" s="62">
        <v>7.5</v>
      </c>
    </row>
    <row r="2117" spans="9:25" x14ac:dyDescent="0.25">
      <c r="I2117" s="66">
        <v>44953</v>
      </c>
      <c r="J2117" s="62">
        <v>3.77</v>
      </c>
      <c r="K2117" s="66">
        <v>44953</v>
      </c>
      <c r="L2117" s="62">
        <v>353.42</v>
      </c>
      <c r="M2117" s="62">
        <v>353.42</v>
      </c>
      <c r="N2117" s="67">
        <v>3.5341999999999998E-2</v>
      </c>
      <c r="O2117" s="67">
        <f t="shared" si="42"/>
        <v>3.5341999999999998E-2</v>
      </c>
      <c r="R2117" s="67"/>
      <c r="X2117" s="66">
        <v>44952</v>
      </c>
      <c r="Y2117" s="62">
        <v>7.5</v>
      </c>
    </row>
    <row r="2118" spans="9:25" x14ac:dyDescent="0.25">
      <c r="I2118" s="66">
        <v>44956</v>
      </c>
      <c r="J2118" s="62">
        <v>3.79</v>
      </c>
      <c r="K2118" s="66">
        <v>44956</v>
      </c>
      <c r="L2118" s="62">
        <v>347.25</v>
      </c>
      <c r="M2118" s="62">
        <v>347.25</v>
      </c>
      <c r="N2118" s="67">
        <v>3.4724999999999999E-2</v>
      </c>
      <c r="O2118" s="67">
        <f t="shared" si="42"/>
        <v>3.4724999999999999E-2</v>
      </c>
      <c r="R2118" s="67"/>
      <c r="X2118" s="66">
        <v>44953</v>
      </c>
      <c r="Y2118" s="62">
        <v>7.5</v>
      </c>
    </row>
    <row r="2119" spans="9:25" x14ac:dyDescent="0.25">
      <c r="I2119" s="66">
        <v>44957</v>
      </c>
      <c r="J2119" s="62">
        <v>3.78</v>
      </c>
      <c r="K2119" s="66">
        <v>44957</v>
      </c>
      <c r="L2119" s="62">
        <v>351.22</v>
      </c>
      <c r="M2119" s="62">
        <v>351.22</v>
      </c>
      <c r="N2119" s="67">
        <v>3.5122E-2</v>
      </c>
      <c r="O2119" s="67">
        <f t="shared" si="42"/>
        <v>3.5122E-2</v>
      </c>
      <c r="R2119" s="67"/>
      <c r="X2119" s="66">
        <v>44956</v>
      </c>
      <c r="Y2119" s="62">
        <v>7.5</v>
      </c>
    </row>
    <row r="2120" spans="9:25" x14ac:dyDescent="0.25">
      <c r="I2120" s="66">
        <v>44958</v>
      </c>
      <c r="J2120" s="62">
        <v>3.67</v>
      </c>
      <c r="K2120" s="66">
        <v>44958</v>
      </c>
      <c r="L2120" s="62">
        <v>345.33</v>
      </c>
      <c r="M2120" s="62">
        <v>345.33</v>
      </c>
      <c r="N2120" s="67">
        <v>3.4533000000000001E-2</v>
      </c>
      <c r="O2120" s="67">
        <f t="shared" si="42"/>
        <v>3.4533000000000001E-2</v>
      </c>
      <c r="R2120" s="67"/>
      <c r="X2120" s="66">
        <v>44957</v>
      </c>
      <c r="Y2120" s="62">
        <v>7.5</v>
      </c>
    </row>
    <row r="2121" spans="9:25" x14ac:dyDescent="0.25">
      <c r="I2121" s="66">
        <v>44959</v>
      </c>
      <c r="J2121" s="62">
        <v>3.67</v>
      </c>
      <c r="K2121" s="66">
        <v>44959</v>
      </c>
      <c r="L2121" s="62">
        <v>338.53</v>
      </c>
      <c r="M2121" s="62">
        <v>338.53</v>
      </c>
      <c r="N2121" s="67">
        <v>3.3852999999999994E-2</v>
      </c>
      <c r="O2121" s="67">
        <f t="shared" si="42"/>
        <v>3.3852999999999994E-2</v>
      </c>
      <c r="R2121" s="67"/>
      <c r="X2121" s="66">
        <v>44958</v>
      </c>
      <c r="Y2121" s="62">
        <v>7.5</v>
      </c>
    </row>
    <row r="2122" spans="9:25" x14ac:dyDescent="0.25">
      <c r="I2122" s="66">
        <v>44960</v>
      </c>
      <c r="J2122" s="62">
        <v>3.77</v>
      </c>
      <c r="K2122" s="66">
        <v>44960</v>
      </c>
      <c r="L2122" s="62">
        <v>333.68</v>
      </c>
      <c r="M2122" s="62">
        <v>333.68</v>
      </c>
      <c r="N2122" s="67">
        <v>3.3368000000000002E-2</v>
      </c>
      <c r="O2122" s="67">
        <f t="shared" si="42"/>
        <v>3.3368000000000002E-2</v>
      </c>
      <c r="R2122" s="67"/>
      <c r="X2122" s="66">
        <v>44959</v>
      </c>
      <c r="Y2122" s="62">
        <v>7.75</v>
      </c>
    </row>
    <row r="2123" spans="9:25" x14ac:dyDescent="0.25">
      <c r="I2123" s="66">
        <v>44963</v>
      </c>
      <c r="J2123" s="62">
        <v>3.82</v>
      </c>
      <c r="K2123" s="66">
        <v>44963</v>
      </c>
      <c r="L2123" s="62">
        <v>341.45</v>
      </c>
      <c r="M2123" s="62">
        <v>341.45</v>
      </c>
      <c r="N2123" s="67">
        <v>3.4145000000000002E-2</v>
      </c>
      <c r="O2123" s="67">
        <f t="shared" si="42"/>
        <v>3.4145000000000002E-2</v>
      </c>
      <c r="R2123" s="67"/>
      <c r="X2123" s="66">
        <v>44960</v>
      </c>
      <c r="Y2123" s="62">
        <v>7.75</v>
      </c>
    </row>
    <row r="2124" spans="9:25" x14ac:dyDescent="0.25">
      <c r="I2124" s="66">
        <v>44964</v>
      </c>
      <c r="J2124" s="62">
        <v>3.87</v>
      </c>
      <c r="K2124" s="66">
        <v>44964</v>
      </c>
      <c r="L2124" s="62">
        <v>347.79</v>
      </c>
      <c r="M2124" s="62">
        <v>347.79</v>
      </c>
      <c r="N2124" s="67">
        <v>3.4779000000000004E-2</v>
      </c>
      <c r="O2124" s="67">
        <f t="shared" ref="O2124:O2187" si="43">IF(OR(N2124&gt;($G$25+$G$26*$G$24),N2124&lt;($G$25-$G$26*$G$24)),"",N2124)</f>
        <v>3.4779000000000004E-2</v>
      </c>
      <c r="R2124" s="67"/>
      <c r="X2124" s="66">
        <v>44963</v>
      </c>
      <c r="Y2124" s="62">
        <v>7.75</v>
      </c>
    </row>
    <row r="2125" spans="9:25" x14ac:dyDescent="0.25">
      <c r="I2125" s="66">
        <v>44965</v>
      </c>
      <c r="J2125" s="62">
        <v>3.86</v>
      </c>
      <c r="K2125" s="66">
        <v>44965</v>
      </c>
      <c r="L2125" s="62">
        <v>342.71</v>
      </c>
      <c r="M2125" s="62">
        <v>342.71</v>
      </c>
      <c r="N2125" s="67">
        <v>3.4270999999999996E-2</v>
      </c>
      <c r="O2125" s="67">
        <f t="shared" si="43"/>
        <v>3.4270999999999996E-2</v>
      </c>
      <c r="R2125" s="67"/>
      <c r="X2125" s="66">
        <v>44964</v>
      </c>
      <c r="Y2125" s="62">
        <v>7.75</v>
      </c>
    </row>
    <row r="2126" spans="9:25" x14ac:dyDescent="0.25">
      <c r="I2126" s="66">
        <v>44966</v>
      </c>
      <c r="J2126" s="62">
        <v>3.9</v>
      </c>
      <c r="K2126" s="66">
        <v>44966</v>
      </c>
      <c r="L2126" s="62">
        <v>346.38</v>
      </c>
      <c r="M2126" s="62">
        <v>346.38</v>
      </c>
      <c r="N2126" s="67">
        <v>3.4638000000000002E-2</v>
      </c>
      <c r="O2126" s="67">
        <f t="shared" si="43"/>
        <v>3.4638000000000002E-2</v>
      </c>
      <c r="R2126" s="67"/>
      <c r="X2126" s="66">
        <v>44965</v>
      </c>
      <c r="Y2126" s="62">
        <v>7.75</v>
      </c>
    </row>
    <row r="2127" spans="9:25" x14ac:dyDescent="0.25">
      <c r="I2127" s="66">
        <v>44967</v>
      </c>
      <c r="J2127" s="62">
        <v>3.96</v>
      </c>
      <c r="K2127" s="66">
        <v>44967</v>
      </c>
      <c r="L2127" s="62">
        <v>350.51</v>
      </c>
      <c r="M2127" s="62">
        <v>350.51</v>
      </c>
      <c r="N2127" s="67">
        <v>3.5050999999999999E-2</v>
      </c>
      <c r="O2127" s="67">
        <f t="shared" si="43"/>
        <v>3.5050999999999999E-2</v>
      </c>
      <c r="R2127" s="67"/>
      <c r="X2127" s="66">
        <v>44966</v>
      </c>
      <c r="Y2127" s="62">
        <v>7.75</v>
      </c>
    </row>
    <row r="2128" spans="9:25" x14ac:dyDescent="0.25">
      <c r="I2128" s="66">
        <v>44970</v>
      </c>
      <c r="J2128" s="62">
        <v>3.92</v>
      </c>
      <c r="K2128" s="66">
        <v>44970</v>
      </c>
      <c r="L2128" s="62">
        <v>351.59</v>
      </c>
      <c r="M2128" s="62">
        <v>351.59</v>
      </c>
      <c r="N2128" s="67">
        <v>3.5158999999999996E-2</v>
      </c>
      <c r="O2128" s="67">
        <f t="shared" si="43"/>
        <v>3.5158999999999996E-2</v>
      </c>
      <c r="R2128" s="67"/>
      <c r="X2128" s="66">
        <v>44967</v>
      </c>
      <c r="Y2128" s="62">
        <v>7.75</v>
      </c>
    </row>
    <row r="2129" spans="9:25" x14ac:dyDescent="0.25">
      <c r="I2129" s="66">
        <v>44971</v>
      </c>
      <c r="J2129" s="62">
        <v>3.94</v>
      </c>
      <c r="K2129" s="66">
        <v>44971</v>
      </c>
      <c r="L2129" s="62">
        <v>345.92</v>
      </c>
      <c r="M2129" s="62">
        <v>345.92</v>
      </c>
      <c r="N2129" s="67">
        <v>3.4592000000000005E-2</v>
      </c>
      <c r="O2129" s="67">
        <f t="shared" si="43"/>
        <v>3.4592000000000005E-2</v>
      </c>
      <c r="R2129" s="67"/>
      <c r="X2129" s="66">
        <v>44970</v>
      </c>
      <c r="Y2129" s="62">
        <v>7.75</v>
      </c>
    </row>
    <row r="2130" spans="9:25" x14ac:dyDescent="0.25">
      <c r="I2130" s="66">
        <v>44972</v>
      </c>
      <c r="J2130" s="62">
        <v>3.97</v>
      </c>
      <c r="K2130" s="66">
        <v>44972</v>
      </c>
      <c r="L2130" s="62">
        <v>342.64</v>
      </c>
      <c r="M2130" s="62">
        <v>342.64</v>
      </c>
      <c r="N2130" s="67">
        <v>3.4263999999999996E-2</v>
      </c>
      <c r="O2130" s="67">
        <f t="shared" si="43"/>
        <v>3.4263999999999996E-2</v>
      </c>
      <c r="R2130" s="67"/>
      <c r="X2130" s="66">
        <v>44971</v>
      </c>
      <c r="Y2130" s="62">
        <v>7.75</v>
      </c>
    </row>
    <row r="2131" spans="9:25" x14ac:dyDescent="0.25">
      <c r="I2131" s="66">
        <v>44973</v>
      </c>
      <c r="J2131" s="62">
        <v>4.05</v>
      </c>
      <c r="K2131" s="66">
        <v>44974</v>
      </c>
      <c r="L2131" s="62">
        <v>342.35</v>
      </c>
      <c r="M2131" s="62">
        <v>342.35</v>
      </c>
      <c r="N2131" s="67">
        <v>3.4235000000000002E-2</v>
      </c>
      <c r="O2131" s="67">
        <f t="shared" si="43"/>
        <v>3.4235000000000002E-2</v>
      </c>
      <c r="R2131" s="67"/>
      <c r="X2131" s="66">
        <v>44972</v>
      </c>
      <c r="Y2131" s="62">
        <v>7.75</v>
      </c>
    </row>
    <row r="2132" spans="9:25" x14ac:dyDescent="0.25">
      <c r="I2132" s="66">
        <v>44974</v>
      </c>
      <c r="J2132" s="62">
        <v>4.01</v>
      </c>
      <c r="K2132" s="66">
        <v>44977</v>
      </c>
      <c r="L2132" s="62">
        <v>346.93</v>
      </c>
      <c r="M2132" s="62">
        <v>346.93</v>
      </c>
      <c r="N2132" s="67">
        <v>3.4693000000000002E-2</v>
      </c>
      <c r="O2132" s="67">
        <f t="shared" si="43"/>
        <v>3.4693000000000002E-2</v>
      </c>
      <c r="R2132" s="67"/>
      <c r="X2132" s="66">
        <v>44973</v>
      </c>
      <c r="Y2132" s="62">
        <v>7.75</v>
      </c>
    </row>
    <row r="2133" spans="9:25" x14ac:dyDescent="0.25">
      <c r="I2133" s="66">
        <v>44977</v>
      </c>
      <c r="J2133" s="62"/>
      <c r="K2133" s="66">
        <v>44978</v>
      </c>
      <c r="L2133" s="62">
        <v>346.89</v>
      </c>
      <c r="M2133" s="62">
        <v>346.89</v>
      </c>
      <c r="N2133" s="67">
        <v>3.4688999999999998E-2</v>
      </c>
      <c r="O2133" s="67">
        <f t="shared" si="43"/>
        <v>3.4688999999999998E-2</v>
      </c>
      <c r="R2133" s="67"/>
      <c r="X2133" s="66">
        <v>44974</v>
      </c>
      <c r="Y2133" s="62">
        <v>7.75</v>
      </c>
    </row>
    <row r="2134" spans="9:25" x14ac:dyDescent="0.25">
      <c r="I2134" s="66">
        <v>44978</v>
      </c>
      <c r="J2134" s="62">
        <v>4.12</v>
      </c>
      <c r="K2134" s="66">
        <v>44979</v>
      </c>
      <c r="L2134" s="62">
        <v>357.83</v>
      </c>
      <c r="M2134" s="62">
        <v>357.83</v>
      </c>
      <c r="N2134" s="67">
        <v>3.5782999999999995E-2</v>
      </c>
      <c r="O2134" s="67">
        <f t="shared" si="43"/>
        <v>3.5782999999999995E-2</v>
      </c>
      <c r="R2134" s="67"/>
      <c r="X2134" s="66">
        <v>44977</v>
      </c>
      <c r="Y2134" s="62"/>
    </row>
    <row r="2135" spans="9:25" x14ac:dyDescent="0.25">
      <c r="I2135" s="66">
        <v>44979</v>
      </c>
      <c r="J2135" s="62">
        <v>4.09</v>
      </c>
      <c r="K2135" s="66">
        <v>44980</v>
      </c>
      <c r="L2135" s="62">
        <v>353.96</v>
      </c>
      <c r="M2135" s="62">
        <v>353.96</v>
      </c>
      <c r="N2135" s="67">
        <v>3.5395999999999997E-2</v>
      </c>
      <c r="O2135" s="67">
        <f t="shared" si="43"/>
        <v>3.5395999999999997E-2</v>
      </c>
      <c r="R2135" s="67"/>
      <c r="X2135" s="66">
        <v>44978</v>
      </c>
      <c r="Y2135" s="62">
        <v>7.75</v>
      </c>
    </row>
    <row r="2136" spans="9:25" x14ac:dyDescent="0.25">
      <c r="I2136" s="66">
        <v>44980</v>
      </c>
      <c r="J2136" s="62">
        <v>4.04</v>
      </c>
      <c r="K2136" s="66">
        <v>44981</v>
      </c>
      <c r="L2136" s="62">
        <v>347.84</v>
      </c>
      <c r="M2136" s="62">
        <v>347.84</v>
      </c>
      <c r="N2136" s="67">
        <v>3.4783999999999995E-2</v>
      </c>
      <c r="O2136" s="67">
        <f t="shared" si="43"/>
        <v>3.4783999999999995E-2</v>
      </c>
      <c r="R2136" s="67"/>
      <c r="X2136" s="66">
        <v>44979</v>
      </c>
      <c r="Y2136" s="62">
        <v>7.75</v>
      </c>
    </row>
    <row r="2137" spans="9:25" x14ac:dyDescent="0.25">
      <c r="I2137" s="66">
        <v>44981</v>
      </c>
      <c r="J2137" s="62">
        <v>4.1100000000000003</v>
      </c>
      <c r="K2137" s="66">
        <v>44984</v>
      </c>
      <c r="L2137" s="62">
        <v>352.57</v>
      </c>
      <c r="M2137" s="62">
        <v>352.57</v>
      </c>
      <c r="N2137" s="67">
        <v>3.5256999999999997E-2</v>
      </c>
      <c r="O2137" s="67">
        <f t="shared" si="43"/>
        <v>3.5256999999999997E-2</v>
      </c>
      <c r="R2137" s="67"/>
      <c r="X2137" s="66">
        <v>44980</v>
      </c>
      <c r="Y2137" s="62">
        <v>7.75</v>
      </c>
    </row>
    <row r="2138" spans="9:25" x14ac:dyDescent="0.25">
      <c r="I2138" s="66">
        <v>44984</v>
      </c>
      <c r="J2138" s="62">
        <v>4.1100000000000003</v>
      </c>
      <c r="K2138" s="66">
        <v>44985</v>
      </c>
      <c r="L2138" s="147">
        <v>3.48</v>
      </c>
      <c r="M2138" s="147">
        <v>348</v>
      </c>
      <c r="N2138" s="148">
        <v>3.4799999999999998E-2</v>
      </c>
      <c r="O2138" s="148">
        <f t="shared" si="43"/>
        <v>3.4799999999999998E-2</v>
      </c>
      <c r="R2138" s="67"/>
      <c r="X2138" s="66">
        <v>44981</v>
      </c>
      <c r="Y2138" s="62">
        <v>7.75</v>
      </c>
    </row>
    <row r="2139" spans="9:25" x14ac:dyDescent="0.25">
      <c r="I2139" s="66">
        <v>44985</v>
      </c>
      <c r="J2139" s="62">
        <v>4.0999999999999996</v>
      </c>
      <c r="K2139" s="66">
        <v>44986</v>
      </c>
      <c r="L2139" s="62">
        <v>348.51</v>
      </c>
      <c r="M2139" s="62">
        <v>348.51</v>
      </c>
      <c r="N2139" s="67">
        <v>3.4851E-2</v>
      </c>
      <c r="O2139" s="67">
        <f t="shared" si="43"/>
        <v>3.4851E-2</v>
      </c>
      <c r="R2139" s="67"/>
      <c r="X2139" s="66">
        <v>44984</v>
      </c>
      <c r="Y2139" s="62">
        <v>7.75</v>
      </c>
    </row>
    <row r="2140" spans="9:25" x14ac:dyDescent="0.25">
      <c r="I2140" s="66">
        <v>44986</v>
      </c>
      <c r="J2140" s="62">
        <v>4.17</v>
      </c>
      <c r="K2140" s="66">
        <v>44987</v>
      </c>
      <c r="L2140" s="62">
        <v>345.93</v>
      </c>
      <c r="M2140" s="62">
        <v>345.93</v>
      </c>
      <c r="N2140" s="67">
        <v>3.4592999999999999E-2</v>
      </c>
      <c r="O2140" s="67">
        <f t="shared" si="43"/>
        <v>3.4592999999999999E-2</v>
      </c>
      <c r="R2140" s="67"/>
      <c r="X2140" s="66">
        <v>44985</v>
      </c>
      <c r="Y2140" s="62">
        <v>7.75</v>
      </c>
    </row>
    <row r="2141" spans="9:25" x14ac:dyDescent="0.25">
      <c r="I2141" s="66">
        <v>44987</v>
      </c>
      <c r="J2141" s="62">
        <v>4.24</v>
      </c>
      <c r="K2141" s="66">
        <v>44988</v>
      </c>
      <c r="L2141" s="62">
        <v>343.65</v>
      </c>
      <c r="M2141" s="62">
        <v>343.65</v>
      </c>
      <c r="N2141" s="67">
        <v>3.4365E-2</v>
      </c>
      <c r="O2141" s="67">
        <f t="shared" si="43"/>
        <v>3.4365E-2</v>
      </c>
      <c r="R2141" s="67"/>
      <c r="X2141" s="66">
        <v>44986</v>
      </c>
      <c r="Y2141" s="62">
        <v>7.75</v>
      </c>
    </row>
    <row r="2142" spans="9:25" x14ac:dyDescent="0.25">
      <c r="I2142" s="66">
        <v>44988</v>
      </c>
      <c r="J2142" s="62">
        <v>4.12</v>
      </c>
      <c r="K2142" s="66">
        <v>44991</v>
      </c>
      <c r="L2142" s="62">
        <v>333.41</v>
      </c>
      <c r="M2142" s="62">
        <v>333.41</v>
      </c>
      <c r="N2142" s="67">
        <v>3.3341000000000003E-2</v>
      </c>
      <c r="O2142" s="67">
        <f t="shared" si="43"/>
        <v>3.3341000000000003E-2</v>
      </c>
      <c r="R2142" s="67"/>
      <c r="X2142" s="66">
        <v>44987</v>
      </c>
      <c r="Y2142" s="62">
        <v>7.75</v>
      </c>
    </row>
    <row r="2143" spans="9:25" x14ac:dyDescent="0.25">
      <c r="I2143" s="66">
        <v>44991</v>
      </c>
      <c r="J2143" s="62">
        <v>4.1399999999999997</v>
      </c>
      <c r="K2143" s="66">
        <v>44992</v>
      </c>
      <c r="L2143" s="147">
        <v>32.79</v>
      </c>
      <c r="M2143" s="147">
        <v>327.9</v>
      </c>
      <c r="N2143" s="148">
        <v>3.279E-2</v>
      </c>
      <c r="O2143" s="148">
        <f t="shared" si="43"/>
        <v>3.279E-2</v>
      </c>
      <c r="R2143" s="67"/>
      <c r="X2143" s="66">
        <v>44988</v>
      </c>
      <c r="Y2143" s="62">
        <v>7.75</v>
      </c>
    </row>
    <row r="2144" spans="9:25" x14ac:dyDescent="0.25">
      <c r="I2144" s="66">
        <v>44992</v>
      </c>
      <c r="J2144" s="62">
        <v>4.1100000000000003</v>
      </c>
      <c r="K2144" s="66">
        <v>44993</v>
      </c>
      <c r="L2144" s="62">
        <v>334.74</v>
      </c>
      <c r="M2144" s="62">
        <v>334.74</v>
      </c>
      <c r="N2144" s="67">
        <v>3.3474000000000004E-2</v>
      </c>
      <c r="O2144" s="67">
        <f t="shared" si="43"/>
        <v>3.3474000000000004E-2</v>
      </c>
      <c r="R2144" s="67"/>
      <c r="X2144" s="66">
        <v>44991</v>
      </c>
      <c r="Y2144" s="62">
        <v>7.75</v>
      </c>
    </row>
    <row r="2145" spans="9:25" x14ac:dyDescent="0.25">
      <c r="I2145" s="66">
        <v>44993</v>
      </c>
      <c r="J2145" s="62">
        <v>4.1100000000000003</v>
      </c>
      <c r="K2145" s="66">
        <v>44994</v>
      </c>
      <c r="L2145" s="62">
        <v>335.65</v>
      </c>
      <c r="M2145" s="62">
        <v>335.65</v>
      </c>
      <c r="N2145" s="67">
        <v>3.3564999999999998E-2</v>
      </c>
      <c r="O2145" s="67">
        <f t="shared" si="43"/>
        <v>3.3564999999999998E-2</v>
      </c>
      <c r="R2145" s="67"/>
      <c r="X2145" s="66">
        <v>44992</v>
      </c>
      <c r="Y2145" s="62">
        <v>7.75</v>
      </c>
    </row>
    <row r="2146" spans="9:25" x14ac:dyDescent="0.25">
      <c r="I2146" s="66">
        <v>44994</v>
      </c>
      <c r="J2146" s="62">
        <v>4.09</v>
      </c>
      <c r="K2146" s="66">
        <v>44995</v>
      </c>
      <c r="L2146" s="62">
        <v>337.96</v>
      </c>
      <c r="M2146" s="62">
        <v>337.96</v>
      </c>
      <c r="N2146" s="67">
        <v>3.3796E-2</v>
      </c>
      <c r="O2146" s="67">
        <f t="shared" si="43"/>
        <v>3.3796E-2</v>
      </c>
      <c r="R2146" s="67"/>
      <c r="X2146" s="66">
        <v>44993</v>
      </c>
      <c r="Y2146" s="62">
        <v>7.75</v>
      </c>
    </row>
    <row r="2147" spans="9:25" x14ac:dyDescent="0.25">
      <c r="I2147" s="66">
        <v>44995</v>
      </c>
      <c r="J2147" s="62">
        <v>3.9</v>
      </c>
      <c r="K2147" s="66">
        <v>44998</v>
      </c>
      <c r="L2147" s="62">
        <v>341.46</v>
      </c>
      <c r="M2147" s="62">
        <v>341.46</v>
      </c>
      <c r="N2147" s="67">
        <v>3.4145999999999996E-2</v>
      </c>
      <c r="O2147" s="67">
        <f t="shared" si="43"/>
        <v>3.4145999999999996E-2</v>
      </c>
      <c r="R2147" s="67"/>
      <c r="X2147" s="66">
        <v>44994</v>
      </c>
      <c r="Y2147" s="62">
        <v>7.75</v>
      </c>
    </row>
    <row r="2148" spans="9:25" x14ac:dyDescent="0.25">
      <c r="I2148" s="66">
        <v>44998</v>
      </c>
      <c r="J2148" s="62">
        <v>3.85</v>
      </c>
      <c r="K2148" s="66">
        <v>44999</v>
      </c>
      <c r="L2148" s="62">
        <v>341.52</v>
      </c>
      <c r="M2148" s="62">
        <v>341.52</v>
      </c>
      <c r="N2148" s="67">
        <v>3.4151999999999995E-2</v>
      </c>
      <c r="O2148" s="67">
        <f t="shared" si="43"/>
        <v>3.4151999999999995E-2</v>
      </c>
      <c r="R2148" s="67"/>
      <c r="X2148" s="66">
        <v>44995</v>
      </c>
      <c r="Y2148" s="62">
        <v>7.75</v>
      </c>
    </row>
    <row r="2149" spans="9:25" x14ac:dyDescent="0.25">
      <c r="I2149" s="66">
        <v>44999</v>
      </c>
      <c r="J2149" s="62">
        <v>3.91</v>
      </c>
      <c r="K2149" s="66">
        <v>45000</v>
      </c>
      <c r="L2149" s="62">
        <v>352.87</v>
      </c>
      <c r="M2149" s="62">
        <v>352.87</v>
      </c>
      <c r="N2149" s="67">
        <v>3.5286999999999999E-2</v>
      </c>
      <c r="O2149" s="67">
        <f t="shared" si="43"/>
        <v>3.5286999999999999E-2</v>
      </c>
      <c r="R2149" s="67"/>
      <c r="X2149" s="66">
        <v>44998</v>
      </c>
      <c r="Y2149" s="62">
        <v>7.75</v>
      </c>
    </row>
    <row r="2150" spans="9:25" x14ac:dyDescent="0.25">
      <c r="I2150" s="66">
        <v>45000</v>
      </c>
      <c r="J2150" s="62">
        <v>3.82</v>
      </c>
      <c r="K2150" s="66">
        <v>45001</v>
      </c>
      <c r="L2150" s="62">
        <v>359.52</v>
      </c>
      <c r="M2150" s="62">
        <v>359.52</v>
      </c>
      <c r="N2150" s="67">
        <v>3.5951999999999998E-2</v>
      </c>
      <c r="O2150" s="67">
        <f t="shared" si="43"/>
        <v>3.5951999999999998E-2</v>
      </c>
      <c r="R2150" s="67"/>
      <c r="X2150" s="66">
        <v>44999</v>
      </c>
      <c r="Y2150" s="62">
        <v>7.75</v>
      </c>
    </row>
    <row r="2151" spans="9:25" x14ac:dyDescent="0.25">
      <c r="I2151" s="66">
        <v>45001</v>
      </c>
      <c r="J2151" s="62">
        <v>3.87</v>
      </c>
      <c r="K2151" s="66">
        <v>45002</v>
      </c>
      <c r="L2151" s="62">
        <v>358.78</v>
      </c>
      <c r="M2151" s="62">
        <v>358.78</v>
      </c>
      <c r="N2151" s="67">
        <v>3.5878E-2</v>
      </c>
      <c r="O2151" s="67">
        <f t="shared" si="43"/>
        <v>3.5878E-2</v>
      </c>
      <c r="R2151" s="67"/>
      <c r="X2151" s="66">
        <v>45000</v>
      </c>
      <c r="Y2151" s="62">
        <v>7.75</v>
      </c>
    </row>
    <row r="2152" spans="9:25" x14ac:dyDescent="0.25">
      <c r="I2152" s="66">
        <v>45002</v>
      </c>
      <c r="J2152" s="62">
        <v>3.76</v>
      </c>
      <c r="K2152" s="66">
        <v>45005</v>
      </c>
      <c r="L2152" s="62">
        <v>393.12</v>
      </c>
      <c r="M2152" s="62">
        <v>393.12</v>
      </c>
      <c r="N2152" s="67">
        <v>3.9312E-2</v>
      </c>
      <c r="O2152" s="67">
        <f t="shared" si="43"/>
        <v>3.9312E-2</v>
      </c>
      <c r="R2152" s="67"/>
      <c r="X2152" s="66">
        <v>45001</v>
      </c>
      <c r="Y2152" s="62">
        <v>7.75</v>
      </c>
    </row>
    <row r="2153" spans="9:25" x14ac:dyDescent="0.25">
      <c r="I2153" s="66">
        <v>45005</v>
      </c>
      <c r="J2153" s="62">
        <v>3.83</v>
      </c>
      <c r="K2153" s="66">
        <v>45006</v>
      </c>
      <c r="L2153" s="62">
        <v>378.53</v>
      </c>
      <c r="M2153" s="62">
        <v>378.53</v>
      </c>
      <c r="N2153" s="67">
        <v>3.7852999999999998E-2</v>
      </c>
      <c r="O2153" s="67">
        <f t="shared" si="43"/>
        <v>3.7852999999999998E-2</v>
      </c>
      <c r="R2153" s="67"/>
      <c r="X2153" s="66">
        <v>45002</v>
      </c>
      <c r="Y2153" s="62">
        <v>7.75</v>
      </c>
    </row>
    <row r="2154" spans="9:25" x14ac:dyDescent="0.25">
      <c r="I2154" s="66">
        <v>45006</v>
      </c>
      <c r="J2154" s="62">
        <v>3.9</v>
      </c>
      <c r="K2154" s="66">
        <v>45007</v>
      </c>
      <c r="L2154" s="62">
        <v>367.62</v>
      </c>
      <c r="M2154" s="62">
        <v>367.62</v>
      </c>
      <c r="N2154" s="67">
        <v>3.6762000000000003E-2</v>
      </c>
      <c r="O2154" s="67">
        <f t="shared" si="43"/>
        <v>3.6762000000000003E-2</v>
      </c>
      <c r="R2154" s="67"/>
      <c r="X2154" s="66">
        <v>45005</v>
      </c>
      <c r="Y2154" s="62">
        <v>7.75</v>
      </c>
    </row>
    <row r="2155" spans="9:25" x14ac:dyDescent="0.25">
      <c r="I2155" s="66">
        <v>45007</v>
      </c>
      <c r="J2155" s="62">
        <v>3.83</v>
      </c>
      <c r="K2155" s="66">
        <v>45008</v>
      </c>
      <c r="L2155" s="62">
        <v>360.54</v>
      </c>
      <c r="M2155" s="62">
        <v>360.54</v>
      </c>
      <c r="N2155" s="67">
        <v>3.6054000000000003E-2</v>
      </c>
      <c r="O2155" s="67">
        <f t="shared" si="43"/>
        <v>3.6054000000000003E-2</v>
      </c>
      <c r="R2155" s="67"/>
      <c r="X2155" s="66">
        <v>45006</v>
      </c>
      <c r="Y2155" s="62">
        <v>7.75</v>
      </c>
    </row>
    <row r="2156" spans="9:25" x14ac:dyDescent="0.25">
      <c r="I2156" s="66">
        <v>45008</v>
      </c>
      <c r="J2156" s="62">
        <v>3.78</v>
      </c>
      <c r="K2156" s="66">
        <v>45009</v>
      </c>
      <c r="L2156" s="62">
        <v>365.47</v>
      </c>
      <c r="M2156" s="62">
        <v>365.47</v>
      </c>
      <c r="N2156" s="67">
        <v>3.6547000000000003E-2</v>
      </c>
      <c r="O2156" s="67">
        <f t="shared" si="43"/>
        <v>3.6547000000000003E-2</v>
      </c>
      <c r="R2156" s="67"/>
      <c r="X2156" s="66">
        <v>45007</v>
      </c>
      <c r="Y2156" s="62">
        <v>7.75</v>
      </c>
    </row>
    <row r="2157" spans="9:25" x14ac:dyDescent="0.25">
      <c r="I2157" s="66">
        <v>45009</v>
      </c>
      <c r="J2157" s="62">
        <v>3.77</v>
      </c>
      <c r="K2157" s="66">
        <v>45012</v>
      </c>
      <c r="L2157" s="62">
        <v>363.24</v>
      </c>
      <c r="M2157" s="62">
        <v>363.24</v>
      </c>
      <c r="N2157" s="67">
        <v>3.6324000000000002E-2</v>
      </c>
      <c r="O2157" s="67">
        <f t="shared" si="43"/>
        <v>3.6324000000000002E-2</v>
      </c>
      <c r="R2157" s="67"/>
      <c r="X2157" s="66">
        <v>45008</v>
      </c>
      <c r="Y2157" s="62">
        <v>8</v>
      </c>
    </row>
    <row r="2158" spans="9:25" x14ac:dyDescent="0.25">
      <c r="I2158" s="66">
        <v>45012</v>
      </c>
      <c r="J2158" s="62">
        <v>3.9</v>
      </c>
      <c r="K2158" s="66">
        <v>45013</v>
      </c>
      <c r="L2158" s="62">
        <v>359.08</v>
      </c>
      <c r="M2158" s="62">
        <v>359.08</v>
      </c>
      <c r="N2158" s="67">
        <v>3.5907999999999995E-2</v>
      </c>
      <c r="O2158" s="67">
        <f t="shared" si="43"/>
        <v>3.5907999999999995E-2</v>
      </c>
      <c r="R2158" s="67"/>
      <c r="X2158" s="66">
        <v>45009</v>
      </c>
      <c r="Y2158" s="62">
        <v>8</v>
      </c>
    </row>
    <row r="2159" spans="9:25" x14ac:dyDescent="0.25">
      <c r="I2159" s="66">
        <v>45013</v>
      </c>
      <c r="J2159" s="62">
        <v>3.9</v>
      </c>
      <c r="K2159" s="66">
        <v>45014</v>
      </c>
      <c r="L2159" s="62">
        <v>357.18</v>
      </c>
      <c r="M2159" s="62">
        <v>357.18</v>
      </c>
      <c r="N2159" s="67">
        <v>3.5718E-2</v>
      </c>
      <c r="O2159" s="67">
        <f t="shared" si="43"/>
        <v>3.5718E-2</v>
      </c>
      <c r="R2159" s="67"/>
      <c r="X2159" s="66">
        <v>45012</v>
      </c>
      <c r="Y2159" s="62">
        <v>8</v>
      </c>
    </row>
    <row r="2160" spans="9:25" x14ac:dyDescent="0.25">
      <c r="I2160" s="66">
        <v>45014</v>
      </c>
      <c r="J2160" s="62">
        <v>3.91</v>
      </c>
      <c r="K2160" s="66">
        <v>45015</v>
      </c>
      <c r="L2160" s="62">
        <v>353.27</v>
      </c>
      <c r="M2160" s="62">
        <v>353.27</v>
      </c>
      <c r="N2160" s="67">
        <v>3.5326999999999997E-2</v>
      </c>
      <c r="O2160" s="67">
        <f t="shared" si="43"/>
        <v>3.5326999999999997E-2</v>
      </c>
      <c r="R2160" s="67"/>
      <c r="X2160" s="66">
        <v>45013</v>
      </c>
      <c r="Y2160" s="62">
        <v>8</v>
      </c>
    </row>
    <row r="2161" spans="9:25" x14ac:dyDescent="0.25">
      <c r="I2161" s="66">
        <v>45015</v>
      </c>
      <c r="J2161" s="62">
        <v>3.88</v>
      </c>
      <c r="K2161" s="66">
        <v>45016</v>
      </c>
      <c r="L2161" s="62">
        <v>348.06</v>
      </c>
      <c r="M2161" s="62">
        <v>348.06</v>
      </c>
      <c r="N2161" s="67">
        <v>3.4806000000000004E-2</v>
      </c>
      <c r="O2161" s="67">
        <f t="shared" si="43"/>
        <v>3.4806000000000004E-2</v>
      </c>
      <c r="R2161" s="67"/>
      <c r="X2161" s="66">
        <v>45014</v>
      </c>
      <c r="Y2161" s="62">
        <v>8</v>
      </c>
    </row>
    <row r="2162" spans="9:25" x14ac:dyDescent="0.25">
      <c r="I2162" s="66">
        <v>45016</v>
      </c>
      <c r="J2162" s="62">
        <v>3.81</v>
      </c>
      <c r="K2162" s="66">
        <v>45019</v>
      </c>
      <c r="L2162" s="62">
        <v>340.62</v>
      </c>
      <c r="M2162" s="62">
        <v>340.62</v>
      </c>
      <c r="N2162" s="67">
        <v>3.4062000000000002E-2</v>
      </c>
      <c r="O2162" s="67">
        <f t="shared" si="43"/>
        <v>3.4062000000000002E-2</v>
      </c>
      <c r="R2162" s="67"/>
      <c r="X2162" s="66">
        <v>45015</v>
      </c>
      <c r="Y2162" s="62">
        <v>8</v>
      </c>
    </row>
    <row r="2163" spans="9:25" x14ac:dyDescent="0.25">
      <c r="I2163" s="66">
        <v>45019</v>
      </c>
      <c r="J2163" s="62">
        <v>3.78</v>
      </c>
      <c r="K2163" s="66">
        <v>45020</v>
      </c>
      <c r="L2163" s="62">
        <v>339.72</v>
      </c>
      <c r="M2163" s="62">
        <v>339.72</v>
      </c>
      <c r="N2163" s="67">
        <v>3.3972000000000002E-2</v>
      </c>
      <c r="O2163" s="67">
        <f t="shared" si="43"/>
        <v>3.3972000000000002E-2</v>
      </c>
      <c r="R2163" s="67"/>
      <c r="X2163" s="66">
        <v>45016</v>
      </c>
      <c r="Y2163" s="62">
        <v>8</v>
      </c>
    </row>
    <row r="2164" spans="9:25" x14ac:dyDescent="0.25">
      <c r="I2164" s="66">
        <v>45020</v>
      </c>
      <c r="J2164" s="62">
        <v>3.72</v>
      </c>
      <c r="K2164" s="66">
        <v>45021</v>
      </c>
      <c r="L2164" s="62">
        <v>341.88</v>
      </c>
      <c r="M2164" s="62">
        <v>341.88</v>
      </c>
      <c r="N2164" s="67">
        <v>3.4187999999999996E-2</v>
      </c>
      <c r="O2164" s="67">
        <f t="shared" si="43"/>
        <v>3.4187999999999996E-2</v>
      </c>
      <c r="R2164" s="67"/>
      <c r="X2164" s="66">
        <v>45019</v>
      </c>
      <c r="Y2164" s="62">
        <v>8</v>
      </c>
    </row>
    <row r="2165" spans="9:25" x14ac:dyDescent="0.25">
      <c r="I2165" s="66">
        <v>45021</v>
      </c>
      <c r="J2165" s="62">
        <v>3.67</v>
      </c>
      <c r="K2165" s="66">
        <v>45022</v>
      </c>
      <c r="L2165" s="147">
        <v>34.65</v>
      </c>
      <c r="M2165" s="147">
        <v>346.5</v>
      </c>
      <c r="N2165" s="148">
        <v>3.465E-2</v>
      </c>
      <c r="O2165" s="148">
        <f t="shared" si="43"/>
        <v>3.465E-2</v>
      </c>
      <c r="R2165" s="67"/>
      <c r="X2165" s="66">
        <v>45020</v>
      </c>
      <c r="Y2165" s="62">
        <v>8</v>
      </c>
    </row>
    <row r="2166" spans="9:25" x14ac:dyDescent="0.25">
      <c r="I2166" s="66">
        <v>45022</v>
      </c>
      <c r="J2166" s="62">
        <v>3.66</v>
      </c>
      <c r="K2166" s="66">
        <v>45023</v>
      </c>
      <c r="L2166" s="62">
        <v>349.89</v>
      </c>
      <c r="M2166" s="62">
        <v>349.89</v>
      </c>
      <c r="N2166" s="67">
        <v>3.4988999999999999E-2</v>
      </c>
      <c r="O2166" s="67">
        <f t="shared" si="43"/>
        <v>3.4988999999999999E-2</v>
      </c>
      <c r="R2166" s="67"/>
      <c r="X2166" s="66">
        <v>45021</v>
      </c>
      <c r="Y2166" s="62">
        <v>8</v>
      </c>
    </row>
    <row r="2167" spans="9:25" x14ac:dyDescent="0.25">
      <c r="I2167" s="66">
        <v>45023</v>
      </c>
      <c r="J2167" s="62">
        <v>3.73</v>
      </c>
      <c r="K2167" s="66">
        <v>45026</v>
      </c>
      <c r="L2167" s="62">
        <v>351.44</v>
      </c>
      <c r="M2167" s="62">
        <v>351.44</v>
      </c>
      <c r="N2167" s="67">
        <v>3.5144000000000002E-2</v>
      </c>
      <c r="O2167" s="67">
        <f t="shared" si="43"/>
        <v>3.5144000000000002E-2</v>
      </c>
      <c r="R2167" s="67"/>
      <c r="X2167" s="66">
        <v>45022</v>
      </c>
      <c r="Y2167" s="62">
        <v>8</v>
      </c>
    </row>
    <row r="2168" spans="9:25" x14ac:dyDescent="0.25">
      <c r="I2168" s="66">
        <v>45026</v>
      </c>
      <c r="J2168" s="62">
        <v>3.74</v>
      </c>
      <c r="K2168" s="66">
        <v>45027</v>
      </c>
      <c r="L2168" s="62">
        <v>350.39</v>
      </c>
      <c r="M2168" s="62">
        <v>350.39</v>
      </c>
      <c r="N2168" s="67">
        <v>3.5039000000000001E-2</v>
      </c>
      <c r="O2168" s="67">
        <f t="shared" si="43"/>
        <v>3.5039000000000001E-2</v>
      </c>
      <c r="R2168" s="67"/>
      <c r="X2168" s="66">
        <v>45023</v>
      </c>
      <c r="Y2168" s="62">
        <v>8</v>
      </c>
    </row>
    <row r="2169" spans="9:25" x14ac:dyDescent="0.25">
      <c r="I2169" s="66">
        <v>45027</v>
      </c>
      <c r="J2169" s="62">
        <v>3.75</v>
      </c>
      <c r="K2169" s="66">
        <v>45028</v>
      </c>
      <c r="L2169" s="62">
        <v>344.62</v>
      </c>
      <c r="M2169" s="62">
        <v>344.62</v>
      </c>
      <c r="N2169" s="67">
        <v>3.4462E-2</v>
      </c>
      <c r="O2169" s="67">
        <f t="shared" si="43"/>
        <v>3.4462E-2</v>
      </c>
      <c r="R2169" s="67"/>
      <c r="X2169" s="66">
        <v>45026</v>
      </c>
      <c r="Y2169" s="62">
        <v>8</v>
      </c>
    </row>
    <row r="2170" spans="9:25" x14ac:dyDescent="0.25">
      <c r="I2170" s="66">
        <v>45028</v>
      </c>
      <c r="J2170" s="62">
        <v>3.75</v>
      </c>
      <c r="K2170" s="66">
        <v>45029</v>
      </c>
      <c r="L2170" s="62">
        <v>344.63</v>
      </c>
      <c r="M2170" s="62">
        <v>344.63</v>
      </c>
      <c r="N2170" s="67">
        <v>3.4463000000000001E-2</v>
      </c>
      <c r="O2170" s="67">
        <f t="shared" si="43"/>
        <v>3.4463000000000001E-2</v>
      </c>
      <c r="R2170" s="67"/>
      <c r="X2170" s="66">
        <v>45027</v>
      </c>
      <c r="Y2170" s="62">
        <v>8</v>
      </c>
    </row>
    <row r="2171" spans="9:25" x14ac:dyDescent="0.25">
      <c r="I2171" s="66">
        <v>45029</v>
      </c>
      <c r="J2171" s="62">
        <v>3.8</v>
      </c>
      <c r="K2171" s="66">
        <v>45030</v>
      </c>
      <c r="L2171" s="62">
        <v>335.47</v>
      </c>
      <c r="M2171" s="62">
        <v>335.47</v>
      </c>
      <c r="N2171" s="67">
        <v>3.3547E-2</v>
      </c>
      <c r="O2171" s="67">
        <f t="shared" si="43"/>
        <v>3.3547E-2</v>
      </c>
      <c r="R2171" s="67"/>
      <c r="X2171" s="66">
        <v>45028</v>
      </c>
      <c r="Y2171" s="62">
        <v>8</v>
      </c>
    </row>
    <row r="2172" spans="9:25" x14ac:dyDescent="0.25">
      <c r="I2172" s="66">
        <v>45030</v>
      </c>
      <c r="J2172" s="62">
        <v>3.85</v>
      </c>
      <c r="K2172" s="66">
        <v>45033</v>
      </c>
      <c r="L2172" s="62">
        <v>335.08</v>
      </c>
      <c r="M2172" s="62">
        <v>335.08</v>
      </c>
      <c r="N2172" s="67">
        <v>3.3507999999999996E-2</v>
      </c>
      <c r="O2172" s="67">
        <f t="shared" si="43"/>
        <v>3.3507999999999996E-2</v>
      </c>
      <c r="R2172" s="67"/>
      <c r="X2172" s="66">
        <v>45029</v>
      </c>
      <c r="Y2172" s="62">
        <v>8</v>
      </c>
    </row>
    <row r="2173" spans="9:25" x14ac:dyDescent="0.25">
      <c r="I2173" s="66">
        <v>45033</v>
      </c>
      <c r="J2173" s="62">
        <v>3.92</v>
      </c>
      <c r="K2173" s="66">
        <v>45034</v>
      </c>
      <c r="L2173" s="62">
        <v>335.12</v>
      </c>
      <c r="M2173" s="62">
        <v>335.12</v>
      </c>
      <c r="N2173" s="67">
        <v>3.3512E-2</v>
      </c>
      <c r="O2173" s="67">
        <f t="shared" si="43"/>
        <v>3.3512E-2</v>
      </c>
      <c r="R2173" s="67"/>
      <c r="X2173" s="66">
        <v>45030</v>
      </c>
      <c r="Y2173" s="62">
        <v>8</v>
      </c>
    </row>
    <row r="2174" spans="9:25" x14ac:dyDescent="0.25">
      <c r="I2174" s="66">
        <v>45034</v>
      </c>
      <c r="J2174" s="62">
        <v>3.91</v>
      </c>
      <c r="K2174" s="66">
        <v>45035</v>
      </c>
      <c r="L2174" s="62">
        <v>336.61</v>
      </c>
      <c r="M2174" s="62">
        <v>336.61</v>
      </c>
      <c r="N2174" s="67">
        <v>3.3661000000000003E-2</v>
      </c>
      <c r="O2174" s="67">
        <f t="shared" si="43"/>
        <v>3.3661000000000003E-2</v>
      </c>
      <c r="R2174" s="67"/>
      <c r="X2174" s="66">
        <v>45033</v>
      </c>
      <c r="Y2174" s="62">
        <v>8</v>
      </c>
    </row>
    <row r="2175" spans="9:25" x14ac:dyDescent="0.25">
      <c r="I2175" s="66">
        <v>45035</v>
      </c>
      <c r="J2175" s="62">
        <v>3.9</v>
      </c>
      <c r="K2175" s="66">
        <v>45036</v>
      </c>
      <c r="L2175" s="62">
        <v>341.93</v>
      </c>
      <c r="M2175" s="62">
        <v>341.93</v>
      </c>
      <c r="N2175" s="67">
        <v>3.4193000000000001E-2</v>
      </c>
      <c r="O2175" s="67">
        <f t="shared" si="43"/>
        <v>3.4193000000000001E-2</v>
      </c>
      <c r="R2175" s="67"/>
      <c r="X2175" s="66">
        <v>45034</v>
      </c>
      <c r="Y2175" s="62">
        <v>8</v>
      </c>
    </row>
    <row r="2176" spans="9:25" x14ac:dyDescent="0.25">
      <c r="I2176" s="66">
        <v>45036</v>
      </c>
      <c r="J2176" s="62">
        <v>3.87</v>
      </c>
      <c r="K2176" s="66">
        <v>45037</v>
      </c>
      <c r="L2176" s="62">
        <v>345.15</v>
      </c>
      <c r="M2176" s="62">
        <v>345.15</v>
      </c>
      <c r="N2176" s="67">
        <v>3.4514999999999997E-2</v>
      </c>
      <c r="O2176" s="67">
        <f t="shared" si="43"/>
        <v>3.4514999999999997E-2</v>
      </c>
      <c r="R2176" s="67"/>
      <c r="X2176" s="66">
        <v>45035</v>
      </c>
      <c r="Y2176" s="62">
        <v>8</v>
      </c>
    </row>
    <row r="2177" spans="9:25" x14ac:dyDescent="0.25">
      <c r="I2177" s="66">
        <v>45037</v>
      </c>
      <c r="J2177" s="62">
        <v>3.9</v>
      </c>
      <c r="K2177" s="66">
        <v>45040</v>
      </c>
      <c r="L2177" s="62">
        <v>346.79</v>
      </c>
      <c r="M2177" s="62">
        <v>346.79</v>
      </c>
      <c r="N2177" s="67">
        <v>3.4679000000000001E-2</v>
      </c>
      <c r="O2177" s="67">
        <f t="shared" si="43"/>
        <v>3.4679000000000001E-2</v>
      </c>
      <c r="R2177" s="67"/>
      <c r="X2177" s="66">
        <v>45036</v>
      </c>
      <c r="Y2177" s="62">
        <v>8</v>
      </c>
    </row>
    <row r="2178" spans="9:25" x14ac:dyDescent="0.25">
      <c r="I2178" s="66">
        <v>45040</v>
      </c>
      <c r="J2178" s="62">
        <v>3.85</v>
      </c>
      <c r="K2178" s="66">
        <v>45041</v>
      </c>
      <c r="L2178" s="62">
        <v>344.39</v>
      </c>
      <c r="M2178" s="62">
        <v>344.39</v>
      </c>
      <c r="N2178" s="67">
        <v>3.4438999999999997E-2</v>
      </c>
      <c r="O2178" s="67">
        <f t="shared" si="43"/>
        <v>3.4438999999999997E-2</v>
      </c>
      <c r="R2178" s="67"/>
      <c r="X2178" s="66">
        <v>45037</v>
      </c>
      <c r="Y2178" s="62">
        <v>8</v>
      </c>
    </row>
    <row r="2179" spans="9:25" x14ac:dyDescent="0.25">
      <c r="I2179" s="66">
        <v>45041</v>
      </c>
      <c r="J2179" s="62">
        <v>3.77</v>
      </c>
      <c r="K2179" s="66">
        <v>45042</v>
      </c>
      <c r="L2179" s="62">
        <v>345.04</v>
      </c>
      <c r="M2179" s="62">
        <v>345.04</v>
      </c>
      <c r="N2179" s="67">
        <v>3.4504E-2</v>
      </c>
      <c r="O2179" s="67">
        <f t="shared" si="43"/>
        <v>3.4504E-2</v>
      </c>
      <c r="R2179" s="67"/>
      <c r="X2179" s="66">
        <v>45040</v>
      </c>
      <c r="Y2179" s="62">
        <v>8</v>
      </c>
    </row>
    <row r="2180" spans="9:25" x14ac:dyDescent="0.25">
      <c r="I2180" s="66">
        <v>45042</v>
      </c>
      <c r="J2180" s="62">
        <v>3.81</v>
      </c>
      <c r="K2180" s="66">
        <v>45043</v>
      </c>
      <c r="L2180" s="62">
        <v>347.88</v>
      </c>
      <c r="M2180" s="62">
        <v>347.88</v>
      </c>
      <c r="N2180" s="67">
        <v>3.4787999999999999E-2</v>
      </c>
      <c r="O2180" s="67">
        <f t="shared" si="43"/>
        <v>3.4787999999999999E-2</v>
      </c>
      <c r="R2180" s="67"/>
      <c r="X2180" s="66">
        <v>45041</v>
      </c>
      <c r="Y2180" s="62">
        <v>8</v>
      </c>
    </row>
    <row r="2181" spans="9:25" x14ac:dyDescent="0.25">
      <c r="I2181" s="66">
        <v>45043</v>
      </c>
      <c r="J2181" s="62">
        <v>3.88</v>
      </c>
      <c r="K2181" s="66">
        <v>45044</v>
      </c>
      <c r="L2181" s="62">
        <v>344.65</v>
      </c>
      <c r="M2181" s="62">
        <v>344.65</v>
      </c>
      <c r="N2181" s="67">
        <v>3.4464999999999996E-2</v>
      </c>
      <c r="O2181" s="67">
        <f t="shared" si="43"/>
        <v>3.4464999999999996E-2</v>
      </c>
      <c r="R2181" s="67"/>
      <c r="X2181" s="66">
        <v>45042</v>
      </c>
      <c r="Y2181" s="62">
        <v>8</v>
      </c>
    </row>
    <row r="2182" spans="9:25" x14ac:dyDescent="0.25">
      <c r="I2182" s="66">
        <v>45044</v>
      </c>
      <c r="J2182" s="62">
        <v>3.8</v>
      </c>
      <c r="K2182" s="66">
        <v>45047</v>
      </c>
      <c r="L2182" s="62">
        <v>335.89</v>
      </c>
      <c r="M2182" s="62">
        <v>335.89</v>
      </c>
      <c r="N2182" s="67">
        <v>3.3589000000000001E-2</v>
      </c>
      <c r="O2182" s="67">
        <f t="shared" si="43"/>
        <v>3.3589000000000001E-2</v>
      </c>
      <c r="R2182" s="67"/>
      <c r="X2182" s="66">
        <v>45043</v>
      </c>
      <c r="Y2182" s="62">
        <v>8</v>
      </c>
    </row>
    <row r="2183" spans="9:25" x14ac:dyDescent="0.25">
      <c r="I2183" s="66">
        <v>45047</v>
      </c>
      <c r="J2183" s="62">
        <v>3.95</v>
      </c>
      <c r="K2183" s="66">
        <v>45048</v>
      </c>
      <c r="L2183" s="62">
        <v>334.99</v>
      </c>
      <c r="M2183" s="62">
        <v>334.99</v>
      </c>
      <c r="N2183" s="67">
        <v>3.3499000000000001E-2</v>
      </c>
      <c r="O2183" s="67">
        <f t="shared" si="43"/>
        <v>3.3499000000000001E-2</v>
      </c>
      <c r="R2183" s="67"/>
      <c r="X2183" s="66">
        <v>45044</v>
      </c>
      <c r="Y2183" s="62">
        <v>8</v>
      </c>
    </row>
    <row r="2184" spans="9:25" x14ac:dyDescent="0.25">
      <c r="I2184" s="66">
        <v>45048</v>
      </c>
      <c r="J2184" s="62">
        <v>3.82</v>
      </c>
      <c r="K2184" s="66">
        <v>45049</v>
      </c>
      <c r="L2184" s="62">
        <v>335.28</v>
      </c>
      <c r="M2184" s="62">
        <v>335.28</v>
      </c>
      <c r="N2184" s="67">
        <v>3.3527999999999995E-2</v>
      </c>
      <c r="O2184" s="67">
        <f t="shared" si="43"/>
        <v>3.3527999999999995E-2</v>
      </c>
      <c r="R2184" s="67"/>
      <c r="X2184" s="66">
        <v>45047</v>
      </c>
      <c r="Y2184" s="62">
        <v>8</v>
      </c>
    </row>
    <row r="2185" spans="9:25" x14ac:dyDescent="0.25">
      <c r="I2185" s="66">
        <v>45049</v>
      </c>
      <c r="J2185" s="62">
        <v>3.79</v>
      </c>
      <c r="K2185" s="66">
        <v>45050</v>
      </c>
      <c r="L2185" s="62">
        <v>338.37</v>
      </c>
      <c r="M2185" s="62">
        <v>338.37</v>
      </c>
      <c r="N2185" s="67">
        <v>3.3836999999999999E-2</v>
      </c>
      <c r="O2185" s="67">
        <f t="shared" si="43"/>
        <v>3.3836999999999999E-2</v>
      </c>
      <c r="R2185" s="67"/>
      <c r="X2185" s="66">
        <v>45048</v>
      </c>
      <c r="Y2185" s="62">
        <v>8</v>
      </c>
    </row>
    <row r="2186" spans="9:25" x14ac:dyDescent="0.25">
      <c r="I2186" s="66">
        <v>45050</v>
      </c>
      <c r="J2186" s="62">
        <v>3.8</v>
      </c>
      <c r="K2186" s="66">
        <v>45051</v>
      </c>
      <c r="L2186" s="62">
        <v>345.05</v>
      </c>
      <c r="M2186" s="62">
        <v>345.05</v>
      </c>
      <c r="N2186" s="67">
        <v>3.4505000000000001E-2</v>
      </c>
      <c r="O2186" s="67">
        <f t="shared" si="43"/>
        <v>3.4505000000000001E-2</v>
      </c>
      <c r="R2186" s="67"/>
      <c r="X2186" s="66">
        <v>45049</v>
      </c>
      <c r="Y2186" s="62">
        <v>8</v>
      </c>
    </row>
    <row r="2187" spans="9:25" x14ac:dyDescent="0.25">
      <c r="I2187" s="66">
        <v>45051</v>
      </c>
      <c r="J2187" s="62">
        <v>3.85</v>
      </c>
      <c r="K2187" s="66">
        <v>45054</v>
      </c>
      <c r="L2187" s="62">
        <v>341.63</v>
      </c>
      <c r="M2187" s="62">
        <v>341.63</v>
      </c>
      <c r="N2187" s="67">
        <v>3.4162999999999999E-2</v>
      </c>
      <c r="O2187" s="67">
        <f t="shared" si="43"/>
        <v>3.4162999999999999E-2</v>
      </c>
      <c r="R2187" s="67"/>
      <c r="X2187" s="66">
        <v>45050</v>
      </c>
      <c r="Y2187" s="62">
        <v>8.25</v>
      </c>
    </row>
    <row r="2188" spans="9:25" x14ac:dyDescent="0.25">
      <c r="I2188" s="66">
        <v>45054</v>
      </c>
      <c r="J2188" s="62">
        <v>3.92</v>
      </c>
      <c r="K2188" s="66">
        <v>45055</v>
      </c>
      <c r="L2188" s="62">
        <v>342.29</v>
      </c>
      <c r="M2188" s="62">
        <v>342.29</v>
      </c>
      <c r="N2188" s="67">
        <v>3.4229000000000002E-2</v>
      </c>
      <c r="O2188" s="67">
        <f t="shared" ref="O2188:O2251" si="44">IF(OR(N2188&gt;($G$25+$G$26*$G$24),N2188&lt;($G$25-$G$26*$G$24)),"",N2188)</f>
        <v>3.4229000000000002E-2</v>
      </c>
      <c r="R2188" s="67"/>
      <c r="X2188" s="66">
        <v>45051</v>
      </c>
      <c r="Y2188" s="62">
        <v>8.25</v>
      </c>
    </row>
    <row r="2189" spans="9:25" x14ac:dyDescent="0.25">
      <c r="I2189" s="66">
        <v>45055</v>
      </c>
      <c r="J2189" s="62">
        <v>3.94</v>
      </c>
      <c r="K2189" s="66">
        <v>45056</v>
      </c>
      <c r="L2189" s="62">
        <v>343.64</v>
      </c>
      <c r="M2189" s="62">
        <v>343.64</v>
      </c>
      <c r="N2189" s="67">
        <v>3.4363999999999999E-2</v>
      </c>
      <c r="O2189" s="67">
        <f t="shared" si="44"/>
        <v>3.4363999999999999E-2</v>
      </c>
      <c r="R2189" s="67"/>
      <c r="X2189" s="66">
        <v>45054</v>
      </c>
      <c r="Y2189" s="62">
        <v>8.25</v>
      </c>
    </row>
    <row r="2190" spans="9:25" x14ac:dyDescent="0.25">
      <c r="I2190" s="66">
        <v>45056</v>
      </c>
      <c r="J2190" s="62">
        <v>3.88</v>
      </c>
      <c r="K2190" s="66">
        <v>45057</v>
      </c>
      <c r="L2190" s="62">
        <v>342.26</v>
      </c>
      <c r="M2190" s="62">
        <v>342.26</v>
      </c>
      <c r="N2190" s="67">
        <v>3.4225999999999999E-2</v>
      </c>
      <c r="O2190" s="67">
        <f t="shared" si="44"/>
        <v>3.4225999999999999E-2</v>
      </c>
      <c r="R2190" s="67"/>
      <c r="X2190" s="66">
        <v>45055</v>
      </c>
      <c r="Y2190" s="62">
        <v>8.25</v>
      </c>
    </row>
    <row r="2191" spans="9:25" x14ac:dyDescent="0.25">
      <c r="I2191" s="66">
        <v>45057</v>
      </c>
      <c r="J2191" s="62">
        <v>3.82</v>
      </c>
      <c r="K2191" s="66">
        <v>45058</v>
      </c>
      <c r="L2191" s="62">
        <v>342.28</v>
      </c>
      <c r="M2191" s="62">
        <v>342.28</v>
      </c>
      <c r="N2191" s="67">
        <v>3.4227999999999995E-2</v>
      </c>
      <c r="O2191" s="67">
        <f t="shared" si="44"/>
        <v>3.4227999999999995E-2</v>
      </c>
      <c r="R2191" s="67"/>
      <c r="X2191" s="66">
        <v>45056</v>
      </c>
      <c r="Y2191" s="62">
        <v>8.25</v>
      </c>
    </row>
    <row r="2192" spans="9:25" x14ac:dyDescent="0.25">
      <c r="I2192" s="66">
        <v>45058</v>
      </c>
      <c r="J2192" s="62">
        <v>3.87</v>
      </c>
      <c r="K2192" s="66">
        <v>45061</v>
      </c>
      <c r="L2192" s="62">
        <v>342.26</v>
      </c>
      <c r="M2192" s="62">
        <v>342.26</v>
      </c>
      <c r="N2192" s="67">
        <v>3.4225999999999999E-2</v>
      </c>
      <c r="O2192" s="67">
        <f t="shared" si="44"/>
        <v>3.4225999999999999E-2</v>
      </c>
      <c r="R2192" s="67"/>
      <c r="X2192" s="66">
        <v>45057</v>
      </c>
      <c r="Y2192" s="62">
        <v>8.25</v>
      </c>
    </row>
    <row r="2193" spans="9:25" x14ac:dyDescent="0.25">
      <c r="I2193" s="66">
        <v>45061</v>
      </c>
      <c r="J2193" s="62">
        <v>3.92</v>
      </c>
      <c r="K2193" s="66">
        <v>45062</v>
      </c>
      <c r="L2193" s="62">
        <v>342.23</v>
      </c>
      <c r="M2193" s="62">
        <v>342.23</v>
      </c>
      <c r="N2193" s="67">
        <v>3.4223000000000003E-2</v>
      </c>
      <c r="O2193" s="67">
        <f t="shared" si="44"/>
        <v>3.4223000000000003E-2</v>
      </c>
      <c r="R2193" s="67"/>
      <c r="X2193" s="66">
        <v>45058</v>
      </c>
      <c r="Y2193" s="62">
        <v>8.25</v>
      </c>
    </row>
    <row r="2194" spans="9:25" x14ac:dyDescent="0.25">
      <c r="I2194" s="66">
        <v>45062</v>
      </c>
      <c r="J2194" s="62">
        <v>3.96</v>
      </c>
      <c r="K2194" s="66">
        <v>45063</v>
      </c>
      <c r="L2194" s="62">
        <v>342.25</v>
      </c>
      <c r="M2194" s="62">
        <v>342.25</v>
      </c>
      <c r="N2194" s="67">
        <v>3.4224999999999998E-2</v>
      </c>
      <c r="O2194" s="67">
        <f t="shared" si="44"/>
        <v>3.4224999999999998E-2</v>
      </c>
      <c r="R2194" s="67"/>
      <c r="X2194" s="66">
        <v>45061</v>
      </c>
      <c r="Y2194" s="62">
        <v>8.25</v>
      </c>
    </row>
    <row r="2195" spans="9:25" x14ac:dyDescent="0.25">
      <c r="I2195" s="66">
        <v>45063</v>
      </c>
      <c r="J2195" s="62">
        <v>3.96</v>
      </c>
      <c r="K2195" s="66">
        <v>45064</v>
      </c>
      <c r="L2195" s="62">
        <v>362.79</v>
      </c>
      <c r="M2195" s="62">
        <v>362.79</v>
      </c>
      <c r="N2195" s="67">
        <v>3.6278999999999999E-2</v>
      </c>
      <c r="O2195" s="67">
        <f t="shared" si="44"/>
        <v>3.6278999999999999E-2</v>
      </c>
      <c r="R2195" s="67"/>
      <c r="X2195" s="66">
        <v>45062</v>
      </c>
      <c r="Y2195" s="62">
        <v>8.25</v>
      </c>
    </row>
    <row r="2196" spans="9:25" x14ac:dyDescent="0.25">
      <c r="I2196" s="66">
        <v>45064</v>
      </c>
      <c r="J2196" s="62">
        <v>4.0199999999999996</v>
      </c>
      <c r="K2196" s="66">
        <v>45065</v>
      </c>
      <c r="L2196" s="62">
        <v>399.07</v>
      </c>
      <c r="M2196" s="62">
        <v>399.07</v>
      </c>
      <c r="N2196" s="67">
        <v>3.9906999999999998E-2</v>
      </c>
      <c r="O2196" s="67">
        <f t="shared" si="44"/>
        <v>3.9906999999999998E-2</v>
      </c>
      <c r="R2196" s="67"/>
      <c r="X2196" s="66">
        <v>45063</v>
      </c>
      <c r="Y2196" s="62">
        <v>8.25</v>
      </c>
    </row>
    <row r="2197" spans="9:25" x14ac:dyDescent="0.25">
      <c r="I2197" s="66">
        <v>45065</v>
      </c>
      <c r="J2197" s="62">
        <v>4.07</v>
      </c>
      <c r="K2197" s="66">
        <v>45068</v>
      </c>
      <c r="L2197" s="62">
        <v>335.44</v>
      </c>
      <c r="M2197" s="62">
        <v>335.44</v>
      </c>
      <c r="N2197" s="67">
        <v>3.3543999999999997E-2</v>
      </c>
      <c r="O2197" s="67">
        <f t="shared" si="44"/>
        <v>3.3543999999999997E-2</v>
      </c>
      <c r="R2197" s="67"/>
      <c r="X2197" s="66">
        <v>45064</v>
      </c>
      <c r="Y2197" s="62">
        <v>8.25</v>
      </c>
    </row>
    <row r="2198" spans="9:25" x14ac:dyDescent="0.25">
      <c r="I2198" s="66">
        <v>45068</v>
      </c>
      <c r="J2198" s="62">
        <v>4.09</v>
      </c>
      <c r="K2198" s="66">
        <v>45069</v>
      </c>
      <c r="L2198" s="62">
        <v>334.12</v>
      </c>
      <c r="M2198" s="62">
        <v>334.12</v>
      </c>
      <c r="N2198" s="67">
        <v>3.3411999999999997E-2</v>
      </c>
      <c r="O2198" s="67">
        <f t="shared" si="44"/>
        <v>3.3411999999999997E-2</v>
      </c>
      <c r="R2198" s="67"/>
      <c r="X2198" s="66">
        <v>45065</v>
      </c>
      <c r="Y2198" s="62">
        <v>8.25</v>
      </c>
    </row>
    <row r="2199" spans="9:25" x14ac:dyDescent="0.25">
      <c r="I2199" s="66">
        <v>45069</v>
      </c>
      <c r="J2199" s="62">
        <v>4.08</v>
      </c>
      <c r="K2199" s="66">
        <v>45070</v>
      </c>
      <c r="L2199" s="62">
        <v>332.68</v>
      </c>
      <c r="M2199" s="62">
        <v>332.68</v>
      </c>
      <c r="N2199" s="67">
        <v>3.3267999999999999E-2</v>
      </c>
      <c r="O2199" s="67">
        <f t="shared" si="44"/>
        <v>3.3267999999999999E-2</v>
      </c>
      <c r="R2199" s="67"/>
      <c r="X2199" s="66">
        <v>45068</v>
      </c>
      <c r="Y2199" s="62">
        <v>8.25</v>
      </c>
    </row>
    <row r="2200" spans="9:25" x14ac:dyDescent="0.25">
      <c r="I2200" s="66">
        <v>45070</v>
      </c>
      <c r="J2200" s="62">
        <v>4.0999999999999996</v>
      </c>
      <c r="K2200" s="66">
        <v>45071</v>
      </c>
      <c r="L2200" s="62">
        <v>333.05</v>
      </c>
      <c r="M2200" s="62">
        <v>333.05</v>
      </c>
      <c r="N2200" s="67">
        <v>3.3305000000000001E-2</v>
      </c>
      <c r="O2200" s="67">
        <f t="shared" si="44"/>
        <v>3.3305000000000001E-2</v>
      </c>
      <c r="R2200" s="67"/>
      <c r="X2200" s="66">
        <v>45069</v>
      </c>
      <c r="Y2200" s="62">
        <v>8.25</v>
      </c>
    </row>
    <row r="2201" spans="9:25" x14ac:dyDescent="0.25">
      <c r="I2201" s="66">
        <v>45071</v>
      </c>
      <c r="J2201" s="62">
        <v>4.16</v>
      </c>
      <c r="K2201" s="66">
        <v>45072</v>
      </c>
      <c r="L2201" s="62">
        <v>332.37</v>
      </c>
      <c r="M2201" s="62">
        <v>332.37</v>
      </c>
      <c r="N2201" s="67">
        <v>3.3237000000000003E-2</v>
      </c>
      <c r="O2201" s="67">
        <f t="shared" si="44"/>
        <v>3.3237000000000003E-2</v>
      </c>
      <c r="R2201" s="67"/>
      <c r="X2201" s="66">
        <v>45070</v>
      </c>
      <c r="Y2201" s="62">
        <v>8.25</v>
      </c>
    </row>
    <row r="2202" spans="9:25" x14ac:dyDescent="0.25">
      <c r="I2202" s="66">
        <v>45072</v>
      </c>
      <c r="J2202" s="62">
        <v>4.13</v>
      </c>
      <c r="K2202" s="66">
        <v>45075</v>
      </c>
      <c r="L2202" s="62">
        <v>327.87</v>
      </c>
      <c r="M2202" s="62">
        <v>327.87</v>
      </c>
      <c r="N2202" s="67">
        <v>3.2787000000000004E-2</v>
      </c>
      <c r="O2202" s="67">
        <f t="shared" si="44"/>
        <v>3.2787000000000004E-2</v>
      </c>
      <c r="R2202" s="67"/>
      <c r="X2202" s="66">
        <v>45071</v>
      </c>
      <c r="Y2202" s="62">
        <v>8.25</v>
      </c>
    </row>
    <row r="2203" spans="9:25" x14ac:dyDescent="0.25">
      <c r="I2203" s="66">
        <v>45075</v>
      </c>
      <c r="J2203" s="62"/>
      <c r="K2203" s="66">
        <v>45076</v>
      </c>
      <c r="L2203" s="147">
        <v>32.71</v>
      </c>
      <c r="M2203" s="147">
        <v>327.10000000000002</v>
      </c>
      <c r="N2203" s="148">
        <v>3.2710000000000003E-2</v>
      </c>
      <c r="O2203" s="148">
        <f t="shared" si="44"/>
        <v>3.2710000000000003E-2</v>
      </c>
      <c r="R2203" s="67"/>
      <c r="X2203" s="66">
        <v>45072</v>
      </c>
      <c r="Y2203" s="62">
        <v>8.25</v>
      </c>
    </row>
    <row r="2204" spans="9:25" x14ac:dyDescent="0.25">
      <c r="I2204" s="66">
        <v>45076</v>
      </c>
      <c r="J2204" s="62">
        <v>4.0599999999999996</v>
      </c>
      <c r="K2204" s="66">
        <v>45077</v>
      </c>
      <c r="L2204" s="62">
        <v>325.99</v>
      </c>
      <c r="M2204" s="62">
        <v>325.99</v>
      </c>
      <c r="N2204" s="67">
        <v>3.2599000000000003E-2</v>
      </c>
      <c r="O2204" s="67">
        <f t="shared" si="44"/>
        <v>3.2599000000000003E-2</v>
      </c>
      <c r="R2204" s="67"/>
      <c r="X2204" s="66">
        <v>45075</v>
      </c>
      <c r="Y2204" s="62"/>
    </row>
    <row r="2205" spans="9:25" x14ac:dyDescent="0.25">
      <c r="I2205" s="66">
        <v>45077</v>
      </c>
      <c r="J2205" s="62">
        <v>4.01</v>
      </c>
      <c r="K2205" s="66">
        <v>45078</v>
      </c>
      <c r="L2205" s="62">
        <v>328.56</v>
      </c>
      <c r="M2205" s="62">
        <v>328.56</v>
      </c>
      <c r="N2205" s="67">
        <v>3.2856000000000003E-2</v>
      </c>
      <c r="O2205" s="67">
        <f t="shared" si="44"/>
        <v>3.2856000000000003E-2</v>
      </c>
      <c r="R2205" s="67"/>
      <c r="X2205" s="66">
        <v>45076</v>
      </c>
      <c r="Y2205" s="62">
        <v>8.25</v>
      </c>
    </row>
    <row r="2206" spans="9:25" x14ac:dyDescent="0.25">
      <c r="I2206" s="66">
        <v>45078</v>
      </c>
      <c r="J2206" s="62">
        <v>3.98</v>
      </c>
      <c r="K2206" s="66">
        <v>45079</v>
      </c>
      <c r="L2206" s="62">
        <v>325.95999999999998</v>
      </c>
      <c r="M2206" s="62">
        <v>325.95999999999998</v>
      </c>
      <c r="N2206" s="67">
        <v>3.2596E-2</v>
      </c>
      <c r="O2206" s="67">
        <f t="shared" si="44"/>
        <v>3.2596E-2</v>
      </c>
      <c r="R2206" s="67"/>
      <c r="X2206" s="66">
        <v>45077</v>
      </c>
      <c r="Y2206" s="62">
        <v>8.25</v>
      </c>
    </row>
    <row r="2207" spans="9:25" x14ac:dyDescent="0.25">
      <c r="I2207" s="66">
        <v>45079</v>
      </c>
      <c r="J2207" s="62">
        <v>4.03</v>
      </c>
      <c r="K2207" s="66">
        <v>45082</v>
      </c>
      <c r="L2207" s="62">
        <v>326.18</v>
      </c>
      <c r="M2207" s="62">
        <v>326.18</v>
      </c>
      <c r="N2207" s="67">
        <v>3.2618000000000001E-2</v>
      </c>
      <c r="O2207" s="67">
        <f t="shared" si="44"/>
        <v>3.2618000000000001E-2</v>
      </c>
      <c r="R2207" s="67"/>
      <c r="X2207" s="66">
        <v>45078</v>
      </c>
      <c r="Y2207" s="62">
        <v>8.25</v>
      </c>
    </row>
    <row r="2208" spans="9:25" x14ac:dyDescent="0.25">
      <c r="I2208" s="66">
        <v>45082</v>
      </c>
      <c r="J2208" s="62">
        <v>4.03</v>
      </c>
      <c r="K2208" s="66">
        <v>45083</v>
      </c>
      <c r="L2208" s="62">
        <v>322.37</v>
      </c>
      <c r="M2208" s="62">
        <v>322.37</v>
      </c>
      <c r="N2208" s="67">
        <v>3.2237000000000002E-2</v>
      </c>
      <c r="O2208" s="67">
        <f t="shared" si="44"/>
        <v>3.2237000000000002E-2</v>
      </c>
      <c r="R2208" s="67"/>
      <c r="X2208" s="66">
        <v>45079</v>
      </c>
      <c r="Y2208" s="62">
        <v>8.25</v>
      </c>
    </row>
    <row r="2209" spans="9:25" x14ac:dyDescent="0.25">
      <c r="I2209" s="66">
        <v>45083</v>
      </c>
      <c r="J2209" s="62">
        <v>4.0199999999999996</v>
      </c>
      <c r="K2209" s="66">
        <v>45084</v>
      </c>
      <c r="L2209" s="62">
        <v>319.66000000000003</v>
      </c>
      <c r="M2209" s="62">
        <v>319.66000000000003</v>
      </c>
      <c r="N2209" s="67">
        <v>3.1966000000000001E-2</v>
      </c>
      <c r="O2209" s="67">
        <f t="shared" si="44"/>
        <v>3.1966000000000001E-2</v>
      </c>
      <c r="R2209" s="67"/>
      <c r="X2209" s="66">
        <v>45082</v>
      </c>
      <c r="Y2209" s="62">
        <v>8.25</v>
      </c>
    </row>
    <row r="2210" spans="9:25" x14ac:dyDescent="0.25">
      <c r="I2210" s="66">
        <v>45084</v>
      </c>
      <c r="J2210" s="62">
        <v>4.12</v>
      </c>
      <c r="K2210" s="66">
        <v>45085</v>
      </c>
      <c r="L2210" s="62">
        <v>319.88</v>
      </c>
      <c r="M2210" s="62">
        <v>319.88</v>
      </c>
      <c r="N2210" s="67">
        <v>3.1988000000000003E-2</v>
      </c>
      <c r="O2210" s="67">
        <f t="shared" si="44"/>
        <v>3.1988000000000003E-2</v>
      </c>
      <c r="R2210" s="67"/>
      <c r="X2210" s="66">
        <v>45083</v>
      </c>
      <c r="Y2210" s="62">
        <v>8.25</v>
      </c>
    </row>
    <row r="2211" spans="9:25" x14ac:dyDescent="0.25">
      <c r="I2211" s="66">
        <v>45085</v>
      </c>
      <c r="J2211" s="62">
        <v>4.05</v>
      </c>
      <c r="K2211" s="66">
        <v>45086</v>
      </c>
      <c r="L2211" s="62">
        <v>317.13</v>
      </c>
      <c r="M2211" s="62">
        <v>317.13</v>
      </c>
      <c r="N2211" s="67">
        <v>3.1712999999999998E-2</v>
      </c>
      <c r="O2211" s="67">
        <f t="shared" si="44"/>
        <v>3.1712999999999998E-2</v>
      </c>
      <c r="R2211" s="67"/>
      <c r="X2211" s="66">
        <v>45084</v>
      </c>
      <c r="Y2211" s="62">
        <v>8.25</v>
      </c>
    </row>
    <row r="2212" spans="9:25" x14ac:dyDescent="0.25">
      <c r="I2212" s="66">
        <v>45086</v>
      </c>
      <c r="J2212" s="62">
        <v>4.05</v>
      </c>
      <c r="K2212" s="66">
        <v>45089</v>
      </c>
      <c r="L2212" s="62">
        <v>316.74</v>
      </c>
      <c r="M2212" s="62">
        <v>316.74</v>
      </c>
      <c r="N2212" s="67">
        <v>3.1674000000000001E-2</v>
      </c>
      <c r="O2212" s="67">
        <f t="shared" si="44"/>
        <v>3.1674000000000001E-2</v>
      </c>
      <c r="R2212" s="67"/>
      <c r="X2212" s="66">
        <v>45085</v>
      </c>
      <c r="Y2212" s="62">
        <v>8.25</v>
      </c>
    </row>
    <row r="2213" spans="9:25" x14ac:dyDescent="0.25">
      <c r="I2213" s="66">
        <v>45089</v>
      </c>
      <c r="J2213" s="62">
        <v>4.04</v>
      </c>
      <c r="K2213" s="66">
        <v>45090</v>
      </c>
      <c r="L2213" s="62">
        <v>313.88</v>
      </c>
      <c r="M2213" s="62">
        <v>313.88</v>
      </c>
      <c r="N2213" s="67">
        <v>3.1387999999999999E-2</v>
      </c>
      <c r="O2213" s="67">
        <f t="shared" si="44"/>
        <v>3.1387999999999999E-2</v>
      </c>
      <c r="R2213" s="67"/>
      <c r="X2213" s="66">
        <v>45086</v>
      </c>
      <c r="Y2213" s="62">
        <v>8.25</v>
      </c>
    </row>
    <row r="2214" spans="9:25" x14ac:dyDescent="0.25">
      <c r="I2214" s="66">
        <v>45090</v>
      </c>
      <c r="J2214" s="62">
        <v>4.12</v>
      </c>
      <c r="K2214" s="66">
        <v>45091</v>
      </c>
      <c r="L2214" s="62">
        <v>312.74</v>
      </c>
      <c r="M2214" s="62">
        <v>312.74</v>
      </c>
      <c r="N2214" s="67">
        <v>3.1274000000000003E-2</v>
      </c>
      <c r="O2214" s="67">
        <f t="shared" si="44"/>
        <v>3.1274000000000003E-2</v>
      </c>
      <c r="R2214" s="67"/>
      <c r="X2214" s="66">
        <v>45089</v>
      </c>
      <c r="Y2214" s="62">
        <v>8.25</v>
      </c>
    </row>
    <row r="2215" spans="9:25" x14ac:dyDescent="0.25">
      <c r="I2215" s="66">
        <v>45091</v>
      </c>
      <c r="J2215" s="62">
        <v>4.09</v>
      </c>
      <c r="K2215" s="66">
        <v>45092</v>
      </c>
      <c r="L2215" s="62">
        <v>310.72000000000003</v>
      </c>
      <c r="M2215" s="62">
        <v>310.72000000000003</v>
      </c>
      <c r="N2215" s="67">
        <v>3.1072000000000002E-2</v>
      </c>
      <c r="O2215" s="67">
        <f t="shared" si="44"/>
        <v>3.1072000000000002E-2</v>
      </c>
      <c r="R2215" s="67"/>
      <c r="X2215" s="66">
        <v>45090</v>
      </c>
      <c r="Y2215" s="62">
        <v>8.25</v>
      </c>
    </row>
    <row r="2216" spans="9:25" x14ac:dyDescent="0.25">
      <c r="I2216" s="66">
        <v>45092</v>
      </c>
      <c r="J2216" s="62">
        <v>4.0199999999999996</v>
      </c>
      <c r="K2216" s="66">
        <v>45093</v>
      </c>
      <c r="L2216" s="62">
        <v>305.75</v>
      </c>
      <c r="M2216" s="62">
        <v>305.75</v>
      </c>
      <c r="N2216" s="67">
        <v>3.0575000000000001E-2</v>
      </c>
      <c r="O2216" s="67">
        <f t="shared" si="44"/>
        <v>3.0575000000000001E-2</v>
      </c>
      <c r="R2216" s="67"/>
      <c r="X2216" s="66">
        <v>45091</v>
      </c>
      <c r="Y2216" s="62">
        <v>8.25</v>
      </c>
    </row>
    <row r="2217" spans="9:25" x14ac:dyDescent="0.25">
      <c r="I2217" s="66">
        <v>45093</v>
      </c>
      <c r="J2217" s="62">
        <v>4.05</v>
      </c>
      <c r="K2217" s="66">
        <v>45096</v>
      </c>
      <c r="L2217" s="62">
        <v>306.47000000000003</v>
      </c>
      <c r="M2217" s="62">
        <v>306.47000000000003</v>
      </c>
      <c r="N2217" s="67">
        <v>3.0647000000000004E-2</v>
      </c>
      <c r="O2217" s="67">
        <f t="shared" si="44"/>
        <v>3.0647000000000004E-2</v>
      </c>
      <c r="R2217" s="67"/>
      <c r="X2217" s="66">
        <v>45092</v>
      </c>
      <c r="Y2217" s="62">
        <v>8.25</v>
      </c>
    </row>
    <row r="2218" spans="9:25" x14ac:dyDescent="0.25">
      <c r="I2218" s="66">
        <v>45096</v>
      </c>
      <c r="J2218" s="62"/>
      <c r="K2218" s="66">
        <v>45097</v>
      </c>
      <c r="L2218" s="62">
        <v>306.31</v>
      </c>
      <c r="M2218" s="62">
        <v>306.31</v>
      </c>
      <c r="N2218" s="67">
        <v>3.0630999999999999E-2</v>
      </c>
      <c r="O2218" s="67">
        <f t="shared" si="44"/>
        <v>3.0630999999999999E-2</v>
      </c>
      <c r="R2218" s="67"/>
      <c r="X2218" s="66">
        <v>45093</v>
      </c>
      <c r="Y2218" s="62">
        <v>8.25</v>
      </c>
    </row>
    <row r="2219" spans="9:25" x14ac:dyDescent="0.25">
      <c r="I2219" s="66">
        <v>45097</v>
      </c>
      <c r="J2219" s="62">
        <v>4.01</v>
      </c>
      <c r="K2219" s="66">
        <v>45098</v>
      </c>
      <c r="L2219" s="147">
        <v>30.34</v>
      </c>
      <c r="M2219" s="147">
        <v>303.39999999999998</v>
      </c>
      <c r="N2219" s="148">
        <v>3.0339999999999999E-2</v>
      </c>
      <c r="O2219" s="148">
        <f t="shared" si="44"/>
        <v>3.0339999999999999E-2</v>
      </c>
      <c r="R2219" s="67"/>
      <c r="X2219" s="66">
        <v>45096</v>
      </c>
      <c r="Y2219" s="62"/>
    </row>
    <row r="2220" spans="9:25" x14ac:dyDescent="0.25">
      <c r="I2220" s="66">
        <v>45098</v>
      </c>
      <c r="J2220" s="62">
        <v>3.99</v>
      </c>
      <c r="K2220" s="66">
        <v>45099</v>
      </c>
      <c r="L2220" s="147">
        <v>3.01</v>
      </c>
      <c r="M2220" s="147">
        <v>301</v>
      </c>
      <c r="N2220" s="148">
        <v>3.0099999999999998E-2</v>
      </c>
      <c r="O2220" s="148">
        <f t="shared" si="44"/>
        <v>3.0099999999999998E-2</v>
      </c>
      <c r="R2220" s="67"/>
      <c r="X2220" s="66">
        <v>45097</v>
      </c>
      <c r="Y2220" s="62">
        <v>8.25</v>
      </c>
    </row>
    <row r="2221" spans="9:25" x14ac:dyDescent="0.25">
      <c r="I2221" s="66">
        <v>45099</v>
      </c>
      <c r="J2221" s="62">
        <v>4.0599999999999996</v>
      </c>
      <c r="K2221" s="66">
        <v>45100</v>
      </c>
      <c r="L2221" s="62">
        <v>299.02</v>
      </c>
      <c r="M2221" s="62">
        <v>299.02</v>
      </c>
      <c r="N2221" s="67">
        <v>2.9901999999999998E-2</v>
      </c>
      <c r="O2221" s="67">
        <f t="shared" si="44"/>
        <v>2.9901999999999998E-2</v>
      </c>
      <c r="R2221" s="67"/>
      <c r="X2221" s="66">
        <v>45098</v>
      </c>
      <c r="Y2221" s="62">
        <v>8.25</v>
      </c>
    </row>
    <row r="2222" spans="9:25" x14ac:dyDescent="0.25">
      <c r="I2222" s="66">
        <v>45100</v>
      </c>
      <c r="J2222" s="62">
        <v>4.01</v>
      </c>
      <c r="K2222" s="66">
        <v>45103</v>
      </c>
      <c r="L2222" s="62">
        <v>300.08</v>
      </c>
      <c r="M2222" s="62">
        <v>300.08</v>
      </c>
      <c r="N2222" s="67">
        <v>3.0008E-2</v>
      </c>
      <c r="O2222" s="67">
        <f t="shared" si="44"/>
        <v>3.0008E-2</v>
      </c>
      <c r="R2222" s="67"/>
      <c r="X2222" s="66">
        <v>45099</v>
      </c>
      <c r="Y2222" s="62">
        <v>8.25</v>
      </c>
    </row>
    <row r="2223" spans="9:25" x14ac:dyDescent="0.25">
      <c r="I2223" s="66">
        <v>45103</v>
      </c>
      <c r="J2223" s="62">
        <v>4.01</v>
      </c>
      <c r="K2223" s="66">
        <v>45104</v>
      </c>
      <c r="L2223" s="62">
        <v>301.67</v>
      </c>
      <c r="M2223" s="62">
        <v>301.67</v>
      </c>
      <c r="N2223" s="67">
        <v>3.0167000000000003E-2</v>
      </c>
      <c r="O2223" s="67">
        <f t="shared" si="44"/>
        <v>3.0167000000000003E-2</v>
      </c>
      <c r="R2223" s="67"/>
      <c r="X2223" s="66">
        <v>45100</v>
      </c>
      <c r="Y2223" s="62">
        <v>8.25</v>
      </c>
    </row>
    <row r="2224" spans="9:25" x14ac:dyDescent="0.25">
      <c r="I2224" s="66">
        <v>45104</v>
      </c>
      <c r="J2224" s="62">
        <v>4.03</v>
      </c>
      <c r="K2224" s="66">
        <v>45105</v>
      </c>
      <c r="L2224" s="62">
        <v>301.70999999999998</v>
      </c>
      <c r="M2224" s="62">
        <v>301.70999999999998</v>
      </c>
      <c r="N2224" s="67">
        <v>3.0170999999999996E-2</v>
      </c>
      <c r="O2224" s="67">
        <f t="shared" si="44"/>
        <v>3.0170999999999996E-2</v>
      </c>
      <c r="R2224" s="67"/>
      <c r="X2224" s="66">
        <v>45103</v>
      </c>
      <c r="Y2224" s="62">
        <v>8.25</v>
      </c>
    </row>
    <row r="2225" spans="9:25" x14ac:dyDescent="0.25">
      <c r="I2225" s="66">
        <v>45105</v>
      </c>
      <c r="J2225" s="62">
        <v>4</v>
      </c>
      <c r="K2225" s="66">
        <v>45106</v>
      </c>
      <c r="L2225" s="62">
        <v>301.51</v>
      </c>
      <c r="M2225" s="62">
        <v>301.51</v>
      </c>
      <c r="N2225" s="67">
        <v>3.0151000000000001E-2</v>
      </c>
      <c r="O2225" s="67">
        <f t="shared" si="44"/>
        <v>3.0151000000000001E-2</v>
      </c>
      <c r="R2225" s="67"/>
      <c r="X2225" s="66">
        <v>45104</v>
      </c>
      <c r="Y2225" s="62">
        <v>8.25</v>
      </c>
    </row>
    <row r="2226" spans="9:25" x14ac:dyDescent="0.25">
      <c r="I2226" s="66">
        <v>45106</v>
      </c>
      <c r="J2226" s="62">
        <v>4.1100000000000003</v>
      </c>
      <c r="K2226" s="66">
        <v>45107</v>
      </c>
      <c r="L2226" s="62">
        <v>304.99</v>
      </c>
      <c r="M2226" s="62">
        <v>304.99</v>
      </c>
      <c r="N2226" s="67">
        <v>3.0499000000000002E-2</v>
      </c>
      <c r="O2226" s="67">
        <f t="shared" si="44"/>
        <v>3.0499000000000002E-2</v>
      </c>
      <c r="R2226" s="67"/>
      <c r="X2226" s="66">
        <v>45105</v>
      </c>
      <c r="Y2226" s="62">
        <v>8.25</v>
      </c>
    </row>
    <row r="2227" spans="9:25" x14ac:dyDescent="0.25">
      <c r="I2227" s="66">
        <v>45107</v>
      </c>
      <c r="J2227" s="62">
        <v>4.0599999999999996</v>
      </c>
      <c r="K2227" s="66">
        <v>45110</v>
      </c>
      <c r="L2227" s="62">
        <v>297.56</v>
      </c>
      <c r="M2227" s="62">
        <v>297.56</v>
      </c>
      <c r="N2227" s="67">
        <v>2.9756000000000001E-2</v>
      </c>
      <c r="O2227" s="67">
        <f t="shared" si="44"/>
        <v>2.9756000000000001E-2</v>
      </c>
      <c r="R2227" s="67"/>
      <c r="X2227" s="66">
        <v>45106</v>
      </c>
      <c r="Y2227" s="62">
        <v>8.25</v>
      </c>
    </row>
    <row r="2228" spans="9:25" x14ac:dyDescent="0.25">
      <c r="I2228" s="66">
        <v>45110</v>
      </c>
      <c r="J2228" s="62">
        <v>4.08</v>
      </c>
      <c r="K2228" s="66">
        <v>45111</v>
      </c>
      <c r="L2228" s="62">
        <v>298.88</v>
      </c>
      <c r="M2228" s="62">
        <v>298.88</v>
      </c>
      <c r="N2228" s="67">
        <v>2.9887999999999998E-2</v>
      </c>
      <c r="O2228" s="67">
        <f t="shared" si="44"/>
        <v>2.9887999999999998E-2</v>
      </c>
      <c r="R2228" s="67"/>
      <c r="X2228" s="66">
        <v>45107</v>
      </c>
      <c r="Y2228" s="62">
        <v>8.25</v>
      </c>
    </row>
    <row r="2229" spans="9:25" x14ac:dyDescent="0.25">
      <c r="I2229" s="66">
        <v>45111</v>
      </c>
      <c r="J2229" s="62"/>
      <c r="K2229" s="66">
        <v>45112</v>
      </c>
      <c r="L2229" s="147">
        <v>29.82</v>
      </c>
      <c r="M2229" s="147">
        <v>298.2</v>
      </c>
      <c r="N2229" s="148">
        <v>2.9819999999999999E-2</v>
      </c>
      <c r="O2229" s="148">
        <f t="shared" si="44"/>
        <v>2.9819999999999999E-2</v>
      </c>
      <c r="R2229" s="67"/>
      <c r="X2229" s="66">
        <v>45110</v>
      </c>
      <c r="Y2229" s="62">
        <v>8.25</v>
      </c>
    </row>
    <row r="2230" spans="9:25" x14ac:dyDescent="0.25">
      <c r="I2230" s="66">
        <v>45112</v>
      </c>
      <c r="J2230" s="62">
        <v>4.17</v>
      </c>
      <c r="K2230" s="66">
        <v>45113</v>
      </c>
      <c r="L2230" s="62">
        <v>301.33999999999997</v>
      </c>
      <c r="M2230" s="62">
        <v>301.33999999999997</v>
      </c>
      <c r="N2230" s="67">
        <v>3.0133999999999998E-2</v>
      </c>
      <c r="O2230" s="67">
        <f t="shared" si="44"/>
        <v>3.0133999999999998E-2</v>
      </c>
      <c r="R2230" s="67"/>
      <c r="X2230" s="66">
        <v>45111</v>
      </c>
      <c r="Y2230" s="62"/>
    </row>
    <row r="2231" spans="9:25" x14ac:dyDescent="0.25">
      <c r="I2231" s="66">
        <v>45113</v>
      </c>
      <c r="J2231" s="62">
        <v>4.2300000000000004</v>
      </c>
      <c r="K2231" s="66">
        <v>45114</v>
      </c>
      <c r="L2231" s="62">
        <v>306.27</v>
      </c>
      <c r="M2231" s="62">
        <v>306.27</v>
      </c>
      <c r="N2231" s="67">
        <v>3.0626999999999998E-2</v>
      </c>
      <c r="O2231" s="67">
        <f t="shared" si="44"/>
        <v>3.0626999999999998E-2</v>
      </c>
      <c r="R2231" s="67"/>
      <c r="X2231" s="66">
        <v>45112</v>
      </c>
      <c r="Y2231" s="62">
        <v>8.25</v>
      </c>
    </row>
    <row r="2232" spans="9:25" x14ac:dyDescent="0.25">
      <c r="I2232" s="66">
        <v>45114</v>
      </c>
      <c r="J2232" s="62">
        <v>4.2699999999999996</v>
      </c>
      <c r="K2232" s="66">
        <v>45117</v>
      </c>
      <c r="L2232" s="62">
        <v>304.14</v>
      </c>
      <c r="M2232" s="62">
        <v>304.14</v>
      </c>
      <c r="N2232" s="67">
        <v>3.0414E-2</v>
      </c>
      <c r="O2232" s="67">
        <f t="shared" si="44"/>
        <v>3.0414E-2</v>
      </c>
      <c r="R2232" s="67"/>
      <c r="X2232" s="66">
        <v>45113</v>
      </c>
      <c r="Y2232" s="62">
        <v>8.25</v>
      </c>
    </row>
    <row r="2233" spans="9:25" x14ac:dyDescent="0.25">
      <c r="I2233" s="66">
        <v>45117</v>
      </c>
      <c r="J2233" s="62">
        <v>4.24</v>
      </c>
      <c r="K2233" s="66">
        <v>45118</v>
      </c>
      <c r="L2233" s="62">
        <v>303.94</v>
      </c>
      <c r="M2233" s="62">
        <v>303.94</v>
      </c>
      <c r="N2233" s="67">
        <v>3.0394000000000001E-2</v>
      </c>
      <c r="O2233" s="67">
        <f t="shared" si="44"/>
        <v>3.0394000000000001E-2</v>
      </c>
      <c r="R2233" s="67"/>
      <c r="X2233" s="66">
        <v>45114</v>
      </c>
      <c r="Y2233" s="62">
        <v>8.25</v>
      </c>
    </row>
    <row r="2234" spans="9:25" x14ac:dyDescent="0.25">
      <c r="I2234" s="66">
        <v>45118</v>
      </c>
      <c r="J2234" s="62">
        <v>4.22</v>
      </c>
      <c r="K2234" s="66">
        <v>45119</v>
      </c>
      <c r="L2234" s="62">
        <v>304.66000000000003</v>
      </c>
      <c r="M2234" s="62">
        <v>304.66000000000003</v>
      </c>
      <c r="N2234" s="67">
        <v>3.0466000000000003E-2</v>
      </c>
      <c r="O2234" s="67">
        <f t="shared" si="44"/>
        <v>3.0466000000000003E-2</v>
      </c>
      <c r="R2234" s="67"/>
      <c r="X2234" s="66">
        <v>45117</v>
      </c>
      <c r="Y2234" s="62">
        <v>8.25</v>
      </c>
    </row>
    <row r="2235" spans="9:25" x14ac:dyDescent="0.25">
      <c r="I2235" s="66">
        <v>45119</v>
      </c>
      <c r="J2235" s="62">
        <v>4.1399999999999997</v>
      </c>
      <c r="K2235" s="66">
        <v>45120</v>
      </c>
      <c r="L2235" s="62">
        <v>298.58999999999997</v>
      </c>
      <c r="M2235" s="62">
        <v>298.58999999999997</v>
      </c>
      <c r="N2235" s="67">
        <v>2.9858999999999997E-2</v>
      </c>
      <c r="O2235" s="67">
        <f t="shared" si="44"/>
        <v>2.9858999999999997E-2</v>
      </c>
      <c r="R2235" s="67"/>
      <c r="X2235" s="66">
        <v>45118</v>
      </c>
      <c r="Y2235" s="62">
        <v>8.25</v>
      </c>
    </row>
    <row r="2236" spans="9:25" x14ac:dyDescent="0.25">
      <c r="I2236" s="66">
        <v>45120</v>
      </c>
      <c r="J2236" s="62">
        <v>4.07</v>
      </c>
      <c r="K2236" s="66">
        <v>45121</v>
      </c>
      <c r="L2236" s="62">
        <v>294.83999999999997</v>
      </c>
      <c r="M2236" s="62">
        <v>294.83999999999997</v>
      </c>
      <c r="N2236" s="67">
        <v>2.9483999999999996E-2</v>
      </c>
      <c r="O2236" s="67">
        <f t="shared" si="44"/>
        <v>2.9483999999999996E-2</v>
      </c>
      <c r="R2236" s="67"/>
      <c r="X2236" s="66">
        <v>45119</v>
      </c>
      <c r="Y2236" s="62">
        <v>8.25</v>
      </c>
    </row>
    <row r="2237" spans="9:25" x14ac:dyDescent="0.25">
      <c r="I2237" s="66">
        <v>45121</v>
      </c>
      <c r="J2237" s="62">
        <v>4.1100000000000003</v>
      </c>
      <c r="K2237" s="66">
        <v>45124</v>
      </c>
      <c r="L2237" s="62">
        <v>301.95999999999998</v>
      </c>
      <c r="M2237" s="62">
        <v>301.95999999999998</v>
      </c>
      <c r="N2237" s="67">
        <v>3.0195999999999997E-2</v>
      </c>
      <c r="O2237" s="67">
        <f t="shared" si="44"/>
        <v>3.0195999999999997E-2</v>
      </c>
      <c r="R2237" s="67"/>
      <c r="X2237" s="66">
        <v>45120</v>
      </c>
      <c r="Y2237" s="62">
        <v>8.25</v>
      </c>
    </row>
    <row r="2238" spans="9:25" x14ac:dyDescent="0.25">
      <c r="I2238" s="66">
        <v>45124</v>
      </c>
      <c r="J2238" s="62">
        <v>4.0999999999999996</v>
      </c>
      <c r="K2238" s="66">
        <v>45125</v>
      </c>
      <c r="L2238" s="62">
        <v>299.79000000000002</v>
      </c>
      <c r="M2238" s="62">
        <v>299.79000000000002</v>
      </c>
      <c r="N2238" s="67">
        <v>2.9979000000000002E-2</v>
      </c>
      <c r="O2238" s="67">
        <f t="shared" si="44"/>
        <v>2.9979000000000002E-2</v>
      </c>
      <c r="R2238" s="67"/>
      <c r="X2238" s="66">
        <v>45121</v>
      </c>
      <c r="Y2238" s="62">
        <v>8.25</v>
      </c>
    </row>
    <row r="2239" spans="9:25" x14ac:dyDescent="0.25">
      <c r="I2239" s="66">
        <v>45125</v>
      </c>
      <c r="J2239" s="62">
        <v>4.08</v>
      </c>
      <c r="K2239" s="66">
        <v>45126</v>
      </c>
      <c r="L2239" s="62">
        <v>298.95999999999998</v>
      </c>
      <c r="M2239" s="62">
        <v>298.95999999999998</v>
      </c>
      <c r="N2239" s="67">
        <v>2.9895999999999999E-2</v>
      </c>
      <c r="O2239" s="67">
        <f t="shared" si="44"/>
        <v>2.9895999999999999E-2</v>
      </c>
      <c r="R2239" s="67"/>
      <c r="X2239" s="66">
        <v>45124</v>
      </c>
      <c r="Y2239" s="62">
        <v>8.25</v>
      </c>
    </row>
    <row r="2240" spans="9:25" x14ac:dyDescent="0.25">
      <c r="I2240" s="66">
        <v>45126</v>
      </c>
      <c r="J2240" s="62">
        <v>4.01</v>
      </c>
      <c r="K2240" s="66">
        <v>45127</v>
      </c>
      <c r="L2240" s="62">
        <v>296.94</v>
      </c>
      <c r="M2240" s="62">
        <v>296.94</v>
      </c>
      <c r="N2240" s="67">
        <v>2.9693999999999998E-2</v>
      </c>
      <c r="O2240" s="67">
        <f t="shared" si="44"/>
        <v>2.9693999999999998E-2</v>
      </c>
      <c r="R2240" s="67"/>
      <c r="X2240" s="66">
        <v>45125</v>
      </c>
      <c r="Y2240" s="62">
        <v>8.25</v>
      </c>
    </row>
    <row r="2241" spans="9:25" x14ac:dyDescent="0.25">
      <c r="I2241" s="66">
        <v>45127</v>
      </c>
      <c r="J2241" s="62">
        <v>4.0999999999999996</v>
      </c>
      <c r="K2241" s="66">
        <v>45128</v>
      </c>
      <c r="L2241" s="62">
        <v>300.47000000000003</v>
      </c>
      <c r="M2241" s="62">
        <v>300.47000000000003</v>
      </c>
      <c r="N2241" s="67">
        <v>3.0047000000000004E-2</v>
      </c>
      <c r="O2241" s="67">
        <f t="shared" si="44"/>
        <v>3.0047000000000004E-2</v>
      </c>
      <c r="R2241" s="67"/>
      <c r="X2241" s="66">
        <v>45126</v>
      </c>
      <c r="Y2241" s="62">
        <v>8.25</v>
      </c>
    </row>
    <row r="2242" spans="9:25" x14ac:dyDescent="0.25">
      <c r="I2242" s="66">
        <v>45128</v>
      </c>
      <c r="J2242" s="62">
        <v>4.0999999999999996</v>
      </c>
      <c r="K2242" s="66">
        <v>45131</v>
      </c>
      <c r="L2242" s="62">
        <v>296.23</v>
      </c>
      <c r="M2242" s="62">
        <v>296.23</v>
      </c>
      <c r="N2242" s="67">
        <v>2.9623000000000003E-2</v>
      </c>
      <c r="O2242" s="67">
        <f t="shared" si="44"/>
        <v>2.9623000000000003E-2</v>
      </c>
      <c r="R2242" s="67"/>
      <c r="X2242" s="66">
        <v>45127</v>
      </c>
      <c r="Y2242" s="62">
        <v>8.25</v>
      </c>
    </row>
    <row r="2243" spans="9:25" x14ac:dyDescent="0.25">
      <c r="I2243" s="66">
        <v>45131</v>
      </c>
      <c r="J2243" s="62">
        <v>4.1100000000000003</v>
      </c>
      <c r="K2243" s="66">
        <v>45132</v>
      </c>
      <c r="L2243" s="62">
        <v>294.69</v>
      </c>
      <c r="M2243" s="62">
        <v>294.69</v>
      </c>
      <c r="N2243" s="67">
        <v>2.9468999999999999E-2</v>
      </c>
      <c r="O2243" s="67">
        <f t="shared" si="44"/>
        <v>2.9468999999999999E-2</v>
      </c>
      <c r="R2243" s="67"/>
      <c r="X2243" s="66">
        <v>45128</v>
      </c>
      <c r="Y2243" s="62">
        <v>8.25</v>
      </c>
    </row>
    <row r="2244" spans="9:25" x14ac:dyDescent="0.25">
      <c r="I2244" s="66">
        <v>45132</v>
      </c>
      <c r="J2244" s="62">
        <v>4.1399999999999997</v>
      </c>
      <c r="K2244" s="66">
        <v>45133</v>
      </c>
      <c r="L2244" s="62">
        <v>293.63</v>
      </c>
      <c r="M2244" s="62">
        <v>293.63</v>
      </c>
      <c r="N2244" s="67">
        <v>2.9363E-2</v>
      </c>
      <c r="O2244" s="67">
        <f t="shared" si="44"/>
        <v>2.9363E-2</v>
      </c>
      <c r="R2244" s="67"/>
      <c r="X2244" s="66">
        <v>45131</v>
      </c>
      <c r="Y2244" s="62">
        <v>8.25</v>
      </c>
    </row>
    <row r="2245" spans="9:25" x14ac:dyDescent="0.25">
      <c r="I2245" s="66">
        <v>45133</v>
      </c>
      <c r="J2245" s="62">
        <v>4.12</v>
      </c>
      <c r="K2245" s="66">
        <v>45134</v>
      </c>
      <c r="L2245" s="62">
        <v>288.33</v>
      </c>
      <c r="M2245" s="62">
        <v>288.33</v>
      </c>
      <c r="N2245" s="67">
        <v>2.8832999999999998E-2</v>
      </c>
      <c r="O2245" s="67">
        <f t="shared" si="44"/>
        <v>2.8832999999999998E-2</v>
      </c>
      <c r="R2245" s="67"/>
      <c r="X2245" s="66">
        <v>45132</v>
      </c>
      <c r="Y2245" s="62">
        <v>8.25</v>
      </c>
    </row>
    <row r="2246" spans="9:25" x14ac:dyDescent="0.25">
      <c r="I2246" s="66">
        <v>45134</v>
      </c>
      <c r="J2246" s="62">
        <v>4.26</v>
      </c>
      <c r="K2246" s="66">
        <v>45135</v>
      </c>
      <c r="L2246" s="62">
        <v>288.08999999999997</v>
      </c>
      <c r="M2246" s="62">
        <v>288.08999999999997</v>
      </c>
      <c r="N2246" s="67">
        <v>2.8808999999999998E-2</v>
      </c>
      <c r="O2246" s="67">
        <f t="shared" si="44"/>
        <v>2.8808999999999998E-2</v>
      </c>
      <c r="R2246" s="67"/>
      <c r="X2246" s="66">
        <v>45133</v>
      </c>
      <c r="Y2246" s="62">
        <v>8.25</v>
      </c>
    </row>
    <row r="2247" spans="9:25" x14ac:dyDescent="0.25">
      <c r="I2247" s="66">
        <v>45135</v>
      </c>
      <c r="J2247" s="62">
        <v>4.22</v>
      </c>
      <c r="K2247" s="66">
        <v>45138</v>
      </c>
      <c r="L2247" s="62">
        <v>286.44</v>
      </c>
      <c r="M2247" s="62">
        <v>286.44</v>
      </c>
      <c r="N2247" s="67">
        <v>2.8643999999999999E-2</v>
      </c>
      <c r="O2247" s="67">
        <f t="shared" si="44"/>
        <v>2.8643999999999999E-2</v>
      </c>
      <c r="R2247" s="67"/>
      <c r="X2247" s="66">
        <v>45134</v>
      </c>
      <c r="Y2247" s="62">
        <v>8.5</v>
      </c>
    </row>
    <row r="2248" spans="9:25" x14ac:dyDescent="0.25">
      <c r="I2248" s="66">
        <v>45138</v>
      </c>
      <c r="J2248" s="62">
        <v>4.22</v>
      </c>
      <c r="K2248" s="66">
        <v>45139</v>
      </c>
      <c r="L2248" s="62">
        <v>287.69</v>
      </c>
      <c r="M2248" s="62">
        <v>287.69</v>
      </c>
      <c r="N2248" s="67">
        <v>2.8768999999999999E-2</v>
      </c>
      <c r="O2248" s="67">
        <f t="shared" si="44"/>
        <v>2.8768999999999999E-2</v>
      </c>
      <c r="R2248" s="67"/>
      <c r="X2248" s="66">
        <v>45135</v>
      </c>
      <c r="Y2248" s="62">
        <v>8.5</v>
      </c>
    </row>
    <row r="2249" spans="9:25" x14ac:dyDescent="0.25">
      <c r="I2249" s="66">
        <v>45139</v>
      </c>
      <c r="J2249" s="62">
        <v>4.3</v>
      </c>
      <c r="K2249" s="66">
        <v>45140</v>
      </c>
      <c r="L2249" s="62">
        <v>290.38</v>
      </c>
      <c r="M2249" s="62">
        <v>290.38</v>
      </c>
      <c r="N2249" s="67">
        <v>2.9037999999999998E-2</v>
      </c>
      <c r="O2249" s="67">
        <f t="shared" si="44"/>
        <v>2.9037999999999998E-2</v>
      </c>
      <c r="R2249" s="67"/>
      <c r="X2249" s="66">
        <v>45138</v>
      </c>
      <c r="Y2249" s="62">
        <v>8.5</v>
      </c>
    </row>
    <row r="2250" spans="9:25" x14ac:dyDescent="0.25">
      <c r="I2250" s="66">
        <v>45140</v>
      </c>
      <c r="J2250" s="62">
        <v>4.3499999999999996</v>
      </c>
      <c r="K2250" s="66">
        <v>45141</v>
      </c>
      <c r="L2250" s="62">
        <v>296.27</v>
      </c>
      <c r="M2250" s="62">
        <v>296.27</v>
      </c>
      <c r="N2250" s="67">
        <v>2.9626999999999997E-2</v>
      </c>
      <c r="O2250" s="67">
        <f t="shared" si="44"/>
        <v>2.9626999999999997E-2</v>
      </c>
      <c r="R2250" s="67"/>
      <c r="X2250" s="66">
        <v>45139</v>
      </c>
      <c r="Y2250" s="62">
        <v>8.5</v>
      </c>
    </row>
    <row r="2251" spans="9:25" x14ac:dyDescent="0.25">
      <c r="I2251" s="66">
        <v>45141</v>
      </c>
      <c r="J2251" s="62">
        <v>4.49</v>
      </c>
      <c r="K2251" s="66">
        <v>45142</v>
      </c>
      <c r="L2251" s="62">
        <v>299.12</v>
      </c>
      <c r="M2251" s="62">
        <v>299.12</v>
      </c>
      <c r="N2251" s="67">
        <v>2.9912000000000001E-2</v>
      </c>
      <c r="O2251" s="67">
        <f t="shared" si="44"/>
        <v>2.9912000000000001E-2</v>
      </c>
      <c r="R2251" s="67"/>
      <c r="X2251" s="66">
        <v>45140</v>
      </c>
      <c r="Y2251" s="62">
        <v>8.5</v>
      </c>
    </row>
    <row r="2252" spans="9:25" x14ac:dyDescent="0.25">
      <c r="I2252" s="66">
        <v>45142</v>
      </c>
      <c r="J2252" s="62">
        <v>4.3600000000000003</v>
      </c>
      <c r="K2252" s="66">
        <v>45145</v>
      </c>
      <c r="L2252" s="62">
        <v>294.62</v>
      </c>
      <c r="M2252" s="62">
        <v>294.62</v>
      </c>
      <c r="N2252" s="67">
        <v>2.9462000000000002E-2</v>
      </c>
      <c r="O2252" s="67">
        <f t="shared" ref="O2252:O2315" si="45">IF(OR(N2252&gt;($G$25+$G$26*$G$24),N2252&lt;($G$25-$G$26*$G$24)),"",N2252)</f>
        <v>2.9462000000000002E-2</v>
      </c>
      <c r="R2252" s="67"/>
      <c r="X2252" s="66">
        <v>45141</v>
      </c>
      <c r="Y2252" s="62">
        <v>8.5</v>
      </c>
    </row>
    <row r="2253" spans="9:25" x14ac:dyDescent="0.25">
      <c r="I2253" s="66">
        <v>45145</v>
      </c>
      <c r="J2253" s="62">
        <v>4.42</v>
      </c>
      <c r="K2253" s="66">
        <v>45146</v>
      </c>
      <c r="L2253" s="62">
        <v>295.23</v>
      </c>
      <c r="M2253" s="62">
        <v>295.23</v>
      </c>
      <c r="N2253" s="67">
        <v>2.9523000000000001E-2</v>
      </c>
      <c r="O2253" s="67">
        <f t="shared" si="45"/>
        <v>2.9523000000000001E-2</v>
      </c>
      <c r="R2253" s="67"/>
      <c r="X2253" s="66">
        <v>45142</v>
      </c>
      <c r="Y2253" s="62">
        <v>8.5</v>
      </c>
    </row>
    <row r="2254" spans="9:25" x14ac:dyDescent="0.25">
      <c r="I2254" s="66">
        <v>45146</v>
      </c>
      <c r="J2254" s="62">
        <v>4.3499999999999996</v>
      </c>
      <c r="K2254" s="66">
        <v>45147</v>
      </c>
      <c r="L2254" s="147">
        <v>29.54</v>
      </c>
      <c r="M2254" s="147">
        <v>295.39999999999998</v>
      </c>
      <c r="N2254" s="148">
        <v>2.9539999999999997E-2</v>
      </c>
      <c r="O2254" s="148">
        <f t="shared" si="45"/>
        <v>2.9539999999999997E-2</v>
      </c>
      <c r="R2254" s="67"/>
      <c r="X2254" s="66">
        <v>45145</v>
      </c>
      <c r="Y2254" s="62">
        <v>8.5</v>
      </c>
    </row>
    <row r="2255" spans="9:25" x14ac:dyDescent="0.25">
      <c r="I2255" s="66">
        <v>45147</v>
      </c>
      <c r="J2255" s="62">
        <v>4.33</v>
      </c>
      <c r="K2255" s="66">
        <v>45148</v>
      </c>
      <c r="L2255" s="62">
        <v>297.06</v>
      </c>
      <c r="M2255" s="62">
        <v>297.06</v>
      </c>
      <c r="N2255" s="67">
        <v>2.9706E-2</v>
      </c>
      <c r="O2255" s="67">
        <f t="shared" si="45"/>
        <v>2.9706E-2</v>
      </c>
      <c r="R2255" s="67"/>
      <c r="X2255" s="66">
        <v>45146</v>
      </c>
      <c r="Y2255" s="62">
        <v>8.5</v>
      </c>
    </row>
    <row r="2256" spans="9:25" x14ac:dyDescent="0.25">
      <c r="I2256" s="66">
        <v>45148</v>
      </c>
      <c r="J2256" s="62">
        <v>4.41</v>
      </c>
      <c r="K2256" s="66">
        <v>45149</v>
      </c>
      <c r="L2256" s="62">
        <v>294.91000000000003</v>
      </c>
      <c r="M2256" s="62">
        <v>294.91000000000003</v>
      </c>
      <c r="N2256" s="67">
        <v>2.9491000000000003E-2</v>
      </c>
      <c r="O2256" s="67">
        <f t="shared" si="45"/>
        <v>2.9491000000000003E-2</v>
      </c>
      <c r="R2256" s="67"/>
      <c r="X2256" s="66">
        <v>45147</v>
      </c>
      <c r="Y2256" s="62">
        <v>8.5</v>
      </c>
    </row>
    <row r="2257" spans="9:25" x14ac:dyDescent="0.25">
      <c r="I2257" s="66">
        <v>45149</v>
      </c>
      <c r="J2257" s="62">
        <v>4.45</v>
      </c>
      <c r="K2257" s="66">
        <v>45152</v>
      </c>
      <c r="L2257" s="62">
        <v>294.94</v>
      </c>
      <c r="M2257" s="62">
        <v>294.94</v>
      </c>
      <c r="N2257" s="67">
        <v>2.9493999999999999E-2</v>
      </c>
      <c r="O2257" s="67">
        <f t="shared" si="45"/>
        <v>2.9493999999999999E-2</v>
      </c>
      <c r="R2257" s="67"/>
      <c r="X2257" s="66">
        <v>45148</v>
      </c>
      <c r="Y2257" s="62">
        <v>8.5</v>
      </c>
    </row>
    <row r="2258" spans="9:25" x14ac:dyDescent="0.25">
      <c r="I2258" s="66">
        <v>45152</v>
      </c>
      <c r="J2258" s="62">
        <v>4.46</v>
      </c>
      <c r="K2258" s="66">
        <v>45153</v>
      </c>
      <c r="L2258" s="62">
        <v>299.26</v>
      </c>
      <c r="M2258" s="62">
        <v>299.26</v>
      </c>
      <c r="N2258" s="67">
        <v>2.9925999999999998E-2</v>
      </c>
      <c r="O2258" s="67">
        <f t="shared" si="45"/>
        <v>2.9925999999999998E-2</v>
      </c>
      <c r="R2258" s="67"/>
      <c r="X2258" s="66">
        <v>45149</v>
      </c>
      <c r="Y2258" s="62">
        <v>8.5</v>
      </c>
    </row>
    <row r="2259" spans="9:25" x14ac:dyDescent="0.25">
      <c r="I2259" s="66">
        <v>45153</v>
      </c>
      <c r="J2259" s="62">
        <v>4.49</v>
      </c>
      <c r="K2259" s="66">
        <v>45154</v>
      </c>
      <c r="L2259" s="62">
        <v>304.14999999999998</v>
      </c>
      <c r="M2259" s="62">
        <v>304.14999999999998</v>
      </c>
      <c r="N2259" s="67">
        <v>3.0414999999999998E-2</v>
      </c>
      <c r="O2259" s="67">
        <f t="shared" si="45"/>
        <v>3.0414999999999998E-2</v>
      </c>
      <c r="R2259" s="67"/>
      <c r="X2259" s="66">
        <v>45152</v>
      </c>
      <c r="Y2259" s="62">
        <v>8.5</v>
      </c>
    </row>
    <row r="2260" spans="9:25" x14ac:dyDescent="0.25">
      <c r="I2260" s="66">
        <v>45154</v>
      </c>
      <c r="J2260" s="62">
        <v>4.55</v>
      </c>
      <c r="K2260" s="66">
        <v>45155</v>
      </c>
      <c r="L2260" s="62">
        <v>304.27999999999997</v>
      </c>
      <c r="M2260" s="62">
        <v>304.27999999999997</v>
      </c>
      <c r="N2260" s="67">
        <v>3.0427999999999997E-2</v>
      </c>
      <c r="O2260" s="67">
        <f t="shared" si="45"/>
        <v>3.0427999999999997E-2</v>
      </c>
      <c r="R2260" s="67"/>
      <c r="X2260" s="66">
        <v>45153</v>
      </c>
      <c r="Y2260" s="62">
        <v>8.5</v>
      </c>
    </row>
    <row r="2261" spans="9:25" x14ac:dyDescent="0.25">
      <c r="I2261" s="66">
        <v>45155</v>
      </c>
      <c r="J2261" s="62">
        <v>4.58</v>
      </c>
      <c r="K2261" s="66">
        <v>45156</v>
      </c>
      <c r="L2261" s="62">
        <v>309.67</v>
      </c>
      <c r="M2261" s="62">
        <v>309.67</v>
      </c>
      <c r="N2261" s="67">
        <v>3.0967000000000001E-2</v>
      </c>
      <c r="O2261" s="67">
        <f t="shared" si="45"/>
        <v>3.0967000000000001E-2</v>
      </c>
      <c r="R2261" s="67"/>
      <c r="X2261" s="66">
        <v>45154</v>
      </c>
      <c r="Y2261" s="62">
        <v>8.5</v>
      </c>
    </row>
    <row r="2262" spans="9:25" x14ac:dyDescent="0.25">
      <c r="I2262" s="66">
        <v>45156</v>
      </c>
      <c r="J2262" s="62">
        <v>4.55</v>
      </c>
      <c r="K2262" s="66">
        <v>45159</v>
      </c>
      <c r="L2262" s="62">
        <v>311.05</v>
      </c>
      <c r="M2262" s="62">
        <v>311.05</v>
      </c>
      <c r="N2262" s="67">
        <v>3.1105000000000001E-2</v>
      </c>
      <c r="O2262" s="67">
        <f t="shared" si="45"/>
        <v>3.1105000000000001E-2</v>
      </c>
      <c r="R2262" s="67"/>
      <c r="X2262" s="66">
        <v>45155</v>
      </c>
      <c r="Y2262" s="62">
        <v>8.5</v>
      </c>
    </row>
    <row r="2263" spans="9:25" x14ac:dyDescent="0.25">
      <c r="I2263" s="66">
        <v>45159</v>
      </c>
      <c r="J2263" s="62">
        <v>4.6399999999999997</v>
      </c>
      <c r="K2263" s="66">
        <v>45160</v>
      </c>
      <c r="L2263" s="62">
        <v>312.33</v>
      </c>
      <c r="M2263" s="62">
        <v>312.33</v>
      </c>
      <c r="N2263" s="67">
        <v>3.1232999999999997E-2</v>
      </c>
      <c r="O2263" s="67">
        <f t="shared" si="45"/>
        <v>3.1232999999999997E-2</v>
      </c>
      <c r="R2263" s="67"/>
      <c r="X2263" s="66">
        <v>45156</v>
      </c>
      <c r="Y2263" s="62">
        <v>8.5</v>
      </c>
    </row>
    <row r="2264" spans="9:25" x14ac:dyDescent="0.25">
      <c r="I2264" s="66">
        <v>45160</v>
      </c>
      <c r="J2264" s="62">
        <v>4.6100000000000003</v>
      </c>
      <c r="K2264" s="66">
        <v>45161</v>
      </c>
      <c r="L2264" s="62">
        <v>308.62</v>
      </c>
      <c r="M2264" s="62">
        <v>308.62</v>
      </c>
      <c r="N2264" s="67">
        <v>3.0862000000000001E-2</v>
      </c>
      <c r="O2264" s="67">
        <f t="shared" si="45"/>
        <v>3.0862000000000001E-2</v>
      </c>
      <c r="R2264" s="67"/>
      <c r="X2264" s="66">
        <v>45159</v>
      </c>
      <c r="Y2264" s="62">
        <v>8.5</v>
      </c>
    </row>
    <row r="2265" spans="9:25" x14ac:dyDescent="0.25">
      <c r="I2265" s="66">
        <v>45161</v>
      </c>
      <c r="J2265" s="62">
        <v>4.46</v>
      </c>
      <c r="K2265" s="66">
        <v>45162</v>
      </c>
      <c r="L2265" s="62">
        <v>298.74</v>
      </c>
      <c r="M2265" s="62">
        <v>298.74</v>
      </c>
      <c r="N2265" s="67">
        <v>2.9874000000000001E-2</v>
      </c>
      <c r="O2265" s="67">
        <f t="shared" si="45"/>
        <v>2.9874000000000001E-2</v>
      </c>
      <c r="R2265" s="67"/>
      <c r="X2265" s="66">
        <v>45160</v>
      </c>
      <c r="Y2265" s="62">
        <v>8.5</v>
      </c>
    </row>
    <row r="2266" spans="9:25" x14ac:dyDescent="0.25">
      <c r="I2266" s="66">
        <v>45162</v>
      </c>
      <c r="J2266" s="62">
        <v>4.49</v>
      </c>
      <c r="K2266" s="66">
        <v>45163</v>
      </c>
      <c r="L2266" s="62">
        <v>302.52999999999997</v>
      </c>
      <c r="M2266" s="62">
        <v>302.52999999999997</v>
      </c>
      <c r="N2266" s="67">
        <v>3.0252999999999999E-2</v>
      </c>
      <c r="O2266" s="67">
        <f t="shared" si="45"/>
        <v>3.0252999999999999E-2</v>
      </c>
      <c r="R2266" s="67"/>
      <c r="X2266" s="66">
        <v>45161</v>
      </c>
      <c r="Y2266" s="62">
        <v>8.5</v>
      </c>
    </row>
    <row r="2267" spans="9:25" x14ac:dyDescent="0.25">
      <c r="I2267" s="66">
        <v>45163</v>
      </c>
      <c r="J2267" s="62">
        <v>4.5</v>
      </c>
      <c r="K2267" s="66">
        <v>45166</v>
      </c>
      <c r="L2267" s="62">
        <v>297.36</v>
      </c>
      <c r="M2267" s="62">
        <v>297.36</v>
      </c>
      <c r="N2267" s="67">
        <v>2.9736000000000002E-2</v>
      </c>
      <c r="O2267" s="67">
        <f t="shared" si="45"/>
        <v>2.9736000000000002E-2</v>
      </c>
      <c r="R2267" s="67"/>
      <c r="X2267" s="66">
        <v>45162</v>
      </c>
      <c r="Y2267" s="62">
        <v>8.5</v>
      </c>
    </row>
    <row r="2268" spans="9:25" x14ac:dyDescent="0.25">
      <c r="I2268" s="66">
        <v>45166</v>
      </c>
      <c r="J2268" s="62">
        <v>4.4800000000000004</v>
      </c>
      <c r="K2268" s="66">
        <v>45167</v>
      </c>
      <c r="L2268" s="62">
        <v>290.14</v>
      </c>
      <c r="M2268" s="62">
        <v>290.14</v>
      </c>
      <c r="N2268" s="67">
        <v>2.9013999999999998E-2</v>
      </c>
      <c r="O2268" s="67">
        <f t="shared" si="45"/>
        <v>2.9013999999999998E-2</v>
      </c>
      <c r="R2268" s="67"/>
      <c r="X2268" s="66">
        <v>45163</v>
      </c>
      <c r="Y2268" s="62">
        <v>8.5</v>
      </c>
    </row>
    <row r="2269" spans="9:25" x14ac:dyDescent="0.25">
      <c r="I2269" s="66">
        <v>45167</v>
      </c>
      <c r="J2269" s="62">
        <v>4.42</v>
      </c>
      <c r="K2269" s="66">
        <v>45168</v>
      </c>
      <c r="L2269" s="62">
        <v>286.58999999999997</v>
      </c>
      <c r="M2269" s="62">
        <v>286.58999999999997</v>
      </c>
      <c r="N2269" s="67">
        <v>2.8658999999999997E-2</v>
      </c>
      <c r="O2269" s="67">
        <f t="shared" si="45"/>
        <v>2.8658999999999997E-2</v>
      </c>
      <c r="R2269" s="67"/>
      <c r="X2269" s="66">
        <v>45166</v>
      </c>
      <c r="Y2269" s="62">
        <v>8.5</v>
      </c>
    </row>
    <row r="2270" spans="9:25" x14ac:dyDescent="0.25">
      <c r="I2270" s="66">
        <v>45168</v>
      </c>
      <c r="J2270" s="62">
        <v>4.42</v>
      </c>
      <c r="K2270" s="66">
        <v>45169</v>
      </c>
      <c r="L2270" s="62">
        <v>286.68</v>
      </c>
      <c r="M2270" s="62">
        <v>286.68</v>
      </c>
      <c r="N2270" s="67">
        <v>2.8667999999999999E-2</v>
      </c>
      <c r="O2270" s="67">
        <f t="shared" si="45"/>
        <v>2.8667999999999999E-2</v>
      </c>
      <c r="R2270" s="67"/>
      <c r="X2270" s="66">
        <v>45167</v>
      </c>
      <c r="Y2270" s="62">
        <v>8.5</v>
      </c>
    </row>
    <row r="2271" spans="9:25" x14ac:dyDescent="0.25">
      <c r="I2271" s="66">
        <v>45169</v>
      </c>
      <c r="J2271" s="62">
        <v>4.3899999999999997</v>
      </c>
      <c r="K2271" s="66">
        <v>45170</v>
      </c>
      <c r="L2271" s="62">
        <v>291.18</v>
      </c>
      <c r="M2271" s="62">
        <v>291.18</v>
      </c>
      <c r="N2271" s="67">
        <v>2.9118000000000002E-2</v>
      </c>
      <c r="O2271" s="67">
        <f t="shared" si="45"/>
        <v>2.9118000000000002E-2</v>
      </c>
      <c r="R2271" s="67"/>
      <c r="X2271" s="66">
        <v>45168</v>
      </c>
      <c r="Y2271" s="62">
        <v>8.5</v>
      </c>
    </row>
    <row r="2272" spans="9:25" x14ac:dyDescent="0.25">
      <c r="I2272" s="66">
        <v>45170</v>
      </c>
      <c r="J2272" s="62">
        <v>4.4800000000000004</v>
      </c>
      <c r="K2272" s="66">
        <v>45173</v>
      </c>
      <c r="L2272" s="62">
        <v>289.01</v>
      </c>
      <c r="M2272" s="62">
        <v>289.01</v>
      </c>
      <c r="N2272" s="67">
        <v>2.8901E-2</v>
      </c>
      <c r="O2272" s="67">
        <f t="shared" si="45"/>
        <v>2.8901E-2</v>
      </c>
      <c r="R2272" s="67"/>
      <c r="X2272" s="66">
        <v>45169</v>
      </c>
      <c r="Y2272" s="62">
        <v>8.5</v>
      </c>
    </row>
    <row r="2273" spans="9:25" x14ac:dyDescent="0.25">
      <c r="I2273" s="66">
        <v>45173</v>
      </c>
      <c r="J2273" s="62"/>
      <c r="K2273" s="66">
        <v>45174</v>
      </c>
      <c r="L2273" s="62">
        <v>288.75</v>
      </c>
      <c r="M2273" s="62">
        <v>288.75</v>
      </c>
      <c r="N2273" s="67">
        <v>2.8875000000000001E-2</v>
      </c>
      <c r="O2273" s="67">
        <f t="shared" si="45"/>
        <v>2.8875000000000001E-2</v>
      </c>
      <c r="R2273" s="67"/>
      <c r="X2273" s="66">
        <v>45170</v>
      </c>
      <c r="Y2273" s="62">
        <v>8.5</v>
      </c>
    </row>
    <row r="2274" spans="9:25" x14ac:dyDescent="0.25">
      <c r="I2274" s="66">
        <v>45174</v>
      </c>
      <c r="J2274" s="62">
        <v>4.5599999999999996</v>
      </c>
      <c r="K2274" s="66">
        <v>45175</v>
      </c>
      <c r="L2274" s="62">
        <v>292.12</v>
      </c>
      <c r="M2274" s="62">
        <v>292.12</v>
      </c>
      <c r="N2274" s="67">
        <v>2.9212000000000002E-2</v>
      </c>
      <c r="O2274" s="67">
        <f t="shared" si="45"/>
        <v>2.9212000000000002E-2</v>
      </c>
      <c r="R2274" s="67"/>
      <c r="X2274" s="66">
        <v>45173</v>
      </c>
      <c r="Y2274" s="62"/>
    </row>
    <row r="2275" spans="9:25" x14ac:dyDescent="0.25">
      <c r="I2275" s="66">
        <v>45175</v>
      </c>
      <c r="J2275" s="62">
        <v>4.5599999999999996</v>
      </c>
      <c r="K2275" s="66">
        <v>45176</v>
      </c>
      <c r="L2275" s="62">
        <v>295.70999999999998</v>
      </c>
      <c r="M2275" s="62">
        <v>295.70999999999998</v>
      </c>
      <c r="N2275" s="67">
        <v>2.9570999999999997E-2</v>
      </c>
      <c r="O2275" s="67">
        <f t="shared" si="45"/>
        <v>2.9570999999999997E-2</v>
      </c>
      <c r="R2275" s="67"/>
      <c r="X2275" s="66">
        <v>45174</v>
      </c>
      <c r="Y2275" s="62">
        <v>8.5</v>
      </c>
    </row>
    <row r="2276" spans="9:25" x14ac:dyDescent="0.25">
      <c r="I2276" s="66">
        <v>45176</v>
      </c>
      <c r="J2276" s="62">
        <v>4.55</v>
      </c>
      <c r="K2276" s="66">
        <v>45177</v>
      </c>
      <c r="L2276" s="62">
        <v>293.81</v>
      </c>
      <c r="M2276" s="62">
        <v>293.81</v>
      </c>
      <c r="N2276" s="67">
        <v>2.9381000000000001E-2</v>
      </c>
      <c r="O2276" s="67">
        <f t="shared" si="45"/>
        <v>2.9381000000000001E-2</v>
      </c>
      <c r="R2276" s="67"/>
      <c r="X2276" s="66">
        <v>45175</v>
      </c>
      <c r="Y2276" s="62">
        <v>8.5</v>
      </c>
    </row>
    <row r="2277" spans="9:25" x14ac:dyDescent="0.25">
      <c r="I2277" s="66">
        <v>45177</v>
      </c>
      <c r="J2277" s="62">
        <v>4.5199999999999996</v>
      </c>
      <c r="K2277" s="66">
        <v>45180</v>
      </c>
      <c r="L2277" s="62">
        <v>292.32</v>
      </c>
      <c r="M2277" s="62">
        <v>292.32</v>
      </c>
      <c r="N2277" s="67">
        <v>2.9232000000000001E-2</v>
      </c>
      <c r="O2277" s="67">
        <f t="shared" si="45"/>
        <v>2.9232000000000001E-2</v>
      </c>
      <c r="R2277" s="67"/>
      <c r="X2277" s="66">
        <v>45176</v>
      </c>
      <c r="Y2277" s="62">
        <v>8.5</v>
      </c>
    </row>
    <row r="2278" spans="9:25" x14ac:dyDescent="0.25">
      <c r="I2278" s="66">
        <v>45180</v>
      </c>
      <c r="J2278" s="62">
        <v>4.5599999999999996</v>
      </c>
      <c r="K2278" s="66">
        <v>45181</v>
      </c>
      <c r="L2278" s="62">
        <v>293.43</v>
      </c>
      <c r="M2278" s="62">
        <v>293.43</v>
      </c>
      <c r="N2278" s="67">
        <v>2.9343000000000001E-2</v>
      </c>
      <c r="O2278" s="67">
        <f t="shared" si="45"/>
        <v>2.9343000000000001E-2</v>
      </c>
      <c r="R2278" s="67"/>
      <c r="X2278" s="66">
        <v>45177</v>
      </c>
      <c r="Y2278" s="62">
        <v>8.5</v>
      </c>
    </row>
    <row r="2279" spans="9:25" x14ac:dyDescent="0.25">
      <c r="I2279" s="66">
        <v>45181</v>
      </c>
      <c r="J2279" s="62">
        <v>4.54</v>
      </c>
      <c r="K2279" s="66">
        <v>45182</v>
      </c>
      <c r="L2279" s="62">
        <v>303.19</v>
      </c>
      <c r="M2279" s="62">
        <v>303.19</v>
      </c>
      <c r="N2279" s="67">
        <v>3.0318999999999999E-2</v>
      </c>
      <c r="O2279" s="67">
        <f t="shared" si="45"/>
        <v>3.0318999999999999E-2</v>
      </c>
      <c r="R2279" s="67"/>
      <c r="X2279" s="66">
        <v>45180</v>
      </c>
      <c r="Y2279" s="62">
        <v>8.5</v>
      </c>
    </row>
    <row r="2280" spans="9:25" x14ac:dyDescent="0.25">
      <c r="I2280" s="66">
        <v>45182</v>
      </c>
      <c r="J2280" s="62">
        <v>4.5199999999999996</v>
      </c>
      <c r="K2280" s="66">
        <v>45183</v>
      </c>
      <c r="L2280" s="62">
        <v>300.04000000000002</v>
      </c>
      <c r="M2280" s="62">
        <v>300.04000000000002</v>
      </c>
      <c r="N2280" s="67">
        <v>3.0004000000000003E-2</v>
      </c>
      <c r="O2280" s="67">
        <f t="shared" si="45"/>
        <v>3.0004000000000003E-2</v>
      </c>
      <c r="R2280" s="67"/>
      <c r="X2280" s="66">
        <v>45181</v>
      </c>
      <c r="Y2280" s="62">
        <v>8.5</v>
      </c>
    </row>
    <row r="2281" spans="9:25" x14ac:dyDescent="0.25">
      <c r="I2281" s="66">
        <v>45183</v>
      </c>
      <c r="J2281" s="62">
        <v>4.57</v>
      </c>
      <c r="K2281" s="66">
        <v>45184</v>
      </c>
      <c r="L2281" s="62">
        <v>297.68</v>
      </c>
      <c r="M2281" s="62">
        <v>297.68</v>
      </c>
      <c r="N2281" s="67">
        <v>2.9767999999999999E-2</v>
      </c>
      <c r="O2281" s="67">
        <f t="shared" si="45"/>
        <v>2.9767999999999999E-2</v>
      </c>
      <c r="R2281" s="67"/>
      <c r="X2281" s="66">
        <v>45182</v>
      </c>
      <c r="Y2281" s="62">
        <v>8.5</v>
      </c>
    </row>
    <row r="2282" spans="9:25" x14ac:dyDescent="0.25">
      <c r="I2282" s="66">
        <v>45184</v>
      </c>
      <c r="J2282" s="62">
        <v>4.59</v>
      </c>
      <c r="K2282" s="66">
        <v>45187</v>
      </c>
      <c r="L2282" s="62">
        <v>301.07</v>
      </c>
      <c r="M2282" s="62">
        <v>301.07</v>
      </c>
      <c r="N2282" s="67">
        <v>3.0106999999999998E-2</v>
      </c>
      <c r="O2282" s="67">
        <f t="shared" si="45"/>
        <v>3.0106999999999998E-2</v>
      </c>
      <c r="R2282" s="67"/>
      <c r="X2282" s="66">
        <v>45183</v>
      </c>
      <c r="Y2282" s="62">
        <v>8.5</v>
      </c>
    </row>
    <row r="2283" spans="9:25" x14ac:dyDescent="0.25">
      <c r="I2283" s="66">
        <v>45187</v>
      </c>
      <c r="J2283" s="62">
        <v>4.57</v>
      </c>
      <c r="K2283" s="66">
        <v>45188</v>
      </c>
      <c r="L2283" s="62">
        <v>298.64999999999998</v>
      </c>
      <c r="M2283" s="62">
        <v>298.64999999999998</v>
      </c>
      <c r="N2283" s="67">
        <v>2.9864999999999999E-2</v>
      </c>
      <c r="O2283" s="67">
        <f t="shared" si="45"/>
        <v>2.9864999999999999E-2</v>
      </c>
      <c r="R2283" s="67"/>
      <c r="X2283" s="66">
        <v>45184</v>
      </c>
      <c r="Y2283" s="62">
        <v>8.5</v>
      </c>
    </row>
    <row r="2284" spans="9:25" x14ac:dyDescent="0.25">
      <c r="I2284" s="66">
        <v>45188</v>
      </c>
      <c r="J2284" s="62">
        <v>4.5999999999999996</v>
      </c>
      <c r="K2284" s="66">
        <v>45189</v>
      </c>
      <c r="L2284" s="147">
        <v>29.63</v>
      </c>
      <c r="M2284" s="147">
        <v>296.3</v>
      </c>
      <c r="N2284" s="148">
        <v>2.963E-2</v>
      </c>
      <c r="O2284" s="148">
        <f t="shared" si="45"/>
        <v>2.963E-2</v>
      </c>
      <c r="R2284" s="67"/>
      <c r="X2284" s="66">
        <v>45187</v>
      </c>
      <c r="Y2284" s="62">
        <v>8.5</v>
      </c>
    </row>
    <row r="2285" spans="9:25" x14ac:dyDescent="0.25">
      <c r="I2285" s="66">
        <v>45189</v>
      </c>
      <c r="J2285" s="62">
        <v>4.57</v>
      </c>
      <c r="K2285" s="66">
        <v>45190</v>
      </c>
      <c r="L2285" s="62">
        <v>309.24</v>
      </c>
      <c r="M2285" s="62">
        <v>309.24</v>
      </c>
      <c r="N2285" s="67">
        <v>3.0924E-2</v>
      </c>
      <c r="O2285" s="67">
        <f t="shared" si="45"/>
        <v>3.0924E-2</v>
      </c>
      <c r="R2285" s="67"/>
      <c r="X2285" s="66">
        <v>45188</v>
      </c>
      <c r="Y2285" s="62">
        <v>8.5</v>
      </c>
    </row>
    <row r="2286" spans="9:25" x14ac:dyDescent="0.25">
      <c r="I2286" s="66">
        <v>45190</v>
      </c>
      <c r="J2286" s="62">
        <v>4.74</v>
      </c>
      <c r="K2286" s="66">
        <v>45191</v>
      </c>
      <c r="L2286" s="62">
        <v>304.23</v>
      </c>
      <c r="M2286" s="62">
        <v>304.23</v>
      </c>
      <c r="N2286" s="67">
        <v>3.0423000000000002E-2</v>
      </c>
      <c r="O2286" s="67">
        <f t="shared" si="45"/>
        <v>3.0423000000000002E-2</v>
      </c>
      <c r="R2286" s="67"/>
      <c r="X2286" s="66">
        <v>45189</v>
      </c>
      <c r="Y2286" s="62">
        <v>8.5</v>
      </c>
    </row>
    <row r="2287" spans="9:25" x14ac:dyDescent="0.25">
      <c r="I2287" s="66">
        <v>45191</v>
      </c>
      <c r="J2287" s="62">
        <v>4.7</v>
      </c>
      <c r="K2287" s="66">
        <v>45194</v>
      </c>
      <c r="L2287" s="62">
        <v>299.77999999999997</v>
      </c>
      <c r="M2287" s="62">
        <v>299.77999999999997</v>
      </c>
      <c r="N2287" s="67">
        <v>2.9977999999999998E-2</v>
      </c>
      <c r="O2287" s="67">
        <f t="shared" si="45"/>
        <v>2.9977999999999998E-2</v>
      </c>
      <c r="R2287" s="67"/>
      <c r="X2287" s="66">
        <v>45190</v>
      </c>
      <c r="Y2287" s="62">
        <v>8.5</v>
      </c>
    </row>
    <row r="2288" spans="9:25" x14ac:dyDescent="0.25">
      <c r="I2288" s="66">
        <v>45194</v>
      </c>
      <c r="J2288" s="62">
        <v>4.84</v>
      </c>
      <c r="K2288" s="66">
        <v>45195</v>
      </c>
      <c r="L2288" s="62">
        <v>302.95</v>
      </c>
      <c r="M2288" s="62">
        <v>302.95</v>
      </c>
      <c r="N2288" s="67">
        <v>3.0294999999999999E-2</v>
      </c>
      <c r="O2288" s="67">
        <f t="shared" si="45"/>
        <v>3.0294999999999999E-2</v>
      </c>
      <c r="R2288" s="67"/>
      <c r="X2288" s="66">
        <v>45191</v>
      </c>
      <c r="Y2288" s="62">
        <v>8.5</v>
      </c>
    </row>
    <row r="2289" spans="9:25" x14ac:dyDescent="0.25">
      <c r="I2289" s="66">
        <v>45195</v>
      </c>
      <c r="J2289" s="62">
        <v>4.8600000000000003</v>
      </c>
      <c r="K2289" s="66">
        <v>45196</v>
      </c>
      <c r="L2289" s="147">
        <v>30.48</v>
      </c>
      <c r="M2289" s="147">
        <v>304.8</v>
      </c>
      <c r="N2289" s="148">
        <v>3.048E-2</v>
      </c>
      <c r="O2289" s="148">
        <f t="shared" si="45"/>
        <v>3.048E-2</v>
      </c>
      <c r="R2289" s="67"/>
      <c r="X2289" s="66">
        <v>45194</v>
      </c>
      <c r="Y2289" s="62">
        <v>8.5</v>
      </c>
    </row>
    <row r="2290" spans="9:25" x14ac:dyDescent="0.25">
      <c r="I2290" s="66">
        <v>45196</v>
      </c>
      <c r="J2290" s="62">
        <v>4.91</v>
      </c>
      <c r="K2290" s="66">
        <v>45197</v>
      </c>
      <c r="L2290" s="62">
        <v>309.43</v>
      </c>
      <c r="M2290" s="62">
        <v>309.43</v>
      </c>
      <c r="N2290" s="67">
        <v>3.0943000000000002E-2</v>
      </c>
      <c r="O2290" s="67">
        <f t="shared" si="45"/>
        <v>3.0943000000000002E-2</v>
      </c>
      <c r="R2290" s="67"/>
      <c r="X2290" s="66">
        <v>45195</v>
      </c>
      <c r="Y2290" s="62">
        <v>8.5</v>
      </c>
    </row>
    <row r="2291" spans="9:25" x14ac:dyDescent="0.25">
      <c r="I2291" s="66">
        <v>45197</v>
      </c>
      <c r="J2291" s="62">
        <v>4.9000000000000004</v>
      </c>
      <c r="K2291" s="66">
        <v>45198</v>
      </c>
      <c r="L2291" s="62">
        <v>311.29000000000002</v>
      </c>
      <c r="M2291" s="62">
        <v>311.29000000000002</v>
      </c>
      <c r="N2291" s="67">
        <v>3.1129E-2</v>
      </c>
      <c r="O2291" s="67">
        <f t="shared" si="45"/>
        <v>3.1129E-2</v>
      </c>
      <c r="R2291" s="67"/>
      <c r="X2291" s="66">
        <v>45196</v>
      </c>
      <c r="Y2291" s="62">
        <v>8.5</v>
      </c>
    </row>
    <row r="2292" spans="9:25" x14ac:dyDescent="0.25">
      <c r="I2292" s="66">
        <v>45198</v>
      </c>
      <c r="J2292" s="62">
        <v>4.92</v>
      </c>
      <c r="K2292" s="66">
        <v>45201</v>
      </c>
      <c r="L2292" s="62">
        <v>312.52</v>
      </c>
      <c r="M2292" s="62">
        <v>312.52</v>
      </c>
      <c r="N2292" s="67">
        <v>3.1251999999999995E-2</v>
      </c>
      <c r="O2292" s="67">
        <f t="shared" si="45"/>
        <v>3.1251999999999995E-2</v>
      </c>
      <c r="R2292" s="67"/>
      <c r="X2292" s="66">
        <v>45197</v>
      </c>
      <c r="Y2292" s="62">
        <v>8.5</v>
      </c>
    </row>
    <row r="2293" spans="9:25" x14ac:dyDescent="0.25">
      <c r="I2293" s="66">
        <v>45201</v>
      </c>
      <c r="J2293" s="62">
        <v>5</v>
      </c>
      <c r="K2293" s="66">
        <v>45202</v>
      </c>
      <c r="L2293" s="62">
        <v>317.73</v>
      </c>
      <c r="M2293" s="62">
        <v>317.73</v>
      </c>
      <c r="N2293" s="67">
        <v>3.1773000000000003E-2</v>
      </c>
      <c r="O2293" s="67">
        <f t="shared" si="45"/>
        <v>3.1773000000000003E-2</v>
      </c>
      <c r="R2293" s="67"/>
      <c r="X2293" s="66">
        <v>45198</v>
      </c>
      <c r="Y2293" s="62">
        <v>8.5</v>
      </c>
    </row>
    <row r="2294" spans="9:25" x14ac:dyDescent="0.25">
      <c r="I2294" s="66">
        <v>45202</v>
      </c>
      <c r="J2294" s="62">
        <v>5.13</v>
      </c>
      <c r="K2294" s="66">
        <v>45203</v>
      </c>
      <c r="L2294" s="62">
        <v>326.95999999999998</v>
      </c>
      <c r="M2294" s="62">
        <v>326.95999999999998</v>
      </c>
      <c r="N2294" s="67">
        <v>3.2695999999999996E-2</v>
      </c>
      <c r="O2294" s="67">
        <f t="shared" si="45"/>
        <v>3.2695999999999996E-2</v>
      </c>
      <c r="R2294" s="67"/>
      <c r="X2294" s="66">
        <v>45201</v>
      </c>
      <c r="Y2294" s="62">
        <v>8.5</v>
      </c>
    </row>
    <row r="2295" spans="9:25" x14ac:dyDescent="0.25">
      <c r="I2295" s="66">
        <v>45203</v>
      </c>
      <c r="J2295" s="62">
        <v>5.05</v>
      </c>
      <c r="K2295" s="66">
        <v>45204</v>
      </c>
      <c r="L2295" s="62">
        <v>320.22000000000003</v>
      </c>
      <c r="M2295" s="62">
        <v>320.22000000000003</v>
      </c>
      <c r="N2295" s="67">
        <v>3.2022000000000002E-2</v>
      </c>
      <c r="O2295" s="67">
        <f t="shared" si="45"/>
        <v>3.2022000000000002E-2</v>
      </c>
      <c r="R2295" s="67"/>
      <c r="X2295" s="66">
        <v>45202</v>
      </c>
      <c r="Y2295" s="62">
        <v>8.5</v>
      </c>
    </row>
    <row r="2296" spans="9:25" x14ac:dyDescent="0.25">
      <c r="I2296" s="66">
        <v>45204</v>
      </c>
      <c r="J2296" s="62">
        <v>5.0599999999999996</v>
      </c>
      <c r="K2296" s="66">
        <v>45205</v>
      </c>
      <c r="L2296" s="62">
        <v>319.73</v>
      </c>
      <c r="M2296" s="62">
        <v>319.73</v>
      </c>
      <c r="N2296" s="67">
        <v>3.1973000000000001E-2</v>
      </c>
      <c r="O2296" s="67">
        <f t="shared" si="45"/>
        <v>3.1973000000000001E-2</v>
      </c>
      <c r="R2296" s="67"/>
      <c r="X2296" s="66">
        <v>45203</v>
      </c>
      <c r="Y2296" s="62">
        <v>8.5</v>
      </c>
    </row>
    <row r="2297" spans="9:25" x14ac:dyDescent="0.25">
      <c r="I2297" s="66">
        <v>45205</v>
      </c>
      <c r="J2297" s="62">
        <v>5.13</v>
      </c>
      <c r="K2297" s="66">
        <v>45208</v>
      </c>
      <c r="L2297" s="147">
        <v>31.71</v>
      </c>
      <c r="M2297" s="147">
        <v>317.10000000000002</v>
      </c>
      <c r="N2297" s="148">
        <v>3.1710000000000002E-2</v>
      </c>
      <c r="O2297" s="148">
        <f t="shared" si="45"/>
        <v>3.1710000000000002E-2</v>
      </c>
      <c r="R2297" s="67"/>
      <c r="X2297" s="66">
        <v>45204</v>
      </c>
      <c r="Y2297" s="62">
        <v>8.5</v>
      </c>
    </row>
    <row r="2298" spans="9:25" x14ac:dyDescent="0.25">
      <c r="I2298" s="66">
        <v>45208</v>
      </c>
      <c r="J2298" s="62"/>
      <c r="K2298" s="66">
        <v>45209</v>
      </c>
      <c r="L2298" s="62">
        <v>314.48</v>
      </c>
      <c r="M2298" s="62">
        <v>314.48</v>
      </c>
      <c r="N2298" s="67">
        <v>3.1448000000000004E-2</v>
      </c>
      <c r="O2298" s="67">
        <f t="shared" si="45"/>
        <v>3.1448000000000004E-2</v>
      </c>
      <c r="R2298" s="67"/>
      <c r="X2298" s="66">
        <v>45205</v>
      </c>
      <c r="Y2298" s="62">
        <v>8.5</v>
      </c>
    </row>
    <row r="2299" spans="9:25" x14ac:dyDescent="0.25">
      <c r="I2299" s="66">
        <v>45209</v>
      </c>
      <c r="J2299" s="62">
        <v>5.03</v>
      </c>
      <c r="K2299" s="66">
        <v>45210</v>
      </c>
      <c r="L2299" s="147">
        <v>30.63</v>
      </c>
      <c r="M2299" s="147">
        <v>306.3</v>
      </c>
      <c r="N2299" s="148">
        <v>3.0630000000000001E-2</v>
      </c>
      <c r="O2299" s="148">
        <f t="shared" si="45"/>
        <v>3.0630000000000001E-2</v>
      </c>
      <c r="R2299" s="67"/>
      <c r="X2299" s="66">
        <v>45208</v>
      </c>
      <c r="Y2299" s="62">
        <v>8.5</v>
      </c>
    </row>
    <row r="2300" spans="9:25" x14ac:dyDescent="0.25">
      <c r="I2300" s="66">
        <v>45210</v>
      </c>
      <c r="J2300" s="62">
        <v>4.92</v>
      </c>
      <c r="K2300" s="66">
        <v>45211</v>
      </c>
      <c r="L2300" s="62">
        <v>304.52999999999997</v>
      </c>
      <c r="M2300" s="62">
        <v>304.52999999999997</v>
      </c>
      <c r="N2300" s="67">
        <v>3.0452999999999997E-2</v>
      </c>
      <c r="O2300" s="67">
        <f t="shared" si="45"/>
        <v>3.0452999999999997E-2</v>
      </c>
      <c r="R2300" s="67"/>
      <c r="X2300" s="66">
        <v>45209</v>
      </c>
      <c r="Y2300" s="62">
        <v>8.5</v>
      </c>
    </row>
    <row r="2301" spans="9:25" x14ac:dyDescent="0.25">
      <c r="I2301" s="66">
        <v>45211</v>
      </c>
      <c r="J2301" s="62">
        <v>5.05</v>
      </c>
      <c r="K2301" s="66">
        <v>45212</v>
      </c>
      <c r="L2301" s="62">
        <v>308.07</v>
      </c>
      <c r="M2301" s="62">
        <v>308.07</v>
      </c>
      <c r="N2301" s="67">
        <v>3.0807000000000001E-2</v>
      </c>
      <c r="O2301" s="67">
        <f t="shared" si="45"/>
        <v>3.0807000000000001E-2</v>
      </c>
      <c r="R2301" s="67"/>
      <c r="X2301" s="66">
        <v>45210</v>
      </c>
      <c r="Y2301" s="62">
        <v>8.5</v>
      </c>
    </row>
    <row r="2302" spans="9:25" x14ac:dyDescent="0.25">
      <c r="I2302" s="66">
        <v>45212</v>
      </c>
      <c r="J2302" s="62">
        <v>4.97</v>
      </c>
      <c r="K2302" s="66">
        <v>45215</v>
      </c>
      <c r="L2302" s="62">
        <v>309.08999999999997</v>
      </c>
      <c r="M2302" s="62">
        <v>309.08999999999997</v>
      </c>
      <c r="N2302" s="67">
        <v>3.0908999999999999E-2</v>
      </c>
      <c r="O2302" s="67">
        <f t="shared" si="45"/>
        <v>3.0908999999999999E-2</v>
      </c>
      <c r="R2302" s="67"/>
      <c r="X2302" s="66">
        <v>45211</v>
      </c>
      <c r="Y2302" s="62">
        <v>8.5</v>
      </c>
    </row>
    <row r="2303" spans="9:25" x14ac:dyDescent="0.25">
      <c r="I2303" s="66">
        <v>45215</v>
      </c>
      <c r="J2303" s="62">
        <v>5.0599999999999996</v>
      </c>
      <c r="K2303" s="66">
        <v>45216</v>
      </c>
      <c r="L2303" s="62">
        <v>306.64999999999998</v>
      </c>
      <c r="M2303" s="62">
        <v>306.64999999999998</v>
      </c>
      <c r="N2303" s="67">
        <v>3.0664999999999998E-2</v>
      </c>
      <c r="O2303" s="67">
        <f t="shared" si="45"/>
        <v>3.0664999999999998E-2</v>
      </c>
      <c r="R2303" s="67"/>
      <c r="X2303" s="66">
        <v>45212</v>
      </c>
      <c r="Y2303" s="62">
        <v>8.5</v>
      </c>
    </row>
    <row r="2304" spans="9:25" x14ac:dyDescent="0.25">
      <c r="I2304" s="66">
        <v>45216</v>
      </c>
      <c r="J2304" s="62">
        <v>5.14</v>
      </c>
      <c r="K2304" s="66">
        <v>45217</v>
      </c>
      <c r="L2304" s="62">
        <v>309.31</v>
      </c>
      <c r="M2304" s="62">
        <v>309.31</v>
      </c>
      <c r="N2304" s="67">
        <v>3.0931E-2</v>
      </c>
      <c r="O2304" s="67">
        <f t="shared" si="45"/>
        <v>3.0931E-2</v>
      </c>
      <c r="R2304" s="67"/>
      <c r="X2304" s="66">
        <v>45215</v>
      </c>
      <c r="Y2304" s="62">
        <v>8.5</v>
      </c>
    </row>
    <row r="2305" spans="9:25" x14ac:dyDescent="0.25">
      <c r="I2305" s="66">
        <v>45217</v>
      </c>
      <c r="J2305" s="62">
        <v>5.2</v>
      </c>
      <c r="K2305" s="66">
        <v>45218</v>
      </c>
      <c r="L2305" s="62">
        <v>312.42</v>
      </c>
      <c r="M2305" s="62">
        <v>312.42</v>
      </c>
      <c r="N2305" s="67">
        <v>3.1242000000000002E-2</v>
      </c>
      <c r="O2305" s="67">
        <f t="shared" si="45"/>
        <v>3.1242000000000002E-2</v>
      </c>
      <c r="R2305" s="67"/>
      <c r="X2305" s="66">
        <v>45216</v>
      </c>
      <c r="Y2305" s="62">
        <v>8.5</v>
      </c>
    </row>
    <row r="2306" spans="9:25" x14ac:dyDescent="0.25">
      <c r="I2306" s="66">
        <v>45218</v>
      </c>
      <c r="J2306" s="62">
        <v>5.3</v>
      </c>
      <c r="K2306" s="66">
        <v>45219</v>
      </c>
      <c r="L2306" s="62">
        <v>315.93</v>
      </c>
      <c r="M2306" s="62">
        <v>315.93</v>
      </c>
      <c r="N2306" s="67">
        <v>3.1593000000000003E-2</v>
      </c>
      <c r="O2306" s="67">
        <f t="shared" si="45"/>
        <v>3.1593000000000003E-2</v>
      </c>
      <c r="R2306" s="67"/>
      <c r="X2306" s="66">
        <v>45217</v>
      </c>
      <c r="Y2306" s="62">
        <v>8.5</v>
      </c>
    </row>
    <row r="2307" spans="9:25" x14ac:dyDescent="0.25">
      <c r="I2307" s="66">
        <v>45219</v>
      </c>
      <c r="J2307" s="62">
        <v>5.27</v>
      </c>
      <c r="K2307" s="66">
        <v>45222</v>
      </c>
      <c r="L2307" s="62">
        <v>316.31</v>
      </c>
      <c r="M2307" s="62">
        <v>316.31</v>
      </c>
      <c r="N2307" s="67">
        <v>3.1630999999999999E-2</v>
      </c>
      <c r="O2307" s="67">
        <f t="shared" si="45"/>
        <v>3.1630999999999999E-2</v>
      </c>
      <c r="R2307" s="67"/>
      <c r="X2307" s="66">
        <v>45218</v>
      </c>
      <c r="Y2307" s="62">
        <v>8.5</v>
      </c>
    </row>
    <row r="2308" spans="9:25" x14ac:dyDescent="0.25">
      <c r="I2308" s="66">
        <v>45222</v>
      </c>
      <c r="J2308" s="62">
        <v>5.19</v>
      </c>
      <c r="K2308" s="66">
        <v>45223</v>
      </c>
      <c r="L2308" s="62">
        <v>313.82</v>
      </c>
      <c r="M2308" s="62">
        <v>313.82</v>
      </c>
      <c r="N2308" s="67">
        <v>3.1382E-2</v>
      </c>
      <c r="O2308" s="67">
        <f t="shared" si="45"/>
        <v>3.1382E-2</v>
      </c>
      <c r="R2308" s="67"/>
      <c r="X2308" s="66">
        <v>45219</v>
      </c>
      <c r="Y2308" s="62">
        <v>8.5</v>
      </c>
    </row>
    <row r="2309" spans="9:25" x14ac:dyDescent="0.25">
      <c r="I2309" s="66">
        <v>45223</v>
      </c>
      <c r="J2309" s="62">
        <v>5.15</v>
      </c>
      <c r="K2309" s="66">
        <v>45224</v>
      </c>
      <c r="L2309" s="62">
        <v>310.58999999999997</v>
      </c>
      <c r="M2309" s="62">
        <v>310.58999999999997</v>
      </c>
      <c r="N2309" s="67">
        <v>3.1058999999999996E-2</v>
      </c>
      <c r="O2309" s="67">
        <f t="shared" si="45"/>
        <v>3.1058999999999996E-2</v>
      </c>
      <c r="R2309" s="67"/>
      <c r="X2309" s="66">
        <v>45222</v>
      </c>
      <c r="Y2309" s="62">
        <v>8.5</v>
      </c>
    </row>
    <row r="2310" spans="9:25" x14ac:dyDescent="0.25">
      <c r="I2310" s="66">
        <v>45224</v>
      </c>
      <c r="J2310" s="62">
        <v>5.27</v>
      </c>
      <c r="K2310" s="66">
        <v>45225</v>
      </c>
      <c r="L2310" s="62">
        <v>313.72000000000003</v>
      </c>
      <c r="M2310" s="62">
        <v>313.72000000000003</v>
      </c>
      <c r="N2310" s="67">
        <v>3.1372000000000004E-2</v>
      </c>
      <c r="O2310" s="67">
        <f t="shared" si="45"/>
        <v>3.1372000000000004E-2</v>
      </c>
      <c r="R2310" s="67"/>
      <c r="X2310" s="66">
        <v>45223</v>
      </c>
      <c r="Y2310" s="62">
        <v>8.5</v>
      </c>
    </row>
    <row r="2311" spans="9:25" x14ac:dyDescent="0.25">
      <c r="I2311" s="66">
        <v>45225</v>
      </c>
      <c r="J2311" s="62">
        <v>5.19</v>
      </c>
      <c r="K2311" s="66">
        <v>45226</v>
      </c>
      <c r="L2311" s="62">
        <v>311.41000000000003</v>
      </c>
      <c r="M2311" s="62">
        <v>311.41000000000003</v>
      </c>
      <c r="N2311" s="67">
        <v>3.1141000000000002E-2</v>
      </c>
      <c r="O2311" s="67">
        <f t="shared" si="45"/>
        <v>3.1141000000000002E-2</v>
      </c>
      <c r="R2311" s="67"/>
      <c r="X2311" s="66">
        <v>45224</v>
      </c>
      <c r="Y2311" s="62">
        <v>8.5</v>
      </c>
    </row>
    <row r="2312" spans="9:25" x14ac:dyDescent="0.25">
      <c r="I2312" s="66">
        <v>45226</v>
      </c>
      <c r="J2312" s="62">
        <v>5.19</v>
      </c>
      <c r="K2312" s="66">
        <v>45229</v>
      </c>
      <c r="L2312" s="62">
        <v>312.33999999999997</v>
      </c>
      <c r="M2312" s="62">
        <v>312.33999999999997</v>
      </c>
      <c r="N2312" s="67">
        <v>3.1233999999999998E-2</v>
      </c>
      <c r="O2312" s="67">
        <f t="shared" si="45"/>
        <v>3.1233999999999998E-2</v>
      </c>
      <c r="R2312" s="67"/>
      <c r="X2312" s="66">
        <v>45225</v>
      </c>
      <c r="Y2312" s="62">
        <v>8.5</v>
      </c>
    </row>
    <row r="2313" spans="9:25" x14ac:dyDescent="0.25">
      <c r="I2313" s="66">
        <v>45229</v>
      </c>
      <c r="J2313" s="62">
        <v>5.21</v>
      </c>
      <c r="K2313" s="66">
        <v>45230</v>
      </c>
      <c r="L2313" s="62">
        <v>310.02999999999997</v>
      </c>
      <c r="M2313" s="62">
        <v>310.02999999999997</v>
      </c>
      <c r="N2313" s="67">
        <v>3.1002999999999996E-2</v>
      </c>
      <c r="O2313" s="67">
        <f t="shared" si="45"/>
        <v>3.1002999999999996E-2</v>
      </c>
      <c r="R2313" s="67"/>
      <c r="X2313" s="66">
        <v>45226</v>
      </c>
      <c r="Y2313" s="62">
        <v>8.5</v>
      </c>
    </row>
    <row r="2314" spans="9:25" x14ac:dyDescent="0.25">
      <c r="I2314" s="66">
        <v>45230</v>
      </c>
      <c r="J2314" s="62">
        <v>5.21</v>
      </c>
      <c r="K2314" s="66">
        <v>45231</v>
      </c>
      <c r="L2314" s="62">
        <v>309.02</v>
      </c>
      <c r="M2314" s="62">
        <v>309.02</v>
      </c>
      <c r="N2314" s="67">
        <v>3.0901999999999999E-2</v>
      </c>
      <c r="O2314" s="67">
        <f t="shared" si="45"/>
        <v>3.0901999999999999E-2</v>
      </c>
      <c r="R2314" s="67"/>
      <c r="X2314" s="66">
        <v>45229</v>
      </c>
      <c r="Y2314" s="62">
        <v>8.5</v>
      </c>
    </row>
    <row r="2315" spans="9:25" x14ac:dyDescent="0.25">
      <c r="I2315" s="66">
        <v>45231</v>
      </c>
      <c r="J2315" s="62">
        <v>5.13</v>
      </c>
      <c r="K2315" s="66">
        <v>45232</v>
      </c>
      <c r="L2315" s="62">
        <v>299.47000000000003</v>
      </c>
      <c r="M2315" s="62">
        <v>299.47000000000003</v>
      </c>
      <c r="N2315" s="67">
        <v>2.9947000000000001E-2</v>
      </c>
      <c r="O2315" s="67">
        <f t="shared" si="45"/>
        <v>2.9947000000000001E-2</v>
      </c>
      <c r="R2315" s="67"/>
      <c r="X2315" s="66">
        <v>45230</v>
      </c>
      <c r="Y2315" s="62">
        <v>8.5</v>
      </c>
    </row>
    <row r="2316" spans="9:25" x14ac:dyDescent="0.25">
      <c r="I2316" s="66">
        <v>45232</v>
      </c>
      <c r="J2316" s="62">
        <v>4.99</v>
      </c>
      <c r="K2316" s="66">
        <v>45233</v>
      </c>
      <c r="L2316" s="62">
        <v>291.99</v>
      </c>
      <c r="M2316" s="62">
        <v>291.99</v>
      </c>
      <c r="N2316" s="67">
        <v>2.9198999999999999E-2</v>
      </c>
      <c r="O2316" s="67">
        <f t="shared" ref="O2316:O2379" si="46">IF(OR(N2316&gt;($G$25+$G$26*$G$24),N2316&lt;($G$25-$G$26*$G$24)),"",N2316)</f>
        <v>2.9198999999999999E-2</v>
      </c>
      <c r="R2316" s="67"/>
      <c r="X2316" s="66">
        <v>45231</v>
      </c>
      <c r="Y2316" s="62">
        <v>8.5</v>
      </c>
    </row>
    <row r="2317" spans="9:25" x14ac:dyDescent="0.25">
      <c r="I2317" s="66">
        <v>45233</v>
      </c>
      <c r="J2317" s="62">
        <v>4.93</v>
      </c>
      <c r="K2317" s="66">
        <v>45236</v>
      </c>
      <c r="L2317" s="62">
        <v>286.64</v>
      </c>
      <c r="M2317" s="62">
        <v>286.64</v>
      </c>
      <c r="N2317" s="67">
        <v>2.8663999999999999E-2</v>
      </c>
      <c r="O2317" s="67">
        <f t="shared" si="46"/>
        <v>2.8663999999999999E-2</v>
      </c>
      <c r="R2317" s="67"/>
      <c r="X2317" s="66">
        <v>45232</v>
      </c>
      <c r="Y2317" s="62">
        <v>8.5</v>
      </c>
    </row>
    <row r="2318" spans="9:25" x14ac:dyDescent="0.25">
      <c r="I2318" s="66">
        <v>45236</v>
      </c>
      <c r="J2318" s="62">
        <v>5</v>
      </c>
      <c r="K2318" s="66">
        <v>45237</v>
      </c>
      <c r="L2318" s="62">
        <v>294.23</v>
      </c>
      <c r="M2318" s="62">
        <v>294.23</v>
      </c>
      <c r="N2318" s="67">
        <v>2.9423000000000001E-2</v>
      </c>
      <c r="O2318" s="67">
        <f t="shared" si="46"/>
        <v>2.9423000000000001E-2</v>
      </c>
      <c r="R2318" s="67"/>
      <c r="X2318" s="66">
        <v>45233</v>
      </c>
      <c r="Y2318" s="62">
        <v>8.5</v>
      </c>
    </row>
    <row r="2319" spans="9:25" x14ac:dyDescent="0.25">
      <c r="I2319" s="66">
        <v>45237</v>
      </c>
      <c r="J2319" s="62">
        <v>4.91</v>
      </c>
      <c r="K2319" s="66">
        <v>45238</v>
      </c>
      <c r="L2319" s="62">
        <v>291.91000000000003</v>
      </c>
      <c r="M2319" s="62">
        <v>291.91000000000003</v>
      </c>
      <c r="N2319" s="67">
        <v>2.9191000000000002E-2</v>
      </c>
      <c r="O2319" s="67">
        <f t="shared" si="46"/>
        <v>2.9191000000000002E-2</v>
      </c>
      <c r="R2319" s="67"/>
      <c r="X2319" s="66">
        <v>45236</v>
      </c>
      <c r="Y2319" s="62">
        <v>8.5</v>
      </c>
    </row>
    <row r="2320" spans="9:25" x14ac:dyDescent="0.25">
      <c r="I2320" s="66">
        <v>45238</v>
      </c>
      <c r="J2320" s="62">
        <v>4.82</v>
      </c>
      <c r="K2320" s="66">
        <v>45239</v>
      </c>
      <c r="L2320" s="62">
        <v>290.54000000000002</v>
      </c>
      <c r="M2320" s="62">
        <v>290.54000000000002</v>
      </c>
      <c r="N2320" s="67">
        <v>2.9054000000000003E-2</v>
      </c>
      <c r="O2320" s="67">
        <f t="shared" si="46"/>
        <v>2.9054000000000003E-2</v>
      </c>
      <c r="R2320" s="67"/>
      <c r="X2320" s="66">
        <v>45237</v>
      </c>
      <c r="Y2320" s="62">
        <v>8.5</v>
      </c>
    </row>
    <row r="2321" spans="9:25" x14ac:dyDescent="0.25">
      <c r="I2321" s="66">
        <v>45239</v>
      </c>
      <c r="J2321" s="62">
        <v>4.97</v>
      </c>
      <c r="K2321" s="66">
        <v>45240</v>
      </c>
      <c r="L2321" s="62">
        <v>294.95999999999998</v>
      </c>
      <c r="M2321" s="62">
        <v>294.95999999999998</v>
      </c>
      <c r="N2321" s="67">
        <v>2.9495999999999998E-2</v>
      </c>
      <c r="O2321" s="67">
        <f t="shared" si="46"/>
        <v>2.9495999999999998E-2</v>
      </c>
      <c r="R2321" s="67"/>
      <c r="X2321" s="66">
        <v>45238</v>
      </c>
      <c r="Y2321" s="62">
        <v>8.5</v>
      </c>
    </row>
    <row r="2322" spans="9:25" x14ac:dyDescent="0.25">
      <c r="I2322" s="66">
        <v>45240</v>
      </c>
      <c r="J2322" s="62">
        <v>4.93</v>
      </c>
      <c r="K2322" s="66">
        <v>45243</v>
      </c>
      <c r="L2322" s="62">
        <v>290.75</v>
      </c>
      <c r="M2322" s="62">
        <v>290.75</v>
      </c>
      <c r="N2322" s="67">
        <v>2.9075E-2</v>
      </c>
      <c r="O2322" s="67">
        <f t="shared" si="46"/>
        <v>2.9075E-2</v>
      </c>
      <c r="R2322" s="67"/>
      <c r="X2322" s="66">
        <v>45239</v>
      </c>
      <c r="Y2322" s="62">
        <v>8.5</v>
      </c>
    </row>
    <row r="2323" spans="9:25" x14ac:dyDescent="0.25">
      <c r="I2323" s="66">
        <v>45243</v>
      </c>
      <c r="J2323" s="62">
        <v>4.95</v>
      </c>
      <c r="K2323" s="66">
        <v>45244</v>
      </c>
      <c r="L2323" s="62">
        <v>292.79000000000002</v>
      </c>
      <c r="M2323" s="62">
        <v>292.79000000000002</v>
      </c>
      <c r="N2323" s="67">
        <v>2.9279000000000003E-2</v>
      </c>
      <c r="O2323" s="67">
        <f t="shared" si="46"/>
        <v>2.9279000000000003E-2</v>
      </c>
      <c r="R2323" s="67"/>
      <c r="X2323" s="66">
        <v>45240</v>
      </c>
      <c r="Y2323" s="62">
        <v>8.5</v>
      </c>
    </row>
    <row r="2324" spans="9:25" x14ac:dyDescent="0.25">
      <c r="I2324" s="66">
        <v>45244</v>
      </c>
      <c r="J2324" s="62">
        <v>4.8</v>
      </c>
      <c r="K2324" s="66">
        <v>45245</v>
      </c>
      <c r="L2324" s="62">
        <v>284.02</v>
      </c>
      <c r="M2324" s="62">
        <v>284.02</v>
      </c>
      <c r="N2324" s="67">
        <v>2.8401999999999997E-2</v>
      </c>
      <c r="O2324" s="67">
        <f t="shared" si="46"/>
        <v>2.8401999999999997E-2</v>
      </c>
      <c r="R2324" s="67"/>
      <c r="X2324" s="66">
        <v>45243</v>
      </c>
      <c r="Y2324" s="62">
        <v>8.5</v>
      </c>
    </row>
    <row r="2325" spans="9:25" x14ac:dyDescent="0.25">
      <c r="I2325" s="66">
        <v>45245</v>
      </c>
      <c r="J2325" s="62">
        <v>4.87</v>
      </c>
      <c r="K2325" s="66">
        <v>45246</v>
      </c>
      <c r="L2325" s="62">
        <v>285.11</v>
      </c>
      <c r="M2325" s="62">
        <v>285.11</v>
      </c>
      <c r="N2325" s="67">
        <v>2.8511000000000002E-2</v>
      </c>
      <c r="O2325" s="67">
        <f t="shared" si="46"/>
        <v>2.8511000000000002E-2</v>
      </c>
      <c r="R2325" s="67"/>
      <c r="X2325" s="66">
        <v>45244</v>
      </c>
      <c r="Y2325" s="62">
        <v>8.5</v>
      </c>
    </row>
    <row r="2326" spans="9:25" x14ac:dyDescent="0.25">
      <c r="I2326" s="66">
        <v>45246</v>
      </c>
      <c r="J2326" s="62">
        <v>4.82</v>
      </c>
      <c r="K2326" s="66">
        <v>45247</v>
      </c>
      <c r="L2326" s="62">
        <v>281.14999999999998</v>
      </c>
      <c r="M2326" s="62">
        <v>281.14999999999998</v>
      </c>
      <c r="N2326" s="67">
        <v>2.8114999999999998E-2</v>
      </c>
      <c r="O2326" s="67">
        <f t="shared" si="46"/>
        <v>2.8114999999999998E-2</v>
      </c>
      <c r="R2326" s="67"/>
      <c r="X2326" s="66">
        <v>45245</v>
      </c>
      <c r="Y2326" s="62">
        <v>8.5</v>
      </c>
    </row>
    <row r="2327" spans="9:25" x14ac:dyDescent="0.25">
      <c r="I2327" s="66">
        <v>45247</v>
      </c>
      <c r="J2327" s="62">
        <v>4.8</v>
      </c>
      <c r="K2327" s="66">
        <v>45250</v>
      </c>
      <c r="L2327" s="62">
        <v>279.37</v>
      </c>
      <c r="M2327" s="62">
        <v>279.37</v>
      </c>
      <c r="N2327" s="67">
        <v>2.7937E-2</v>
      </c>
      <c r="O2327" s="67">
        <f t="shared" si="46"/>
        <v>2.7937E-2</v>
      </c>
      <c r="R2327" s="67"/>
      <c r="X2327" s="66">
        <v>45246</v>
      </c>
      <c r="Y2327" s="62">
        <v>8.5</v>
      </c>
    </row>
    <row r="2328" spans="9:25" x14ac:dyDescent="0.25">
      <c r="I2328" s="66">
        <v>45250</v>
      </c>
      <c r="J2328" s="62">
        <v>4.74</v>
      </c>
      <c r="K2328" s="66">
        <v>45251</v>
      </c>
      <c r="L2328" s="147">
        <v>27.44</v>
      </c>
      <c r="M2328" s="147">
        <v>274.39999999999998</v>
      </c>
      <c r="N2328" s="148">
        <v>2.7439999999999999E-2</v>
      </c>
      <c r="O2328" s="148">
        <f t="shared" si="46"/>
        <v>2.7439999999999999E-2</v>
      </c>
      <c r="R2328" s="67"/>
      <c r="X2328" s="66">
        <v>45247</v>
      </c>
      <c r="Y2328" s="62">
        <v>8.5</v>
      </c>
    </row>
    <row r="2329" spans="9:25" x14ac:dyDescent="0.25">
      <c r="I2329" s="66">
        <v>45251</v>
      </c>
      <c r="J2329" s="62">
        <v>4.75</v>
      </c>
      <c r="K2329" s="66">
        <v>45252</v>
      </c>
      <c r="L2329" s="62">
        <v>273.51</v>
      </c>
      <c r="M2329" s="62">
        <v>273.51</v>
      </c>
      <c r="N2329" s="67">
        <v>2.7351E-2</v>
      </c>
      <c r="O2329" s="67">
        <f t="shared" si="46"/>
        <v>2.7351E-2</v>
      </c>
      <c r="R2329" s="67"/>
      <c r="X2329" s="66">
        <v>45250</v>
      </c>
      <c r="Y2329" s="62">
        <v>8.5</v>
      </c>
    </row>
    <row r="2330" spans="9:25" x14ac:dyDescent="0.25">
      <c r="I2330" s="66">
        <v>45252</v>
      </c>
      <c r="J2330" s="62">
        <v>4.7300000000000004</v>
      </c>
      <c r="K2330" s="66">
        <v>45253</v>
      </c>
      <c r="L2330" s="62">
        <v>274.85000000000002</v>
      </c>
      <c r="M2330" s="62">
        <v>274.85000000000002</v>
      </c>
      <c r="N2330" s="67">
        <v>2.7485000000000002E-2</v>
      </c>
      <c r="O2330" s="67">
        <f t="shared" si="46"/>
        <v>2.7485000000000002E-2</v>
      </c>
      <c r="R2330" s="67"/>
      <c r="X2330" s="66">
        <v>45251</v>
      </c>
      <c r="Y2330" s="62">
        <v>8.5</v>
      </c>
    </row>
    <row r="2331" spans="9:25" x14ac:dyDescent="0.25">
      <c r="I2331" s="66">
        <v>45253</v>
      </c>
      <c r="J2331" s="62"/>
      <c r="K2331" s="66">
        <v>45254</v>
      </c>
      <c r="L2331" s="62">
        <v>275.07</v>
      </c>
      <c r="M2331" s="62">
        <v>275.07</v>
      </c>
      <c r="N2331" s="67">
        <v>2.7507E-2</v>
      </c>
      <c r="O2331" s="67">
        <f t="shared" si="46"/>
        <v>2.7507E-2</v>
      </c>
      <c r="R2331" s="67"/>
      <c r="X2331" s="66">
        <v>45252</v>
      </c>
      <c r="Y2331" s="62">
        <v>8.5</v>
      </c>
    </row>
    <row r="2332" spans="9:25" x14ac:dyDescent="0.25">
      <c r="I2332" s="66">
        <v>45254</v>
      </c>
      <c r="J2332" s="62">
        <v>4.79</v>
      </c>
      <c r="K2332" s="66">
        <v>45257</v>
      </c>
      <c r="L2332" s="62">
        <v>275.26</v>
      </c>
      <c r="M2332" s="62">
        <v>275.26</v>
      </c>
      <c r="N2332" s="67">
        <v>2.7525999999999998E-2</v>
      </c>
      <c r="O2332" s="67">
        <f t="shared" si="46"/>
        <v>2.7525999999999998E-2</v>
      </c>
      <c r="R2332" s="67"/>
      <c r="X2332" s="66">
        <v>45253</v>
      </c>
      <c r="Y2332" s="62">
        <v>8.5</v>
      </c>
    </row>
    <row r="2333" spans="9:25" x14ac:dyDescent="0.25">
      <c r="I2333" s="66">
        <v>45257</v>
      </c>
      <c r="J2333" s="62">
        <v>4.72</v>
      </c>
      <c r="K2333" s="66">
        <v>45258</v>
      </c>
      <c r="L2333" s="62">
        <v>273.08</v>
      </c>
      <c r="M2333" s="62">
        <v>273.08</v>
      </c>
      <c r="N2333" s="67">
        <v>2.7307999999999999E-2</v>
      </c>
      <c r="O2333" s="67">
        <f t="shared" si="46"/>
        <v>2.7307999999999999E-2</v>
      </c>
      <c r="R2333" s="67"/>
      <c r="X2333" s="66">
        <v>45254</v>
      </c>
      <c r="Y2333" s="62">
        <v>8.5</v>
      </c>
    </row>
    <row r="2334" spans="9:25" x14ac:dyDescent="0.25">
      <c r="I2334" s="66">
        <v>45258</v>
      </c>
      <c r="J2334" s="62">
        <v>4.7</v>
      </c>
      <c r="K2334" s="66">
        <v>45259</v>
      </c>
      <c r="L2334" s="62">
        <v>272.06</v>
      </c>
      <c r="M2334" s="62">
        <v>272.06</v>
      </c>
      <c r="N2334" s="67">
        <v>2.7206000000000001E-2</v>
      </c>
      <c r="O2334" s="67">
        <f t="shared" si="46"/>
        <v>2.7206000000000001E-2</v>
      </c>
      <c r="R2334" s="67"/>
      <c r="X2334" s="66">
        <v>45257</v>
      </c>
      <c r="Y2334" s="62">
        <v>8.5</v>
      </c>
    </row>
    <row r="2335" spans="9:25" x14ac:dyDescent="0.25">
      <c r="I2335" s="66">
        <v>45259</v>
      </c>
      <c r="J2335" s="62">
        <v>4.62</v>
      </c>
      <c r="K2335" s="66">
        <v>45260</v>
      </c>
      <c r="L2335" s="62">
        <v>264.61</v>
      </c>
      <c r="M2335" s="62">
        <v>264.61</v>
      </c>
      <c r="N2335" s="67">
        <v>2.6461000000000002E-2</v>
      </c>
      <c r="O2335" s="67">
        <f t="shared" si="46"/>
        <v>2.6461000000000002E-2</v>
      </c>
      <c r="R2335" s="67"/>
      <c r="X2335" s="66">
        <v>45258</v>
      </c>
      <c r="Y2335" s="62">
        <v>8.5</v>
      </c>
    </row>
    <row r="2336" spans="9:25" x14ac:dyDescent="0.25">
      <c r="I2336" s="66">
        <v>45260</v>
      </c>
      <c r="J2336" s="62">
        <v>4.72</v>
      </c>
      <c r="K2336" s="66">
        <v>45261</v>
      </c>
      <c r="L2336" s="62">
        <v>269.75</v>
      </c>
      <c r="M2336" s="62">
        <v>269.75</v>
      </c>
      <c r="N2336" s="67">
        <v>2.6974999999999999E-2</v>
      </c>
      <c r="O2336" s="67">
        <f t="shared" si="46"/>
        <v>2.6974999999999999E-2</v>
      </c>
      <c r="R2336" s="67"/>
      <c r="X2336" s="66">
        <v>45259</v>
      </c>
      <c r="Y2336" s="62">
        <v>8.5</v>
      </c>
    </row>
    <row r="2337" spans="9:25" x14ac:dyDescent="0.25">
      <c r="I2337" s="66">
        <v>45261</v>
      </c>
      <c r="J2337" s="62">
        <v>4.58</v>
      </c>
      <c r="K2337" s="66">
        <v>45264</v>
      </c>
      <c r="L2337" s="62">
        <v>280.54000000000002</v>
      </c>
      <c r="M2337" s="62">
        <v>280.54000000000002</v>
      </c>
      <c r="N2337" s="67">
        <v>2.8054000000000003E-2</v>
      </c>
      <c r="O2337" s="67">
        <f t="shared" si="46"/>
        <v>2.8054000000000003E-2</v>
      </c>
      <c r="R2337" s="67"/>
      <c r="X2337" s="66">
        <v>45260</v>
      </c>
      <c r="Y2337" s="62">
        <v>8.5</v>
      </c>
    </row>
    <row r="2338" spans="9:25" x14ac:dyDescent="0.25">
      <c r="I2338" s="66">
        <v>45264</v>
      </c>
      <c r="J2338" s="62">
        <v>4.6100000000000003</v>
      </c>
      <c r="K2338" s="66">
        <v>45265</v>
      </c>
      <c r="L2338" s="62">
        <v>265.76</v>
      </c>
      <c r="M2338" s="62">
        <v>265.76</v>
      </c>
      <c r="N2338" s="67">
        <v>2.6575999999999999E-2</v>
      </c>
      <c r="O2338" s="67">
        <f t="shared" si="46"/>
        <v>2.6575999999999999E-2</v>
      </c>
      <c r="R2338" s="67"/>
      <c r="X2338" s="66">
        <v>45261</v>
      </c>
      <c r="Y2338" s="62">
        <v>8.5</v>
      </c>
    </row>
    <row r="2339" spans="9:25" x14ac:dyDescent="0.25">
      <c r="I2339" s="66">
        <v>45265</v>
      </c>
      <c r="J2339" s="62">
        <v>4.4800000000000004</v>
      </c>
      <c r="K2339" s="66">
        <v>45266</v>
      </c>
      <c r="L2339" s="62">
        <v>268.44</v>
      </c>
      <c r="M2339" s="62">
        <v>268.44</v>
      </c>
      <c r="N2339" s="67">
        <v>2.6844E-2</v>
      </c>
      <c r="O2339" s="67">
        <f t="shared" si="46"/>
        <v>2.6844E-2</v>
      </c>
      <c r="R2339" s="67"/>
      <c r="X2339" s="66">
        <v>45264</v>
      </c>
      <c r="Y2339" s="62">
        <v>8.5</v>
      </c>
    </row>
    <row r="2340" spans="9:25" x14ac:dyDescent="0.25">
      <c r="I2340" s="66">
        <v>45266</v>
      </c>
      <c r="J2340" s="62">
        <v>4.4000000000000004</v>
      </c>
      <c r="K2340" s="66">
        <v>45267</v>
      </c>
      <c r="L2340" s="62">
        <v>272.55</v>
      </c>
      <c r="M2340" s="62">
        <v>272.55</v>
      </c>
      <c r="N2340" s="67">
        <v>2.7255000000000001E-2</v>
      </c>
      <c r="O2340" s="67">
        <f t="shared" si="46"/>
        <v>2.7255000000000001E-2</v>
      </c>
      <c r="R2340" s="67"/>
      <c r="X2340" s="66">
        <v>45265</v>
      </c>
      <c r="Y2340" s="62">
        <v>8.5</v>
      </c>
    </row>
    <row r="2341" spans="9:25" x14ac:dyDescent="0.25">
      <c r="I2341" s="66">
        <v>45267</v>
      </c>
      <c r="J2341" s="62">
        <v>4.42</v>
      </c>
      <c r="K2341" s="66">
        <v>45268</v>
      </c>
      <c r="L2341" s="62">
        <v>270.07</v>
      </c>
      <c r="M2341" s="62">
        <v>270.07</v>
      </c>
      <c r="N2341" s="67">
        <v>2.7007E-2</v>
      </c>
      <c r="O2341" s="67">
        <f t="shared" si="46"/>
        <v>2.7007E-2</v>
      </c>
      <c r="R2341" s="67"/>
      <c r="X2341" s="66">
        <v>45266</v>
      </c>
      <c r="Y2341" s="62">
        <v>8.5</v>
      </c>
    </row>
    <row r="2342" spans="9:25" x14ac:dyDescent="0.25">
      <c r="I2342" s="66">
        <v>45268</v>
      </c>
      <c r="J2342" s="62">
        <v>4.49</v>
      </c>
      <c r="K2342" s="66">
        <v>45271</v>
      </c>
      <c r="L2342" s="62">
        <v>270.02999999999997</v>
      </c>
      <c r="M2342" s="62">
        <v>270.02999999999997</v>
      </c>
      <c r="N2342" s="67">
        <v>2.7002999999999996E-2</v>
      </c>
      <c r="O2342" s="67">
        <f t="shared" si="46"/>
        <v>2.7002999999999996E-2</v>
      </c>
      <c r="R2342" s="67"/>
      <c r="X2342" s="66">
        <v>45267</v>
      </c>
      <c r="Y2342" s="62">
        <v>8.5</v>
      </c>
    </row>
    <row r="2343" spans="9:25" x14ac:dyDescent="0.25">
      <c r="I2343" s="66">
        <v>45271</v>
      </c>
      <c r="J2343" s="62">
        <v>4.51</v>
      </c>
      <c r="K2343" s="66">
        <v>45272</v>
      </c>
      <c r="L2343" s="62">
        <v>267.26</v>
      </c>
      <c r="M2343" s="62">
        <v>267.26</v>
      </c>
      <c r="N2343" s="67">
        <v>2.6726E-2</v>
      </c>
      <c r="O2343" s="67">
        <f t="shared" si="46"/>
        <v>2.6726E-2</v>
      </c>
      <c r="R2343" s="67"/>
      <c r="X2343" s="66">
        <v>45268</v>
      </c>
      <c r="Y2343" s="62">
        <v>8.5</v>
      </c>
    </row>
    <row r="2344" spans="9:25" x14ac:dyDescent="0.25">
      <c r="I2344" s="66">
        <v>45272</v>
      </c>
      <c r="J2344" s="62">
        <v>4.4800000000000004</v>
      </c>
      <c r="K2344" s="66">
        <v>45273</v>
      </c>
      <c r="L2344" s="62">
        <v>267.02</v>
      </c>
      <c r="M2344" s="62">
        <v>267.02</v>
      </c>
      <c r="N2344" s="67">
        <v>2.6701999999999997E-2</v>
      </c>
      <c r="O2344" s="67">
        <f t="shared" si="46"/>
        <v>2.6701999999999997E-2</v>
      </c>
      <c r="R2344" s="67"/>
      <c r="X2344" s="66">
        <v>45271</v>
      </c>
      <c r="Y2344" s="62">
        <v>8.5</v>
      </c>
    </row>
    <row r="2345" spans="9:25" x14ac:dyDescent="0.25">
      <c r="I2345" s="66">
        <v>45273</v>
      </c>
      <c r="J2345" s="62">
        <v>4.3600000000000003</v>
      </c>
      <c r="K2345" s="66">
        <v>45274</v>
      </c>
      <c r="L2345" s="62">
        <v>260.75</v>
      </c>
      <c r="M2345" s="62">
        <v>260.75</v>
      </c>
      <c r="N2345" s="67">
        <v>2.6075000000000001E-2</v>
      </c>
      <c r="O2345" s="67">
        <f t="shared" si="46"/>
        <v>2.6075000000000001E-2</v>
      </c>
      <c r="R2345" s="67"/>
      <c r="X2345" s="66">
        <v>45272</v>
      </c>
      <c r="Y2345" s="62">
        <v>8.5</v>
      </c>
    </row>
    <row r="2346" spans="9:25" x14ac:dyDescent="0.25">
      <c r="I2346" s="66">
        <v>45274</v>
      </c>
      <c r="J2346" s="62">
        <v>4.21</v>
      </c>
      <c r="K2346" s="66">
        <v>45275</v>
      </c>
      <c r="L2346" s="62">
        <v>257.98</v>
      </c>
      <c r="M2346" s="62">
        <v>257.98</v>
      </c>
      <c r="N2346" s="67">
        <v>2.5798000000000001E-2</v>
      </c>
      <c r="O2346" s="67">
        <f t="shared" si="46"/>
        <v>2.5798000000000001E-2</v>
      </c>
      <c r="R2346" s="67"/>
      <c r="X2346" s="66">
        <v>45273</v>
      </c>
      <c r="Y2346" s="62">
        <v>8.5</v>
      </c>
    </row>
    <row r="2347" spans="9:25" x14ac:dyDescent="0.25">
      <c r="I2347" s="66">
        <v>45275</v>
      </c>
      <c r="J2347" s="62">
        <v>4.1900000000000004</v>
      </c>
      <c r="K2347" s="66">
        <v>45278</v>
      </c>
      <c r="L2347" s="62">
        <v>264.41000000000003</v>
      </c>
      <c r="M2347" s="62">
        <v>264.41000000000003</v>
      </c>
      <c r="N2347" s="67">
        <v>2.6441000000000003E-2</v>
      </c>
      <c r="O2347" s="67">
        <f t="shared" si="46"/>
        <v>2.6441000000000003E-2</v>
      </c>
      <c r="R2347" s="67"/>
      <c r="X2347" s="66">
        <v>45274</v>
      </c>
      <c r="Y2347" s="62">
        <v>8.5</v>
      </c>
    </row>
    <row r="2348" spans="9:25" x14ac:dyDescent="0.25">
      <c r="I2348" s="66">
        <v>45278</v>
      </c>
      <c r="J2348" s="62">
        <v>4.2300000000000004</v>
      </c>
      <c r="K2348" s="66">
        <v>45279</v>
      </c>
      <c r="L2348" s="62">
        <v>263.48</v>
      </c>
      <c r="M2348" s="62">
        <v>263.48</v>
      </c>
      <c r="N2348" s="67">
        <v>2.6348000000000003E-2</v>
      </c>
      <c r="O2348" s="67">
        <f t="shared" si="46"/>
        <v>2.6348000000000003E-2</v>
      </c>
      <c r="R2348" s="67"/>
      <c r="X2348" s="66">
        <v>45275</v>
      </c>
      <c r="Y2348" s="62">
        <v>8.5</v>
      </c>
    </row>
    <row r="2349" spans="9:25" x14ac:dyDescent="0.25">
      <c r="I2349" s="66">
        <v>45279</v>
      </c>
      <c r="J2349" s="62">
        <v>4.2300000000000004</v>
      </c>
      <c r="K2349" s="66">
        <v>45280</v>
      </c>
      <c r="L2349" s="62">
        <v>262.12</v>
      </c>
      <c r="M2349" s="62">
        <v>262.12</v>
      </c>
      <c r="N2349" s="67">
        <v>2.6211999999999999E-2</v>
      </c>
      <c r="O2349" s="67">
        <f t="shared" si="46"/>
        <v>2.6211999999999999E-2</v>
      </c>
      <c r="R2349" s="67"/>
      <c r="X2349" s="66">
        <v>45278</v>
      </c>
      <c r="Y2349" s="62">
        <v>8.5</v>
      </c>
    </row>
    <row r="2350" spans="9:25" x14ac:dyDescent="0.25">
      <c r="I2350" s="66">
        <v>45280</v>
      </c>
      <c r="J2350" s="62">
        <v>4.17</v>
      </c>
      <c r="K2350" s="66">
        <v>45281</v>
      </c>
      <c r="L2350" s="62">
        <v>261.72000000000003</v>
      </c>
      <c r="M2350" s="62">
        <v>261.72000000000003</v>
      </c>
      <c r="N2350" s="67">
        <v>2.6172000000000004E-2</v>
      </c>
      <c r="O2350" s="67">
        <f t="shared" si="46"/>
        <v>2.6172000000000004E-2</v>
      </c>
      <c r="R2350" s="67"/>
      <c r="X2350" s="66">
        <v>45279</v>
      </c>
      <c r="Y2350" s="62">
        <v>8.5</v>
      </c>
    </row>
    <row r="2351" spans="9:25" x14ac:dyDescent="0.25">
      <c r="I2351" s="66">
        <v>45281</v>
      </c>
      <c r="J2351" s="62">
        <v>4.1900000000000004</v>
      </c>
      <c r="K2351" s="66">
        <v>45282</v>
      </c>
      <c r="L2351" s="62">
        <v>261.38</v>
      </c>
      <c r="M2351" s="62">
        <v>261.38</v>
      </c>
      <c r="N2351" s="67">
        <v>2.6137999999999998E-2</v>
      </c>
      <c r="O2351" s="67">
        <f t="shared" si="46"/>
        <v>2.6137999999999998E-2</v>
      </c>
      <c r="R2351" s="67"/>
      <c r="X2351" s="66">
        <v>45280</v>
      </c>
      <c r="Y2351" s="62">
        <v>8.5</v>
      </c>
    </row>
    <row r="2352" spans="9:25" x14ac:dyDescent="0.25">
      <c r="I2352" s="66">
        <v>45282</v>
      </c>
      <c r="J2352" s="62">
        <v>4.21</v>
      </c>
      <c r="K2352" s="66">
        <v>45285</v>
      </c>
      <c r="L2352" s="62">
        <v>259.42</v>
      </c>
      <c r="M2352" s="62">
        <v>259.42</v>
      </c>
      <c r="N2352" s="67">
        <v>2.5942000000000003E-2</v>
      </c>
      <c r="O2352" s="67">
        <f t="shared" si="46"/>
        <v>2.5942000000000003E-2</v>
      </c>
      <c r="R2352" s="67"/>
      <c r="X2352" s="66">
        <v>45281</v>
      </c>
      <c r="Y2352" s="62">
        <v>8.5</v>
      </c>
    </row>
    <row r="2353" spans="9:25" x14ac:dyDescent="0.25">
      <c r="I2353" s="66">
        <v>45285</v>
      </c>
      <c r="J2353" s="62"/>
      <c r="K2353" s="66">
        <v>45286</v>
      </c>
      <c r="L2353" s="62">
        <v>259.29000000000002</v>
      </c>
      <c r="M2353" s="62">
        <v>259.29000000000002</v>
      </c>
      <c r="N2353" s="67">
        <v>2.5929000000000001E-2</v>
      </c>
      <c r="O2353" s="67">
        <f t="shared" si="46"/>
        <v>2.5929000000000001E-2</v>
      </c>
      <c r="R2353" s="67"/>
      <c r="X2353" s="66">
        <v>45282</v>
      </c>
      <c r="Y2353" s="62">
        <v>8.5</v>
      </c>
    </row>
    <row r="2354" spans="9:25" x14ac:dyDescent="0.25">
      <c r="I2354" s="66">
        <v>45286</v>
      </c>
      <c r="J2354" s="62">
        <v>4.2</v>
      </c>
      <c r="K2354" s="66">
        <v>45287</v>
      </c>
      <c r="L2354" s="62">
        <v>259.35000000000002</v>
      </c>
      <c r="M2354" s="62">
        <v>259.35000000000002</v>
      </c>
      <c r="N2354" s="67">
        <v>2.5935000000000003E-2</v>
      </c>
      <c r="O2354" s="67">
        <f t="shared" si="46"/>
        <v>2.5935000000000003E-2</v>
      </c>
      <c r="R2354" s="67"/>
      <c r="X2354" s="66">
        <v>45285</v>
      </c>
      <c r="Y2354" s="62">
        <v>8.5</v>
      </c>
    </row>
    <row r="2355" spans="9:25" x14ac:dyDescent="0.25">
      <c r="I2355" s="66">
        <v>45287</v>
      </c>
      <c r="J2355" s="62">
        <v>4.0999999999999996</v>
      </c>
      <c r="K2355" s="66">
        <v>45288</v>
      </c>
      <c r="L2355" s="62">
        <v>254.17</v>
      </c>
      <c r="M2355" s="62">
        <v>254.17</v>
      </c>
      <c r="N2355" s="67">
        <v>2.5416999999999999E-2</v>
      </c>
      <c r="O2355" s="67">
        <f t="shared" si="46"/>
        <v>2.5416999999999999E-2</v>
      </c>
      <c r="R2355" s="67"/>
      <c r="X2355" s="66">
        <v>45286</v>
      </c>
      <c r="Y2355" s="62">
        <v>8.5</v>
      </c>
    </row>
    <row r="2356" spans="9:25" x14ac:dyDescent="0.25">
      <c r="I2356" s="66">
        <v>45288</v>
      </c>
      <c r="J2356" s="62">
        <v>4.1399999999999997</v>
      </c>
      <c r="K2356" s="66">
        <v>45289</v>
      </c>
      <c r="L2356" s="62">
        <v>255.38</v>
      </c>
      <c r="M2356" s="62">
        <v>255.38</v>
      </c>
      <c r="N2356" s="67">
        <v>2.5537999999999998E-2</v>
      </c>
      <c r="O2356" s="67">
        <f t="shared" si="46"/>
        <v>2.5537999999999998E-2</v>
      </c>
      <c r="R2356" s="67"/>
      <c r="X2356" s="66">
        <v>45287</v>
      </c>
      <c r="Y2356" s="62">
        <v>8.5</v>
      </c>
    </row>
    <row r="2357" spans="9:25" x14ac:dyDescent="0.25">
      <c r="I2357" s="66">
        <v>45289</v>
      </c>
      <c r="J2357" s="62">
        <v>4.2</v>
      </c>
      <c r="K2357" s="66">
        <v>45292</v>
      </c>
      <c r="L2357" s="147">
        <v>2.54</v>
      </c>
      <c r="M2357" s="147">
        <v>254</v>
      </c>
      <c r="N2357" s="148">
        <v>2.5399999999999999E-2</v>
      </c>
      <c r="O2357" s="148">
        <f t="shared" si="46"/>
        <v>2.5399999999999999E-2</v>
      </c>
      <c r="R2357" s="67"/>
      <c r="X2357" s="66">
        <v>45288</v>
      </c>
      <c r="Y2357" s="62">
        <v>8.5</v>
      </c>
    </row>
    <row r="2358" spans="9:25" x14ac:dyDescent="0.25">
      <c r="I2358" s="66">
        <v>45292</v>
      </c>
      <c r="J2358" s="62"/>
      <c r="K2358" s="66">
        <v>45293</v>
      </c>
      <c r="L2358" s="147">
        <v>25.38</v>
      </c>
      <c r="M2358" s="147">
        <v>253.8</v>
      </c>
      <c r="N2358" s="148">
        <v>2.538E-2</v>
      </c>
      <c r="O2358" s="148">
        <f t="shared" si="46"/>
        <v>2.538E-2</v>
      </c>
      <c r="R2358" s="67"/>
      <c r="X2358" s="66">
        <v>45289</v>
      </c>
      <c r="Y2358" s="62">
        <v>8.5</v>
      </c>
    </row>
    <row r="2359" spans="9:25" x14ac:dyDescent="0.25">
      <c r="I2359" s="66">
        <v>45293</v>
      </c>
      <c r="J2359" s="62">
        <v>4.25</v>
      </c>
      <c r="K2359" s="66">
        <v>45294</v>
      </c>
      <c r="L2359" s="62">
        <v>262.11</v>
      </c>
      <c r="M2359" s="62">
        <v>262.11</v>
      </c>
      <c r="N2359" s="67">
        <v>2.6211000000000002E-2</v>
      </c>
      <c r="O2359" s="67">
        <f t="shared" si="46"/>
        <v>2.6211000000000002E-2</v>
      </c>
      <c r="R2359" s="67"/>
      <c r="X2359" s="66">
        <v>45292</v>
      </c>
      <c r="Y2359" s="62">
        <v>8.5</v>
      </c>
    </row>
    <row r="2360" spans="9:25" x14ac:dyDescent="0.25">
      <c r="I2360" s="66">
        <v>45294</v>
      </c>
      <c r="J2360" s="62">
        <v>4.21</v>
      </c>
      <c r="K2360" s="66">
        <v>45295</v>
      </c>
      <c r="L2360" s="62">
        <v>265.29000000000002</v>
      </c>
      <c r="M2360" s="62">
        <v>265.29000000000002</v>
      </c>
      <c r="N2360" s="67">
        <v>2.6529E-2</v>
      </c>
      <c r="O2360" s="67">
        <f t="shared" si="46"/>
        <v>2.6529E-2</v>
      </c>
      <c r="R2360" s="67"/>
      <c r="X2360" s="66">
        <v>45293</v>
      </c>
      <c r="Y2360" s="62">
        <v>8.5</v>
      </c>
    </row>
    <row r="2361" spans="9:25" x14ac:dyDescent="0.25">
      <c r="I2361" s="66">
        <v>45295</v>
      </c>
      <c r="J2361" s="62">
        <v>4.3</v>
      </c>
      <c r="K2361" s="66">
        <v>45296</v>
      </c>
      <c r="L2361" s="62">
        <v>265.18</v>
      </c>
      <c r="M2361" s="62">
        <v>265.18</v>
      </c>
      <c r="N2361" s="67">
        <v>2.6518E-2</v>
      </c>
      <c r="O2361" s="67">
        <f t="shared" si="46"/>
        <v>2.6518E-2</v>
      </c>
      <c r="R2361" s="67"/>
      <c r="X2361" s="66">
        <v>45294</v>
      </c>
      <c r="Y2361" s="62">
        <v>8.5</v>
      </c>
    </row>
    <row r="2362" spans="9:25" x14ac:dyDescent="0.25">
      <c r="I2362" s="66">
        <v>45296</v>
      </c>
      <c r="J2362" s="62">
        <v>4.37</v>
      </c>
      <c r="K2362" s="66">
        <v>45299</v>
      </c>
      <c r="L2362" s="62">
        <v>263.79000000000002</v>
      </c>
      <c r="M2362" s="62">
        <v>263.79000000000002</v>
      </c>
      <c r="N2362" s="67">
        <v>2.6379000000000003E-2</v>
      </c>
      <c r="O2362" s="67">
        <f t="shared" si="46"/>
        <v>2.6379000000000003E-2</v>
      </c>
      <c r="R2362" s="67"/>
      <c r="X2362" s="66">
        <v>45295</v>
      </c>
      <c r="Y2362" s="62">
        <v>8.5</v>
      </c>
    </row>
    <row r="2363" spans="9:25" x14ac:dyDescent="0.25">
      <c r="I2363" s="66">
        <v>45299</v>
      </c>
      <c r="J2363" s="62">
        <v>4.33</v>
      </c>
      <c r="K2363" s="66">
        <v>45300</v>
      </c>
      <c r="L2363" s="62">
        <v>261.35000000000002</v>
      </c>
      <c r="M2363" s="62">
        <v>261.35000000000002</v>
      </c>
      <c r="N2363" s="67">
        <v>2.6135000000000002E-2</v>
      </c>
      <c r="O2363" s="67">
        <f t="shared" si="46"/>
        <v>2.6135000000000002E-2</v>
      </c>
      <c r="R2363" s="67"/>
      <c r="X2363" s="66">
        <v>45296</v>
      </c>
      <c r="Y2363" s="62">
        <v>8.5</v>
      </c>
    </row>
    <row r="2364" spans="9:25" x14ac:dyDescent="0.25">
      <c r="I2364" s="66">
        <v>45300</v>
      </c>
      <c r="J2364" s="62">
        <v>4.33</v>
      </c>
      <c r="K2364" s="66">
        <v>45301</v>
      </c>
      <c r="L2364" s="62">
        <v>263.05</v>
      </c>
      <c r="M2364" s="62">
        <v>263.05</v>
      </c>
      <c r="N2364" s="67">
        <v>2.6305000000000002E-2</v>
      </c>
      <c r="O2364" s="67">
        <f t="shared" si="46"/>
        <v>2.6305000000000002E-2</v>
      </c>
      <c r="R2364" s="67"/>
      <c r="X2364" s="66">
        <v>45299</v>
      </c>
      <c r="Y2364" s="62">
        <v>8.5</v>
      </c>
    </row>
    <row r="2365" spans="9:25" x14ac:dyDescent="0.25">
      <c r="I2365" s="66">
        <v>45301</v>
      </c>
      <c r="J2365" s="62">
        <v>4.3499999999999996</v>
      </c>
      <c r="K2365" s="66">
        <v>45302</v>
      </c>
      <c r="L2365" s="62">
        <v>258.27999999999997</v>
      </c>
      <c r="M2365" s="62">
        <v>258.27999999999997</v>
      </c>
      <c r="N2365" s="67">
        <v>2.5827999999999997E-2</v>
      </c>
      <c r="O2365" s="67">
        <f t="shared" si="46"/>
        <v>2.5827999999999997E-2</v>
      </c>
      <c r="R2365" s="67"/>
      <c r="X2365" s="66">
        <v>45300</v>
      </c>
      <c r="Y2365" s="62">
        <v>8.5</v>
      </c>
    </row>
    <row r="2366" spans="9:25" x14ac:dyDescent="0.25">
      <c r="I2366" s="66">
        <v>45302</v>
      </c>
      <c r="J2366" s="62">
        <v>4.32</v>
      </c>
      <c r="K2366" s="66">
        <v>45303</v>
      </c>
      <c r="L2366" s="62">
        <v>256.63</v>
      </c>
      <c r="M2366" s="62">
        <v>256.63</v>
      </c>
      <c r="N2366" s="67">
        <v>2.5662999999999998E-2</v>
      </c>
      <c r="O2366" s="67">
        <f t="shared" si="46"/>
        <v>2.5662999999999998E-2</v>
      </c>
      <c r="R2366" s="67"/>
      <c r="X2366" s="66">
        <v>45301</v>
      </c>
      <c r="Y2366" s="62">
        <v>8.5</v>
      </c>
    </row>
    <row r="2367" spans="9:25" x14ac:dyDescent="0.25">
      <c r="I2367" s="66">
        <v>45303</v>
      </c>
      <c r="J2367" s="62">
        <v>4.32</v>
      </c>
      <c r="K2367" s="66">
        <v>45306</v>
      </c>
      <c r="L2367" s="62">
        <v>253.89</v>
      </c>
      <c r="M2367" s="62">
        <v>253.89</v>
      </c>
      <c r="N2367" s="67">
        <v>2.5388999999999998E-2</v>
      </c>
      <c r="O2367" s="67">
        <f t="shared" si="46"/>
        <v>2.5388999999999998E-2</v>
      </c>
      <c r="R2367" s="67"/>
      <c r="X2367" s="66">
        <v>45302</v>
      </c>
      <c r="Y2367" s="62">
        <v>8.5</v>
      </c>
    </row>
    <row r="2368" spans="9:25" x14ac:dyDescent="0.25">
      <c r="I2368" s="66">
        <v>45306</v>
      </c>
      <c r="J2368" s="62"/>
      <c r="K2368" s="66">
        <v>45307</v>
      </c>
      <c r="L2368" s="62">
        <v>254.53</v>
      </c>
      <c r="M2368" s="62">
        <v>254.53</v>
      </c>
      <c r="N2368" s="67">
        <v>2.5453E-2</v>
      </c>
      <c r="O2368" s="67">
        <f t="shared" si="46"/>
        <v>2.5453E-2</v>
      </c>
      <c r="R2368" s="67"/>
      <c r="X2368" s="66">
        <v>45303</v>
      </c>
      <c r="Y2368" s="62">
        <v>8.5</v>
      </c>
    </row>
    <row r="2369" spans="9:25" x14ac:dyDescent="0.25">
      <c r="I2369" s="66">
        <v>45307</v>
      </c>
      <c r="J2369" s="62">
        <v>4.43</v>
      </c>
      <c r="K2369" s="66">
        <v>45308</v>
      </c>
      <c r="L2369" s="147">
        <v>25.71</v>
      </c>
      <c r="M2369" s="147">
        <v>257.10000000000002</v>
      </c>
      <c r="N2369" s="148">
        <v>2.5710000000000004E-2</v>
      </c>
      <c r="O2369" s="148">
        <f t="shared" si="46"/>
        <v>2.5710000000000004E-2</v>
      </c>
      <c r="R2369" s="67"/>
      <c r="X2369" s="66">
        <v>45306</v>
      </c>
      <c r="Y2369" s="62">
        <v>8.5</v>
      </c>
    </row>
    <row r="2370" spans="9:25" x14ac:dyDescent="0.25">
      <c r="I2370" s="66">
        <v>45308</v>
      </c>
      <c r="J2370" s="62">
        <v>4.42</v>
      </c>
      <c r="K2370" s="66">
        <v>45309</v>
      </c>
      <c r="L2370" s="62">
        <v>258.83999999999997</v>
      </c>
      <c r="M2370" s="62">
        <v>258.83999999999997</v>
      </c>
      <c r="N2370" s="67">
        <v>2.5883999999999997E-2</v>
      </c>
      <c r="O2370" s="67">
        <f t="shared" si="46"/>
        <v>2.5883999999999997E-2</v>
      </c>
      <c r="R2370" s="67"/>
      <c r="X2370" s="66">
        <v>45307</v>
      </c>
      <c r="Y2370" s="62">
        <v>8.5</v>
      </c>
    </row>
    <row r="2371" spans="9:25" x14ac:dyDescent="0.25">
      <c r="I2371" s="66">
        <v>45309</v>
      </c>
      <c r="J2371" s="62">
        <v>4.4800000000000004</v>
      </c>
      <c r="K2371" s="66">
        <v>45310</v>
      </c>
      <c r="L2371" s="62">
        <v>258.43</v>
      </c>
      <c r="M2371" s="62">
        <v>258.43</v>
      </c>
      <c r="N2371" s="67">
        <v>2.5843000000000001E-2</v>
      </c>
      <c r="O2371" s="67">
        <f t="shared" si="46"/>
        <v>2.5843000000000001E-2</v>
      </c>
      <c r="R2371" s="67"/>
      <c r="X2371" s="66">
        <v>45308</v>
      </c>
      <c r="Y2371" s="62">
        <v>8.5</v>
      </c>
    </row>
    <row r="2372" spans="9:25" x14ac:dyDescent="0.25">
      <c r="I2372" s="66">
        <v>45310</v>
      </c>
      <c r="J2372" s="62">
        <v>4.47</v>
      </c>
      <c r="K2372" s="66">
        <v>45313</v>
      </c>
      <c r="L2372" s="62">
        <v>257.58</v>
      </c>
      <c r="M2372" s="62">
        <v>257.58</v>
      </c>
      <c r="N2372" s="67">
        <v>2.5758E-2</v>
      </c>
      <c r="O2372" s="67">
        <f t="shared" si="46"/>
        <v>2.5758E-2</v>
      </c>
      <c r="R2372" s="67"/>
      <c r="X2372" s="66">
        <v>45309</v>
      </c>
      <c r="Y2372" s="62">
        <v>8.5</v>
      </c>
    </row>
    <row r="2373" spans="9:25" x14ac:dyDescent="0.25">
      <c r="I2373" s="66">
        <v>45313</v>
      </c>
      <c r="J2373" s="62">
        <v>4.4400000000000004</v>
      </c>
      <c r="K2373" s="66">
        <v>45314</v>
      </c>
      <c r="L2373" s="62">
        <v>260.77999999999997</v>
      </c>
      <c r="M2373" s="62">
        <v>260.77999999999997</v>
      </c>
      <c r="N2373" s="67">
        <v>2.6077999999999997E-2</v>
      </c>
      <c r="O2373" s="67">
        <f t="shared" si="46"/>
        <v>2.6077999999999997E-2</v>
      </c>
      <c r="R2373" s="67"/>
      <c r="X2373" s="66">
        <v>45310</v>
      </c>
      <c r="Y2373" s="62">
        <v>8.5</v>
      </c>
    </row>
    <row r="2374" spans="9:25" x14ac:dyDescent="0.25">
      <c r="I2374" s="66">
        <v>45314</v>
      </c>
      <c r="J2374" s="62">
        <v>4.4800000000000004</v>
      </c>
      <c r="K2374" s="66">
        <v>45315</v>
      </c>
      <c r="L2374" s="62">
        <v>265.98</v>
      </c>
      <c r="M2374" s="62">
        <v>265.98</v>
      </c>
      <c r="N2374" s="67">
        <v>2.6598E-2</v>
      </c>
      <c r="O2374" s="67">
        <f t="shared" si="46"/>
        <v>2.6598E-2</v>
      </c>
      <c r="R2374" s="67"/>
      <c r="X2374" s="66">
        <v>45313</v>
      </c>
      <c r="Y2374" s="62">
        <v>8.5</v>
      </c>
    </row>
    <row r="2375" spans="9:25" x14ac:dyDescent="0.25">
      <c r="I2375" s="66">
        <v>45315</v>
      </c>
      <c r="J2375" s="62">
        <v>4.5199999999999996</v>
      </c>
      <c r="K2375" s="66">
        <v>45316</v>
      </c>
      <c r="L2375" s="62">
        <v>266.08</v>
      </c>
      <c r="M2375" s="62">
        <v>266.08</v>
      </c>
      <c r="N2375" s="67">
        <v>2.6608E-2</v>
      </c>
      <c r="O2375" s="67">
        <f t="shared" si="46"/>
        <v>2.6608E-2</v>
      </c>
      <c r="R2375" s="67"/>
      <c r="X2375" s="66">
        <v>45314</v>
      </c>
      <c r="Y2375" s="62">
        <v>8.5</v>
      </c>
    </row>
    <row r="2376" spans="9:25" x14ac:dyDescent="0.25">
      <c r="I2376" s="66">
        <v>45316</v>
      </c>
      <c r="J2376" s="62">
        <v>4.49</v>
      </c>
      <c r="K2376" s="66">
        <v>45317</v>
      </c>
      <c r="L2376" s="62">
        <v>264.29000000000002</v>
      </c>
      <c r="M2376" s="62">
        <v>264.29000000000002</v>
      </c>
      <c r="N2376" s="67">
        <v>2.6429000000000001E-2</v>
      </c>
      <c r="O2376" s="67">
        <f t="shared" si="46"/>
        <v>2.6429000000000001E-2</v>
      </c>
      <c r="R2376" s="67"/>
      <c r="X2376" s="66">
        <v>45315</v>
      </c>
      <c r="Y2376" s="62">
        <v>8.5</v>
      </c>
    </row>
    <row r="2377" spans="9:25" x14ac:dyDescent="0.25">
      <c r="I2377" s="66">
        <v>45317</v>
      </c>
      <c r="J2377" s="62">
        <v>4.49</v>
      </c>
      <c r="K2377" s="66">
        <v>45320</v>
      </c>
      <c r="L2377" s="62">
        <v>263.08</v>
      </c>
      <c r="M2377" s="62">
        <v>263.08</v>
      </c>
      <c r="N2377" s="67">
        <v>2.6307999999999998E-2</v>
      </c>
      <c r="O2377" s="67">
        <f t="shared" si="46"/>
        <v>2.6307999999999998E-2</v>
      </c>
      <c r="R2377" s="67"/>
      <c r="X2377" s="66">
        <v>45316</v>
      </c>
      <c r="Y2377" s="62">
        <v>8.5</v>
      </c>
    </row>
    <row r="2378" spans="9:25" x14ac:dyDescent="0.25">
      <c r="I2378" s="66">
        <v>45320</v>
      </c>
      <c r="J2378" s="62">
        <v>4.42</v>
      </c>
      <c r="K2378" s="66">
        <v>45321</v>
      </c>
      <c r="L2378" s="62">
        <v>261.39</v>
      </c>
      <c r="M2378" s="62">
        <v>261.39</v>
      </c>
      <c r="N2378" s="67">
        <v>2.6138999999999999E-2</v>
      </c>
      <c r="O2378" s="67">
        <f t="shared" si="46"/>
        <v>2.6138999999999999E-2</v>
      </c>
      <c r="R2378" s="67"/>
      <c r="X2378" s="66">
        <v>45317</v>
      </c>
      <c r="Y2378" s="62">
        <v>8.5</v>
      </c>
    </row>
    <row r="2379" spans="9:25" x14ac:dyDescent="0.25">
      <c r="I2379" s="66">
        <v>45321</v>
      </c>
      <c r="J2379" s="62">
        <v>4.4000000000000004</v>
      </c>
      <c r="K2379" s="66">
        <v>45322</v>
      </c>
      <c r="L2379" s="62">
        <v>262.17</v>
      </c>
      <c r="M2379" s="62">
        <v>262.17</v>
      </c>
      <c r="N2379" s="67">
        <v>2.6217000000000001E-2</v>
      </c>
      <c r="O2379" s="67">
        <f t="shared" si="46"/>
        <v>2.6217000000000001E-2</v>
      </c>
      <c r="R2379" s="67"/>
      <c r="X2379" s="66">
        <v>45320</v>
      </c>
      <c r="Y2379" s="62">
        <v>8.5</v>
      </c>
    </row>
    <row r="2380" spans="9:25" x14ac:dyDescent="0.25">
      <c r="I2380" s="66">
        <v>45322</v>
      </c>
      <c r="J2380" s="62">
        <v>4.34</v>
      </c>
      <c r="K2380" s="66">
        <v>45323</v>
      </c>
      <c r="L2380" s="62">
        <v>264.05</v>
      </c>
      <c r="M2380" s="62">
        <v>264.05</v>
      </c>
      <c r="N2380" s="67">
        <v>2.6405000000000001E-2</v>
      </c>
      <c r="O2380" s="67">
        <f t="shared" ref="O2380:O2443" si="47">IF(OR(N2380&gt;($G$25+$G$26*$G$24),N2380&lt;($G$25-$G$26*$G$24)),"",N2380)</f>
        <v>2.6405000000000001E-2</v>
      </c>
      <c r="R2380" s="67"/>
      <c r="X2380" s="66">
        <v>45321</v>
      </c>
      <c r="Y2380" s="62">
        <v>8.5</v>
      </c>
    </row>
    <row r="2381" spans="9:25" x14ac:dyDescent="0.25">
      <c r="I2381" s="66">
        <v>45323</v>
      </c>
      <c r="J2381" s="62">
        <v>4.21</v>
      </c>
      <c r="K2381" s="66">
        <v>45324</v>
      </c>
      <c r="L2381" s="62">
        <v>260.49</v>
      </c>
      <c r="M2381" s="62">
        <v>260.49</v>
      </c>
      <c r="N2381" s="67">
        <v>2.6048999999999999E-2</v>
      </c>
      <c r="O2381" s="67">
        <f t="shared" si="47"/>
        <v>2.6048999999999999E-2</v>
      </c>
      <c r="R2381" s="67"/>
      <c r="X2381" s="66">
        <v>45322</v>
      </c>
      <c r="Y2381" s="62">
        <v>8.5</v>
      </c>
    </row>
    <row r="2382" spans="9:25" x14ac:dyDescent="0.25">
      <c r="I2382" s="66">
        <v>45324</v>
      </c>
      <c r="J2382" s="62">
        <v>4.33</v>
      </c>
      <c r="K2382" s="66">
        <v>45327</v>
      </c>
      <c r="L2382" s="62">
        <v>262.70999999999998</v>
      </c>
      <c r="M2382" s="62">
        <v>262.70999999999998</v>
      </c>
      <c r="N2382" s="67">
        <v>2.6270999999999999E-2</v>
      </c>
      <c r="O2382" s="67">
        <f t="shared" si="47"/>
        <v>2.6270999999999999E-2</v>
      </c>
      <c r="R2382" s="67"/>
      <c r="X2382" s="66">
        <v>45323</v>
      </c>
      <c r="Y2382" s="62">
        <v>8.5</v>
      </c>
    </row>
    <row r="2383" spans="9:25" x14ac:dyDescent="0.25">
      <c r="I2383" s="66">
        <v>45327</v>
      </c>
      <c r="J2383" s="62">
        <v>4.46</v>
      </c>
      <c r="K2383" s="66">
        <v>45328</v>
      </c>
      <c r="L2383" s="62">
        <v>264.08</v>
      </c>
      <c r="M2383" s="62">
        <v>264.08</v>
      </c>
      <c r="N2383" s="67">
        <v>2.6407999999999997E-2</v>
      </c>
      <c r="O2383" s="67">
        <f t="shared" si="47"/>
        <v>2.6407999999999997E-2</v>
      </c>
      <c r="R2383" s="67"/>
      <c r="X2383" s="66">
        <v>45324</v>
      </c>
      <c r="Y2383" s="62">
        <v>8.5</v>
      </c>
    </row>
    <row r="2384" spans="9:25" x14ac:dyDescent="0.25">
      <c r="I2384" s="66">
        <v>45328</v>
      </c>
      <c r="J2384" s="62">
        <v>4.3899999999999997</v>
      </c>
      <c r="K2384" s="66">
        <v>45329</v>
      </c>
      <c r="L2384" s="62">
        <v>260.33999999999997</v>
      </c>
      <c r="M2384" s="62">
        <v>260.33999999999997</v>
      </c>
      <c r="N2384" s="67">
        <v>2.6033999999999998E-2</v>
      </c>
      <c r="O2384" s="67">
        <f t="shared" si="47"/>
        <v>2.6033999999999998E-2</v>
      </c>
      <c r="R2384" s="67"/>
      <c r="X2384" s="66">
        <v>45327</v>
      </c>
      <c r="Y2384" s="62">
        <v>8.5</v>
      </c>
    </row>
    <row r="2385" spans="9:25" x14ac:dyDescent="0.25">
      <c r="I2385" s="66">
        <v>45329</v>
      </c>
      <c r="J2385" s="62">
        <v>4.41</v>
      </c>
      <c r="K2385" s="66">
        <v>45330</v>
      </c>
      <c r="L2385" s="62">
        <v>259.35000000000002</v>
      </c>
      <c r="M2385" s="62">
        <v>259.35000000000002</v>
      </c>
      <c r="N2385" s="67">
        <v>2.5935000000000003E-2</v>
      </c>
      <c r="O2385" s="67">
        <f t="shared" si="47"/>
        <v>2.5935000000000003E-2</v>
      </c>
      <c r="R2385" s="67"/>
      <c r="X2385" s="66">
        <v>45328</v>
      </c>
      <c r="Y2385" s="62">
        <v>8.5</v>
      </c>
    </row>
    <row r="2386" spans="9:25" x14ac:dyDescent="0.25">
      <c r="I2386" s="66">
        <v>45330</v>
      </c>
      <c r="J2386" s="62">
        <v>4.47</v>
      </c>
      <c r="K2386" s="66">
        <v>45331</v>
      </c>
      <c r="L2386" s="62">
        <v>261.47000000000003</v>
      </c>
      <c r="M2386" s="62">
        <v>261.47000000000003</v>
      </c>
      <c r="N2386" s="67">
        <v>2.6147000000000004E-2</v>
      </c>
      <c r="O2386" s="67">
        <f t="shared" si="47"/>
        <v>2.6147000000000004E-2</v>
      </c>
      <c r="R2386" s="67"/>
      <c r="X2386" s="66">
        <v>45329</v>
      </c>
      <c r="Y2386" s="62">
        <v>8.5</v>
      </c>
    </row>
    <row r="2387" spans="9:25" x14ac:dyDescent="0.25">
      <c r="I2387" s="66">
        <v>45331</v>
      </c>
      <c r="J2387" s="62">
        <v>4.4800000000000004</v>
      </c>
      <c r="K2387" s="66">
        <v>45334</v>
      </c>
      <c r="L2387" s="147">
        <v>26.48</v>
      </c>
      <c r="M2387" s="147">
        <v>264.8</v>
      </c>
      <c r="N2387" s="148">
        <v>2.648E-2</v>
      </c>
      <c r="O2387" s="148">
        <f t="shared" si="47"/>
        <v>2.648E-2</v>
      </c>
      <c r="R2387" s="67"/>
      <c r="X2387" s="66">
        <v>45330</v>
      </c>
      <c r="Y2387" s="62">
        <v>8.5</v>
      </c>
    </row>
    <row r="2388" spans="9:25" x14ac:dyDescent="0.25">
      <c r="I2388" s="66">
        <v>45334</v>
      </c>
      <c r="J2388" s="62">
        <v>4.4800000000000004</v>
      </c>
      <c r="K2388" s="66">
        <v>45335</v>
      </c>
      <c r="L2388" s="147">
        <v>26.34</v>
      </c>
      <c r="M2388" s="147">
        <v>263.39999999999998</v>
      </c>
      <c r="N2388" s="148">
        <v>2.6339999999999999E-2</v>
      </c>
      <c r="O2388" s="148">
        <f t="shared" si="47"/>
        <v>2.6339999999999999E-2</v>
      </c>
      <c r="R2388" s="67"/>
      <c r="X2388" s="66">
        <v>45331</v>
      </c>
      <c r="Y2388" s="62">
        <v>8.5</v>
      </c>
    </row>
    <row r="2389" spans="9:25" x14ac:dyDescent="0.25">
      <c r="I2389" s="66">
        <v>45335</v>
      </c>
      <c r="J2389" s="62">
        <v>4.59</v>
      </c>
      <c r="K2389" s="66">
        <v>45336</v>
      </c>
      <c r="L2389" s="62">
        <v>265.98</v>
      </c>
      <c r="M2389" s="62">
        <v>265.98</v>
      </c>
      <c r="N2389" s="67">
        <v>2.6598E-2</v>
      </c>
      <c r="O2389" s="67">
        <f t="shared" si="47"/>
        <v>2.6598E-2</v>
      </c>
      <c r="R2389" s="67"/>
      <c r="X2389" s="66">
        <v>45334</v>
      </c>
      <c r="Y2389" s="62">
        <v>8.5</v>
      </c>
    </row>
    <row r="2390" spans="9:25" x14ac:dyDescent="0.25">
      <c r="I2390" s="66">
        <v>45336</v>
      </c>
      <c r="J2390" s="62">
        <v>4.57</v>
      </c>
      <c r="K2390" s="66">
        <v>45337</v>
      </c>
      <c r="L2390" s="62">
        <v>261.16000000000003</v>
      </c>
      <c r="M2390" s="62">
        <v>261.16000000000003</v>
      </c>
      <c r="N2390" s="67">
        <v>2.6116000000000004E-2</v>
      </c>
      <c r="O2390" s="67">
        <f t="shared" si="47"/>
        <v>2.6116000000000004E-2</v>
      </c>
      <c r="R2390" s="67"/>
      <c r="X2390" s="66">
        <v>45335</v>
      </c>
      <c r="Y2390" s="62">
        <v>8.5</v>
      </c>
    </row>
    <row r="2391" spans="9:25" x14ac:dyDescent="0.25">
      <c r="I2391" s="66">
        <v>45337</v>
      </c>
      <c r="J2391" s="62">
        <v>4.54</v>
      </c>
      <c r="K2391" s="66">
        <v>45338</v>
      </c>
      <c r="L2391" s="62">
        <v>260.54000000000002</v>
      </c>
      <c r="M2391" s="62">
        <v>260.54000000000002</v>
      </c>
      <c r="N2391" s="67">
        <v>2.6054000000000001E-2</v>
      </c>
      <c r="O2391" s="67">
        <f t="shared" si="47"/>
        <v>2.6054000000000001E-2</v>
      </c>
      <c r="R2391" s="67"/>
      <c r="X2391" s="66">
        <v>45336</v>
      </c>
      <c r="Y2391" s="62">
        <v>8.5</v>
      </c>
    </row>
    <row r="2392" spans="9:25" x14ac:dyDescent="0.25">
      <c r="I2392" s="66">
        <v>45338</v>
      </c>
      <c r="J2392" s="62">
        <v>4.58</v>
      </c>
      <c r="K2392" s="66">
        <v>45341</v>
      </c>
      <c r="L2392" s="62">
        <v>260.19</v>
      </c>
      <c r="M2392" s="62">
        <v>260.19</v>
      </c>
      <c r="N2392" s="67">
        <v>2.6019E-2</v>
      </c>
      <c r="O2392" s="67">
        <f t="shared" si="47"/>
        <v>2.6019E-2</v>
      </c>
      <c r="R2392" s="67"/>
      <c r="X2392" s="66">
        <v>45337</v>
      </c>
      <c r="Y2392" s="62">
        <v>8.5</v>
      </c>
    </row>
    <row r="2393" spans="9:25" x14ac:dyDescent="0.25">
      <c r="I2393" s="66">
        <v>45341</v>
      </c>
      <c r="J2393" s="62"/>
      <c r="K2393" s="66">
        <v>45342</v>
      </c>
      <c r="L2393" s="62">
        <v>259.70999999999998</v>
      </c>
      <c r="M2393" s="62">
        <v>259.70999999999998</v>
      </c>
      <c r="N2393" s="67">
        <v>2.5970999999999998E-2</v>
      </c>
      <c r="O2393" s="67">
        <f t="shared" si="47"/>
        <v>2.5970999999999998E-2</v>
      </c>
      <c r="R2393" s="67"/>
      <c r="X2393" s="66">
        <v>45338</v>
      </c>
      <c r="Y2393" s="62">
        <v>8.5</v>
      </c>
    </row>
    <row r="2394" spans="9:25" x14ac:dyDescent="0.25">
      <c r="I2394" s="66">
        <v>45342</v>
      </c>
      <c r="J2394" s="62">
        <v>4.5599999999999996</v>
      </c>
      <c r="K2394" s="66">
        <v>45343</v>
      </c>
      <c r="L2394" s="62">
        <v>262.51</v>
      </c>
      <c r="M2394" s="62">
        <v>262.51</v>
      </c>
      <c r="N2394" s="67">
        <v>2.6251E-2</v>
      </c>
      <c r="O2394" s="67">
        <f t="shared" si="47"/>
        <v>2.6251E-2</v>
      </c>
      <c r="R2394" s="67"/>
      <c r="X2394" s="66">
        <v>45341</v>
      </c>
      <c r="Y2394" s="62">
        <v>8.5</v>
      </c>
    </row>
    <row r="2395" spans="9:25" x14ac:dyDescent="0.25">
      <c r="I2395" s="66">
        <v>45343</v>
      </c>
      <c r="J2395" s="62">
        <v>4.59</v>
      </c>
      <c r="K2395" s="66">
        <v>45344</v>
      </c>
      <c r="L2395" s="62">
        <v>261.99</v>
      </c>
      <c r="M2395" s="62">
        <v>261.99</v>
      </c>
      <c r="N2395" s="67">
        <v>2.6199E-2</v>
      </c>
      <c r="O2395" s="67">
        <f t="shared" si="47"/>
        <v>2.6199E-2</v>
      </c>
      <c r="R2395" s="67"/>
      <c r="X2395" s="66">
        <v>45342</v>
      </c>
      <c r="Y2395" s="62">
        <v>8.5</v>
      </c>
    </row>
    <row r="2396" spans="9:25" x14ac:dyDescent="0.25">
      <c r="I2396" s="66">
        <v>45344</v>
      </c>
      <c r="J2396" s="62">
        <v>4.58</v>
      </c>
      <c r="K2396" s="66">
        <v>45345</v>
      </c>
      <c r="L2396" s="62">
        <v>255.28</v>
      </c>
      <c r="M2396" s="62">
        <v>255.28</v>
      </c>
      <c r="N2396" s="67">
        <v>2.5527999999999999E-2</v>
      </c>
      <c r="O2396" s="67">
        <f t="shared" si="47"/>
        <v>2.5527999999999999E-2</v>
      </c>
      <c r="R2396" s="67"/>
      <c r="X2396" s="66">
        <v>45343</v>
      </c>
      <c r="Y2396" s="62">
        <v>8.5</v>
      </c>
    </row>
    <row r="2397" spans="9:25" x14ac:dyDescent="0.25">
      <c r="I2397" s="66">
        <v>45345</v>
      </c>
      <c r="J2397" s="62">
        <v>4.51</v>
      </c>
      <c r="K2397" s="66">
        <v>45348</v>
      </c>
      <c r="L2397" s="62">
        <v>251.87</v>
      </c>
      <c r="M2397" s="62">
        <v>251.87</v>
      </c>
      <c r="N2397" s="67">
        <v>2.5187000000000001E-2</v>
      </c>
      <c r="O2397" s="67">
        <f t="shared" si="47"/>
        <v>2.5187000000000001E-2</v>
      </c>
      <c r="R2397" s="67"/>
      <c r="X2397" s="66">
        <v>45344</v>
      </c>
      <c r="Y2397" s="62">
        <v>8.5</v>
      </c>
    </row>
    <row r="2398" spans="9:25" x14ac:dyDescent="0.25">
      <c r="I2398" s="66">
        <v>45348</v>
      </c>
      <c r="J2398" s="62">
        <v>4.53</v>
      </c>
      <c r="K2398" s="66">
        <v>45349</v>
      </c>
      <c r="L2398" s="62">
        <v>253.48</v>
      </c>
      <c r="M2398" s="62">
        <v>253.48</v>
      </c>
      <c r="N2398" s="67">
        <v>2.5347999999999999E-2</v>
      </c>
      <c r="O2398" s="67">
        <f t="shared" si="47"/>
        <v>2.5347999999999999E-2</v>
      </c>
      <c r="R2398" s="67"/>
      <c r="X2398" s="66">
        <v>45345</v>
      </c>
      <c r="Y2398" s="62">
        <v>8.5</v>
      </c>
    </row>
    <row r="2399" spans="9:25" x14ac:dyDescent="0.25">
      <c r="I2399" s="66">
        <v>45349</v>
      </c>
      <c r="J2399" s="62">
        <v>4.57</v>
      </c>
      <c r="K2399" s="66">
        <v>45350</v>
      </c>
      <c r="L2399" s="62">
        <v>256.25</v>
      </c>
      <c r="M2399" s="62">
        <v>256.25</v>
      </c>
      <c r="N2399" s="67">
        <v>2.5624999999999998E-2</v>
      </c>
      <c r="O2399" s="67">
        <f t="shared" si="47"/>
        <v>2.5624999999999998E-2</v>
      </c>
      <c r="R2399" s="67"/>
      <c r="X2399" s="66">
        <v>45348</v>
      </c>
      <c r="Y2399" s="62">
        <v>8.5</v>
      </c>
    </row>
    <row r="2400" spans="9:25" x14ac:dyDescent="0.25">
      <c r="I2400" s="66">
        <v>45350</v>
      </c>
      <c r="J2400" s="62">
        <v>4.53</v>
      </c>
      <c r="K2400" s="66">
        <v>45351</v>
      </c>
      <c r="L2400" s="62">
        <v>255.84</v>
      </c>
      <c r="M2400" s="62">
        <v>255.84</v>
      </c>
      <c r="N2400" s="67">
        <v>2.5583999999999999E-2</v>
      </c>
      <c r="O2400" s="67">
        <f t="shared" si="47"/>
        <v>2.5583999999999999E-2</v>
      </c>
      <c r="R2400" s="67"/>
      <c r="X2400" s="66">
        <v>45349</v>
      </c>
      <c r="Y2400" s="62">
        <v>8.5</v>
      </c>
    </row>
    <row r="2401" spans="9:25" x14ac:dyDescent="0.25">
      <c r="I2401" s="66">
        <v>45351</v>
      </c>
      <c r="J2401" s="62">
        <v>4.51</v>
      </c>
      <c r="K2401" s="66">
        <v>45352</v>
      </c>
      <c r="L2401" s="147">
        <v>2.54</v>
      </c>
      <c r="M2401" s="147">
        <v>254</v>
      </c>
      <c r="N2401" s="148">
        <v>2.5399999999999999E-2</v>
      </c>
      <c r="O2401" s="148">
        <f t="shared" si="47"/>
        <v>2.5399999999999999E-2</v>
      </c>
      <c r="R2401" s="67"/>
      <c r="X2401" s="66">
        <v>45350</v>
      </c>
      <c r="Y2401" s="62">
        <v>8.5</v>
      </c>
    </row>
    <row r="2402" spans="9:25" x14ac:dyDescent="0.25">
      <c r="I2402" s="66">
        <v>45352</v>
      </c>
      <c r="J2402" s="62">
        <v>4.46</v>
      </c>
      <c r="K2402" s="66">
        <v>45355</v>
      </c>
      <c r="L2402" s="147">
        <v>2.5099999999999998</v>
      </c>
      <c r="M2402" s="147">
        <v>251</v>
      </c>
      <c r="N2402" s="148">
        <v>2.5100000000000001E-2</v>
      </c>
      <c r="O2402" s="148">
        <f t="shared" si="47"/>
        <v>2.5100000000000001E-2</v>
      </c>
      <c r="R2402" s="67"/>
      <c r="X2402" s="66">
        <v>45351</v>
      </c>
      <c r="Y2402" s="62">
        <v>8.5</v>
      </c>
    </row>
    <row r="2403" spans="9:25" x14ac:dyDescent="0.25">
      <c r="I2403" s="66">
        <v>45355</v>
      </c>
      <c r="J2403" s="62">
        <v>4.4800000000000004</v>
      </c>
      <c r="K2403" s="66">
        <v>45356</v>
      </c>
      <c r="L2403" s="62">
        <v>251.79</v>
      </c>
      <c r="M2403" s="62">
        <v>251.79</v>
      </c>
      <c r="N2403" s="67">
        <v>2.5179E-2</v>
      </c>
      <c r="O2403" s="67">
        <f t="shared" si="47"/>
        <v>2.5179E-2</v>
      </c>
      <c r="R2403" s="67"/>
      <c r="X2403" s="66">
        <v>45352</v>
      </c>
      <c r="Y2403" s="62">
        <v>8.5</v>
      </c>
    </row>
    <row r="2404" spans="9:25" x14ac:dyDescent="0.25">
      <c r="I2404" s="66">
        <v>45356</v>
      </c>
      <c r="J2404" s="62">
        <v>4.3899999999999997</v>
      </c>
      <c r="K2404" s="66">
        <v>45357</v>
      </c>
      <c r="L2404" s="62">
        <v>253.81</v>
      </c>
      <c r="M2404" s="62">
        <v>253.81</v>
      </c>
      <c r="N2404" s="67">
        <v>2.5381000000000001E-2</v>
      </c>
      <c r="O2404" s="67">
        <f t="shared" si="47"/>
        <v>2.5381000000000001E-2</v>
      </c>
      <c r="R2404" s="67"/>
      <c r="X2404" s="66">
        <v>45355</v>
      </c>
      <c r="Y2404" s="62">
        <v>8.5</v>
      </c>
    </row>
    <row r="2405" spans="9:25" x14ac:dyDescent="0.25">
      <c r="I2405" s="66">
        <v>45357</v>
      </c>
      <c r="J2405" s="62">
        <v>4.3600000000000003</v>
      </c>
      <c r="K2405" s="66">
        <v>45358</v>
      </c>
      <c r="L2405" s="62">
        <v>255.27</v>
      </c>
      <c r="M2405" s="62">
        <v>255.27</v>
      </c>
      <c r="N2405" s="67">
        <v>2.5527000000000001E-2</v>
      </c>
      <c r="O2405" s="67">
        <f t="shared" si="47"/>
        <v>2.5527000000000001E-2</v>
      </c>
      <c r="R2405" s="67"/>
      <c r="X2405" s="66">
        <v>45356</v>
      </c>
      <c r="Y2405" s="62">
        <v>8.5</v>
      </c>
    </row>
    <row r="2406" spans="9:25" x14ac:dyDescent="0.25">
      <c r="I2406" s="66">
        <v>45358</v>
      </c>
      <c r="J2406" s="62">
        <v>4.3499999999999996</v>
      </c>
      <c r="K2406" s="66">
        <v>45359</v>
      </c>
      <c r="L2406" s="62">
        <v>254.99</v>
      </c>
      <c r="M2406" s="62">
        <v>254.99</v>
      </c>
      <c r="N2406" s="67">
        <v>2.5499000000000001E-2</v>
      </c>
      <c r="O2406" s="67">
        <f t="shared" si="47"/>
        <v>2.5499000000000001E-2</v>
      </c>
      <c r="R2406" s="67"/>
      <c r="X2406" s="66">
        <v>45357</v>
      </c>
      <c r="Y2406" s="62">
        <v>8.5</v>
      </c>
    </row>
    <row r="2407" spans="9:25" x14ac:dyDescent="0.25">
      <c r="I2407" s="66">
        <v>45359</v>
      </c>
      <c r="J2407" s="62">
        <v>4.3600000000000003</v>
      </c>
      <c r="K2407" s="66">
        <v>45362</v>
      </c>
      <c r="L2407" s="62">
        <v>256.99</v>
      </c>
      <c r="M2407" s="62">
        <v>256.99</v>
      </c>
      <c r="N2407" s="67">
        <v>2.5699E-2</v>
      </c>
      <c r="O2407" s="67">
        <f t="shared" si="47"/>
        <v>2.5699E-2</v>
      </c>
      <c r="R2407" s="67"/>
      <c r="X2407" s="66">
        <v>45358</v>
      </c>
      <c r="Y2407" s="62">
        <v>8.5</v>
      </c>
    </row>
    <row r="2408" spans="9:25" x14ac:dyDescent="0.25">
      <c r="I2408" s="66">
        <v>45362</v>
      </c>
      <c r="J2408" s="62">
        <v>4.3600000000000003</v>
      </c>
      <c r="K2408" s="66">
        <v>45363</v>
      </c>
      <c r="L2408" s="62">
        <v>256.35000000000002</v>
      </c>
      <c r="M2408" s="62">
        <v>256.35000000000002</v>
      </c>
      <c r="N2408" s="67">
        <v>2.5635000000000002E-2</v>
      </c>
      <c r="O2408" s="67">
        <f t="shared" si="47"/>
        <v>2.5635000000000002E-2</v>
      </c>
      <c r="R2408" s="67"/>
      <c r="X2408" s="66">
        <v>45359</v>
      </c>
      <c r="Y2408" s="62">
        <v>8.5</v>
      </c>
    </row>
    <row r="2409" spans="9:25" x14ac:dyDescent="0.25">
      <c r="I2409" s="66">
        <v>45363</v>
      </c>
      <c r="J2409" s="62">
        <v>4.42</v>
      </c>
      <c r="K2409" s="66">
        <v>45364</v>
      </c>
      <c r="L2409" s="62">
        <v>252.76</v>
      </c>
      <c r="M2409" s="62">
        <v>252.76</v>
      </c>
      <c r="N2409" s="67">
        <v>2.5276E-2</v>
      </c>
      <c r="O2409" s="67">
        <f t="shared" si="47"/>
        <v>2.5276E-2</v>
      </c>
      <c r="R2409" s="67"/>
      <c r="X2409" s="66">
        <v>45362</v>
      </c>
      <c r="Y2409" s="62">
        <v>8.5</v>
      </c>
    </row>
    <row r="2410" spans="9:25" x14ac:dyDescent="0.25">
      <c r="I2410" s="66">
        <v>45364</v>
      </c>
      <c r="J2410" s="62">
        <v>4.45</v>
      </c>
      <c r="K2410" s="66">
        <v>45365</v>
      </c>
      <c r="L2410" s="62">
        <v>248.62</v>
      </c>
      <c r="M2410" s="62">
        <v>248.62</v>
      </c>
      <c r="N2410" s="67">
        <v>2.4862000000000002E-2</v>
      </c>
      <c r="O2410" s="67">
        <f t="shared" si="47"/>
        <v>2.4862000000000002E-2</v>
      </c>
      <c r="R2410" s="67"/>
      <c r="X2410" s="66">
        <v>45363</v>
      </c>
      <c r="Y2410" s="62">
        <v>8.5</v>
      </c>
    </row>
    <row r="2411" spans="9:25" x14ac:dyDescent="0.25">
      <c r="I2411" s="66">
        <v>45365</v>
      </c>
      <c r="J2411" s="62">
        <v>4.54</v>
      </c>
      <c r="K2411" s="66">
        <v>45366</v>
      </c>
      <c r="L2411" s="62">
        <v>251.92</v>
      </c>
      <c r="M2411" s="62">
        <v>251.92</v>
      </c>
      <c r="N2411" s="67">
        <v>2.5191999999999999E-2</v>
      </c>
      <c r="O2411" s="67">
        <f t="shared" si="47"/>
        <v>2.5191999999999999E-2</v>
      </c>
      <c r="R2411" s="67"/>
      <c r="X2411" s="66">
        <v>45364</v>
      </c>
      <c r="Y2411" s="62">
        <v>8.5</v>
      </c>
    </row>
    <row r="2412" spans="9:25" x14ac:dyDescent="0.25">
      <c r="I2412" s="66">
        <v>45366</v>
      </c>
      <c r="J2412" s="62">
        <v>4.55</v>
      </c>
      <c r="K2412" s="66">
        <v>45369</v>
      </c>
      <c r="L2412" s="62">
        <v>252.34</v>
      </c>
      <c r="M2412" s="62">
        <v>252.34</v>
      </c>
      <c r="N2412" s="67">
        <v>2.5233999999999999E-2</v>
      </c>
      <c r="O2412" s="67">
        <f t="shared" si="47"/>
        <v>2.5233999999999999E-2</v>
      </c>
      <c r="R2412" s="67"/>
      <c r="X2412" s="66">
        <v>45365</v>
      </c>
      <c r="Y2412" s="62">
        <v>8.5</v>
      </c>
    </row>
    <row r="2413" spans="9:25" x14ac:dyDescent="0.25">
      <c r="I2413" s="66">
        <v>45369</v>
      </c>
      <c r="J2413" s="62">
        <v>4.57</v>
      </c>
      <c r="K2413" s="66">
        <v>45370</v>
      </c>
      <c r="L2413" s="62">
        <v>252.31</v>
      </c>
      <c r="M2413" s="62">
        <v>252.31</v>
      </c>
      <c r="N2413" s="67">
        <v>2.5231E-2</v>
      </c>
      <c r="O2413" s="67">
        <f t="shared" si="47"/>
        <v>2.5231E-2</v>
      </c>
      <c r="R2413" s="67"/>
      <c r="X2413" s="66">
        <v>45366</v>
      </c>
      <c r="Y2413" s="62">
        <v>8.5</v>
      </c>
    </row>
    <row r="2414" spans="9:25" x14ac:dyDescent="0.25">
      <c r="I2414" s="66">
        <v>45370</v>
      </c>
      <c r="J2414" s="62">
        <v>4.54</v>
      </c>
      <c r="K2414" s="66">
        <v>45371</v>
      </c>
      <c r="L2414" s="62">
        <v>251.82</v>
      </c>
      <c r="M2414" s="62">
        <v>251.82</v>
      </c>
      <c r="N2414" s="67">
        <v>2.5182E-2</v>
      </c>
      <c r="O2414" s="67">
        <f t="shared" si="47"/>
        <v>2.5182E-2</v>
      </c>
      <c r="R2414" s="67"/>
      <c r="X2414" s="66">
        <v>45369</v>
      </c>
      <c r="Y2414" s="62">
        <v>8.5</v>
      </c>
    </row>
    <row r="2415" spans="9:25" x14ac:dyDescent="0.25">
      <c r="I2415" s="66">
        <v>45371</v>
      </c>
      <c r="J2415" s="62">
        <v>4.53</v>
      </c>
      <c r="K2415" s="66">
        <v>45372</v>
      </c>
      <c r="L2415" s="62">
        <v>259.93</v>
      </c>
      <c r="M2415" s="62">
        <v>259.93</v>
      </c>
      <c r="N2415" s="67">
        <v>2.5993000000000002E-2</v>
      </c>
      <c r="O2415" s="67">
        <f t="shared" si="47"/>
        <v>2.5993000000000002E-2</v>
      </c>
      <c r="R2415" s="67"/>
      <c r="X2415" s="66">
        <v>45370</v>
      </c>
      <c r="Y2415" s="62">
        <v>8.5</v>
      </c>
    </row>
    <row r="2416" spans="9:25" x14ac:dyDescent="0.25">
      <c r="I2416" s="66">
        <v>45372</v>
      </c>
      <c r="J2416" s="62">
        <v>4.53</v>
      </c>
      <c r="K2416" s="66">
        <v>45373</v>
      </c>
      <c r="L2416" s="62">
        <v>256.37</v>
      </c>
      <c r="M2416" s="62">
        <v>256.37</v>
      </c>
      <c r="N2416" s="67">
        <v>2.5637E-2</v>
      </c>
      <c r="O2416" s="67">
        <f t="shared" si="47"/>
        <v>2.5637E-2</v>
      </c>
      <c r="R2416" s="67"/>
      <c r="X2416" s="66">
        <v>45371</v>
      </c>
      <c r="Y2416" s="62">
        <v>8.5</v>
      </c>
    </row>
    <row r="2417" spans="9:25" x14ac:dyDescent="0.25">
      <c r="I2417" s="66">
        <v>45373</v>
      </c>
      <c r="J2417" s="62">
        <v>4.47</v>
      </c>
      <c r="K2417" s="66">
        <v>45376</v>
      </c>
      <c r="L2417" s="62">
        <v>259.72000000000003</v>
      </c>
      <c r="M2417" s="62">
        <v>259.72000000000003</v>
      </c>
      <c r="N2417" s="67">
        <v>2.5972000000000002E-2</v>
      </c>
      <c r="O2417" s="67">
        <f t="shared" si="47"/>
        <v>2.5972000000000002E-2</v>
      </c>
      <c r="R2417" s="67"/>
      <c r="X2417" s="66">
        <v>45372</v>
      </c>
      <c r="Y2417" s="62">
        <v>8.5</v>
      </c>
    </row>
    <row r="2418" spans="9:25" x14ac:dyDescent="0.25">
      <c r="I2418" s="66">
        <v>45376</v>
      </c>
      <c r="J2418" s="62">
        <v>4.51</v>
      </c>
      <c r="K2418" s="66">
        <v>45377</v>
      </c>
      <c r="L2418" s="62">
        <v>258.61</v>
      </c>
      <c r="M2418" s="62">
        <v>258.61</v>
      </c>
      <c r="N2418" s="67">
        <v>2.5861000000000002E-2</v>
      </c>
      <c r="O2418" s="67">
        <f t="shared" si="47"/>
        <v>2.5861000000000002E-2</v>
      </c>
      <c r="R2418" s="67"/>
      <c r="X2418" s="66">
        <v>45373</v>
      </c>
      <c r="Y2418" s="62">
        <v>8.5</v>
      </c>
    </row>
    <row r="2419" spans="9:25" x14ac:dyDescent="0.25">
      <c r="I2419" s="66">
        <v>45377</v>
      </c>
      <c r="J2419" s="62">
        <v>4.49</v>
      </c>
      <c r="K2419" s="66">
        <v>45378</v>
      </c>
      <c r="L2419" s="62">
        <v>258.02999999999997</v>
      </c>
      <c r="M2419" s="62">
        <v>258.02999999999997</v>
      </c>
      <c r="N2419" s="67">
        <v>2.5802999999999996E-2</v>
      </c>
      <c r="O2419" s="67">
        <f t="shared" si="47"/>
        <v>2.5802999999999996E-2</v>
      </c>
      <c r="R2419" s="67"/>
      <c r="X2419" s="66">
        <v>45376</v>
      </c>
      <c r="Y2419" s="62">
        <v>8.5</v>
      </c>
    </row>
    <row r="2420" spans="9:25" x14ac:dyDescent="0.25">
      <c r="I2420" s="66">
        <v>45378</v>
      </c>
      <c r="J2420" s="62">
        <v>4.45</v>
      </c>
      <c r="K2420" s="66">
        <v>45379</v>
      </c>
      <c r="L2420" s="62">
        <v>259.83999999999997</v>
      </c>
      <c r="M2420" s="62">
        <v>259.83999999999997</v>
      </c>
      <c r="N2420" s="67">
        <v>2.5983999999999997E-2</v>
      </c>
      <c r="O2420" s="67">
        <f t="shared" si="47"/>
        <v>2.5983999999999997E-2</v>
      </c>
      <c r="R2420" s="67"/>
      <c r="X2420" s="66">
        <v>45377</v>
      </c>
      <c r="Y2420" s="62">
        <v>8.5</v>
      </c>
    </row>
    <row r="2421" spans="9:25" x14ac:dyDescent="0.25">
      <c r="I2421" s="66">
        <v>45379</v>
      </c>
      <c r="J2421" s="62">
        <v>4.45</v>
      </c>
      <c r="K2421" s="66">
        <v>45380</v>
      </c>
      <c r="L2421" s="62">
        <v>263.22000000000003</v>
      </c>
      <c r="M2421" s="62">
        <v>263.22000000000003</v>
      </c>
      <c r="N2421" s="67">
        <v>2.6322000000000002E-2</v>
      </c>
      <c r="O2421" s="67">
        <f t="shared" si="47"/>
        <v>2.6322000000000002E-2</v>
      </c>
      <c r="R2421" s="67"/>
      <c r="X2421" s="66">
        <v>45378</v>
      </c>
      <c r="Y2421" s="62">
        <v>8.5</v>
      </c>
    </row>
    <row r="2422" spans="9:25" x14ac:dyDescent="0.25">
      <c r="I2422" s="66">
        <v>45380</v>
      </c>
      <c r="J2422" s="62"/>
      <c r="K2422" s="66">
        <v>45383</v>
      </c>
      <c r="L2422" s="62">
        <v>262.94</v>
      </c>
      <c r="M2422" s="62">
        <v>262.94</v>
      </c>
      <c r="N2422" s="67">
        <v>2.6294000000000001E-2</v>
      </c>
      <c r="O2422" s="67">
        <f t="shared" si="47"/>
        <v>2.6294000000000001E-2</v>
      </c>
      <c r="R2422" s="67"/>
      <c r="X2422" s="66">
        <v>45379</v>
      </c>
      <c r="Y2422" s="62">
        <v>8.5</v>
      </c>
    </row>
    <row r="2423" spans="9:25" x14ac:dyDescent="0.25">
      <c r="I2423" s="66">
        <v>45383</v>
      </c>
      <c r="J2423" s="62">
        <v>4.58</v>
      </c>
      <c r="K2423" s="66">
        <v>45384</v>
      </c>
      <c r="L2423" s="62">
        <v>265.91000000000003</v>
      </c>
      <c r="M2423" s="62">
        <v>265.91000000000003</v>
      </c>
      <c r="N2423" s="67">
        <v>2.6591000000000004E-2</v>
      </c>
      <c r="O2423" s="67">
        <f t="shared" si="47"/>
        <v>2.6591000000000004E-2</v>
      </c>
      <c r="R2423" s="67"/>
      <c r="X2423" s="66">
        <v>45380</v>
      </c>
      <c r="Y2423" s="62">
        <v>8.5</v>
      </c>
    </row>
    <row r="2424" spans="9:25" x14ac:dyDescent="0.25">
      <c r="I2424" s="66">
        <v>45384</v>
      </c>
      <c r="J2424" s="62">
        <v>4.6100000000000003</v>
      </c>
      <c r="K2424" s="66">
        <v>45385</v>
      </c>
      <c r="L2424" s="62">
        <v>267.89</v>
      </c>
      <c r="M2424" s="62">
        <v>267.89</v>
      </c>
      <c r="N2424" s="67">
        <v>2.6789E-2</v>
      </c>
      <c r="O2424" s="67">
        <f t="shared" si="47"/>
        <v>2.6789E-2</v>
      </c>
      <c r="R2424" s="67"/>
      <c r="X2424" s="66">
        <v>45383</v>
      </c>
      <c r="Y2424" s="62">
        <v>8.5</v>
      </c>
    </row>
    <row r="2425" spans="9:25" x14ac:dyDescent="0.25">
      <c r="I2425" s="66">
        <v>45385</v>
      </c>
      <c r="J2425" s="62">
        <v>4.6100000000000003</v>
      </c>
      <c r="K2425" s="66">
        <v>45386</v>
      </c>
      <c r="L2425" s="62">
        <v>269.45999999999998</v>
      </c>
      <c r="M2425" s="62">
        <v>269.45999999999998</v>
      </c>
      <c r="N2425" s="67">
        <v>2.6945999999999998E-2</v>
      </c>
      <c r="O2425" s="67">
        <f t="shared" si="47"/>
        <v>2.6945999999999998E-2</v>
      </c>
      <c r="R2425" s="67"/>
      <c r="X2425" s="66">
        <v>45384</v>
      </c>
      <c r="Y2425" s="62">
        <v>8.5</v>
      </c>
    </row>
    <row r="2426" spans="9:25" x14ac:dyDescent="0.25">
      <c r="I2426" s="66">
        <v>45386</v>
      </c>
      <c r="J2426" s="62">
        <v>4.57</v>
      </c>
      <c r="K2426" s="66">
        <v>45387</v>
      </c>
      <c r="L2426" s="62">
        <v>272.19</v>
      </c>
      <c r="M2426" s="62">
        <v>272.19</v>
      </c>
      <c r="N2426" s="67">
        <v>2.7219E-2</v>
      </c>
      <c r="O2426" s="67">
        <f t="shared" si="47"/>
        <v>2.7219E-2</v>
      </c>
      <c r="R2426" s="67"/>
      <c r="X2426" s="66">
        <v>45385</v>
      </c>
      <c r="Y2426" s="62">
        <v>8.5</v>
      </c>
    </row>
    <row r="2427" spans="9:25" x14ac:dyDescent="0.25">
      <c r="I2427" s="66">
        <v>45387</v>
      </c>
      <c r="J2427" s="62">
        <v>4.6500000000000004</v>
      </c>
      <c r="K2427" s="66">
        <v>45390</v>
      </c>
      <c r="L2427" s="62">
        <v>275.68</v>
      </c>
      <c r="M2427" s="62">
        <v>275.68</v>
      </c>
      <c r="N2427" s="67">
        <v>2.7568000000000002E-2</v>
      </c>
      <c r="O2427" s="67">
        <f t="shared" si="47"/>
        <v>2.7568000000000002E-2</v>
      </c>
      <c r="R2427" s="67"/>
      <c r="X2427" s="66">
        <v>45386</v>
      </c>
      <c r="Y2427" s="62">
        <v>8.5</v>
      </c>
    </row>
    <row r="2428" spans="9:25" x14ac:dyDescent="0.25">
      <c r="I2428" s="66">
        <v>45390</v>
      </c>
      <c r="J2428" s="62">
        <v>4.6500000000000004</v>
      </c>
      <c r="K2428" s="66">
        <v>45391</v>
      </c>
      <c r="L2428" s="62">
        <v>272.39</v>
      </c>
      <c r="M2428" s="62">
        <v>272.39</v>
      </c>
      <c r="N2428" s="67">
        <v>2.7238999999999999E-2</v>
      </c>
      <c r="O2428" s="67">
        <f t="shared" si="47"/>
        <v>2.7238999999999999E-2</v>
      </c>
      <c r="R2428" s="67"/>
      <c r="X2428" s="66">
        <v>45387</v>
      </c>
      <c r="Y2428" s="62">
        <v>8.5</v>
      </c>
    </row>
    <row r="2429" spans="9:25" x14ac:dyDescent="0.25">
      <c r="I2429" s="66">
        <v>45391</v>
      </c>
      <c r="J2429" s="62">
        <v>4.5999999999999996</v>
      </c>
      <c r="K2429" s="66">
        <v>45392</v>
      </c>
      <c r="L2429" s="62">
        <v>269.72000000000003</v>
      </c>
      <c r="M2429" s="62">
        <v>269.72000000000003</v>
      </c>
      <c r="N2429" s="67">
        <v>2.6972000000000003E-2</v>
      </c>
      <c r="O2429" s="67">
        <f t="shared" si="47"/>
        <v>2.6972000000000003E-2</v>
      </c>
      <c r="R2429" s="67"/>
      <c r="X2429" s="66">
        <v>45390</v>
      </c>
      <c r="Y2429" s="62">
        <v>8.5</v>
      </c>
    </row>
    <row r="2430" spans="9:25" x14ac:dyDescent="0.25">
      <c r="I2430" s="66">
        <v>45392</v>
      </c>
      <c r="J2430" s="62">
        <v>4.76</v>
      </c>
      <c r="K2430" s="66">
        <v>45393</v>
      </c>
      <c r="L2430" s="62">
        <v>275.98</v>
      </c>
      <c r="M2430" s="62">
        <v>275.98</v>
      </c>
      <c r="N2430" s="67">
        <v>2.7598000000000001E-2</v>
      </c>
      <c r="O2430" s="67">
        <f t="shared" si="47"/>
        <v>2.7598000000000001E-2</v>
      </c>
      <c r="R2430" s="67"/>
      <c r="X2430" s="66">
        <v>45391</v>
      </c>
      <c r="Y2430" s="62">
        <v>8.5</v>
      </c>
    </row>
    <row r="2431" spans="9:25" x14ac:dyDescent="0.25">
      <c r="I2431" s="66">
        <v>45393</v>
      </c>
      <c r="J2431" s="62">
        <v>4.7699999999999996</v>
      </c>
      <c r="K2431" s="66">
        <v>45394</v>
      </c>
      <c r="L2431" s="62">
        <v>275.91000000000003</v>
      </c>
      <c r="M2431" s="62">
        <v>275.91000000000003</v>
      </c>
      <c r="N2431" s="67">
        <v>2.7591000000000001E-2</v>
      </c>
      <c r="O2431" s="67">
        <f t="shared" si="47"/>
        <v>2.7591000000000001E-2</v>
      </c>
      <c r="R2431" s="67"/>
      <c r="X2431" s="66">
        <v>45392</v>
      </c>
      <c r="Y2431" s="62">
        <v>8.5</v>
      </c>
    </row>
    <row r="2432" spans="9:25" x14ac:dyDescent="0.25">
      <c r="I2432" s="66">
        <v>45394</v>
      </c>
      <c r="J2432" s="62">
        <v>4.7300000000000004</v>
      </c>
      <c r="K2432" s="66">
        <v>45397</v>
      </c>
      <c r="L2432" s="62">
        <v>279.94</v>
      </c>
      <c r="M2432" s="62">
        <v>279.94</v>
      </c>
      <c r="N2432" s="67">
        <v>2.7993999999999998E-2</v>
      </c>
      <c r="O2432" s="67">
        <f t="shared" si="47"/>
        <v>2.7993999999999998E-2</v>
      </c>
      <c r="R2432" s="67"/>
      <c r="X2432" s="66">
        <v>45393</v>
      </c>
      <c r="Y2432" s="62">
        <v>8.5</v>
      </c>
    </row>
    <row r="2433" spans="9:25" x14ac:dyDescent="0.25">
      <c r="I2433" s="66">
        <v>45397</v>
      </c>
      <c r="J2433" s="62">
        <v>4.8499999999999996</v>
      </c>
      <c r="K2433" s="66">
        <v>45398</v>
      </c>
      <c r="L2433" s="62">
        <v>286.95999999999998</v>
      </c>
      <c r="M2433" s="62">
        <v>286.95999999999998</v>
      </c>
      <c r="N2433" s="67">
        <v>2.8695999999999999E-2</v>
      </c>
      <c r="O2433" s="67">
        <f t="shared" si="47"/>
        <v>2.8695999999999999E-2</v>
      </c>
      <c r="R2433" s="67"/>
      <c r="X2433" s="66">
        <v>45394</v>
      </c>
      <c r="Y2433" s="62">
        <v>8.5</v>
      </c>
    </row>
    <row r="2434" spans="9:25" x14ac:dyDescent="0.25">
      <c r="I2434" s="66">
        <v>45398</v>
      </c>
      <c r="J2434" s="62">
        <v>4.88</v>
      </c>
      <c r="K2434" s="66">
        <v>45399</v>
      </c>
      <c r="L2434" s="62">
        <v>289.58999999999997</v>
      </c>
      <c r="M2434" s="62">
        <v>289.58999999999997</v>
      </c>
      <c r="N2434" s="67">
        <v>2.8958999999999999E-2</v>
      </c>
      <c r="O2434" s="67">
        <f t="shared" si="47"/>
        <v>2.8958999999999999E-2</v>
      </c>
      <c r="R2434" s="67"/>
      <c r="X2434" s="66">
        <v>45397</v>
      </c>
      <c r="Y2434" s="62">
        <v>8.5</v>
      </c>
    </row>
    <row r="2435" spans="9:25" x14ac:dyDescent="0.25">
      <c r="I2435" s="66">
        <v>45399</v>
      </c>
      <c r="J2435" s="62">
        <v>4.8099999999999996</v>
      </c>
      <c r="K2435" s="66">
        <v>45400</v>
      </c>
      <c r="L2435" s="62">
        <v>288.39</v>
      </c>
      <c r="M2435" s="62">
        <v>288.39</v>
      </c>
      <c r="N2435" s="67">
        <v>2.8839E-2</v>
      </c>
      <c r="O2435" s="67">
        <f t="shared" si="47"/>
        <v>2.8839E-2</v>
      </c>
      <c r="R2435" s="67"/>
      <c r="X2435" s="66">
        <v>45398</v>
      </c>
      <c r="Y2435" s="62">
        <v>8.5</v>
      </c>
    </row>
    <row r="2436" spans="9:25" x14ac:dyDescent="0.25">
      <c r="I2436" s="66">
        <v>45400</v>
      </c>
      <c r="J2436" s="62">
        <v>4.8499999999999996</v>
      </c>
      <c r="K2436" s="66">
        <v>45401</v>
      </c>
      <c r="L2436" s="62">
        <v>290.51</v>
      </c>
      <c r="M2436" s="62">
        <v>290.51</v>
      </c>
      <c r="N2436" s="67">
        <v>2.9051E-2</v>
      </c>
      <c r="O2436" s="67">
        <f t="shared" si="47"/>
        <v>2.9051E-2</v>
      </c>
      <c r="R2436" s="67"/>
      <c r="X2436" s="66">
        <v>45399</v>
      </c>
      <c r="Y2436" s="62">
        <v>8.5</v>
      </c>
    </row>
    <row r="2437" spans="9:25" x14ac:dyDescent="0.25">
      <c r="I2437" s="66">
        <v>45401</v>
      </c>
      <c r="J2437" s="62">
        <v>4.83</v>
      </c>
      <c r="K2437" s="66">
        <v>45404</v>
      </c>
      <c r="L2437" s="147">
        <v>2.89</v>
      </c>
      <c r="M2437" s="147">
        <v>289</v>
      </c>
      <c r="N2437" s="148">
        <v>2.8899999999999999E-2</v>
      </c>
      <c r="O2437" s="148">
        <f t="shared" si="47"/>
        <v>2.8899999999999999E-2</v>
      </c>
      <c r="R2437" s="67"/>
      <c r="X2437" s="66">
        <v>45400</v>
      </c>
      <c r="Y2437" s="62">
        <v>8.5</v>
      </c>
    </row>
    <row r="2438" spans="9:25" x14ac:dyDescent="0.25">
      <c r="I2438" s="66">
        <v>45404</v>
      </c>
      <c r="J2438" s="62">
        <v>4.84</v>
      </c>
      <c r="K2438" s="66">
        <v>45405</v>
      </c>
      <c r="L2438" s="62">
        <v>284.29000000000002</v>
      </c>
      <c r="M2438" s="62">
        <v>284.29000000000002</v>
      </c>
      <c r="N2438" s="67">
        <v>2.8429000000000003E-2</v>
      </c>
      <c r="O2438" s="67">
        <f t="shared" si="47"/>
        <v>2.8429000000000003E-2</v>
      </c>
      <c r="R2438" s="67"/>
      <c r="X2438" s="66">
        <v>45401</v>
      </c>
      <c r="Y2438" s="62">
        <v>8.5</v>
      </c>
    </row>
    <row r="2439" spans="9:25" x14ac:dyDescent="0.25">
      <c r="I2439" s="66">
        <v>45405</v>
      </c>
      <c r="J2439" s="62">
        <v>4.84</v>
      </c>
      <c r="K2439" s="66">
        <v>45406</v>
      </c>
      <c r="L2439" s="62">
        <v>279.38</v>
      </c>
      <c r="M2439" s="62">
        <v>279.38</v>
      </c>
      <c r="N2439" s="67">
        <v>2.7938000000000001E-2</v>
      </c>
      <c r="O2439" s="67">
        <f t="shared" si="47"/>
        <v>2.7938000000000001E-2</v>
      </c>
      <c r="R2439" s="67"/>
      <c r="X2439" s="66">
        <v>45404</v>
      </c>
      <c r="Y2439" s="62">
        <v>8.5</v>
      </c>
    </row>
    <row r="2440" spans="9:25" x14ac:dyDescent="0.25">
      <c r="I2440" s="66">
        <v>45406</v>
      </c>
      <c r="J2440" s="62">
        <v>4.88</v>
      </c>
      <c r="K2440" s="66">
        <v>45407</v>
      </c>
      <c r="L2440" s="62">
        <v>278.93</v>
      </c>
      <c r="M2440" s="62">
        <v>278.93</v>
      </c>
      <c r="N2440" s="67">
        <v>2.7893000000000001E-2</v>
      </c>
      <c r="O2440" s="67">
        <f t="shared" si="47"/>
        <v>2.7893000000000001E-2</v>
      </c>
      <c r="R2440" s="67"/>
      <c r="X2440" s="66">
        <v>45405</v>
      </c>
      <c r="Y2440" s="62">
        <v>8.5</v>
      </c>
    </row>
    <row r="2441" spans="9:25" x14ac:dyDescent="0.25">
      <c r="I2441" s="66">
        <v>45407</v>
      </c>
      <c r="J2441" s="62">
        <v>4.93</v>
      </c>
      <c r="K2441" s="66">
        <v>45408</v>
      </c>
      <c r="L2441" s="62">
        <v>281.95999999999998</v>
      </c>
      <c r="M2441" s="62">
        <v>281.95999999999998</v>
      </c>
      <c r="N2441" s="67">
        <v>2.8195999999999999E-2</v>
      </c>
      <c r="O2441" s="67">
        <f t="shared" si="47"/>
        <v>2.8195999999999999E-2</v>
      </c>
      <c r="R2441" s="67"/>
      <c r="X2441" s="66">
        <v>45406</v>
      </c>
      <c r="Y2441" s="62">
        <v>8.5</v>
      </c>
    </row>
    <row r="2442" spans="9:25" x14ac:dyDescent="0.25">
      <c r="I2442" s="66">
        <v>45408</v>
      </c>
      <c r="J2442" s="62">
        <v>4.8899999999999997</v>
      </c>
      <c r="K2442" s="66">
        <v>45411</v>
      </c>
      <c r="L2442" s="62">
        <v>277.39</v>
      </c>
      <c r="M2442" s="62">
        <v>277.39</v>
      </c>
      <c r="N2442" s="67">
        <v>2.7739E-2</v>
      </c>
      <c r="O2442" s="67">
        <f t="shared" si="47"/>
        <v>2.7739E-2</v>
      </c>
      <c r="R2442" s="67"/>
      <c r="X2442" s="66">
        <v>45407</v>
      </c>
      <c r="Y2442" s="62">
        <v>8.5</v>
      </c>
    </row>
    <row r="2443" spans="9:25" x14ac:dyDescent="0.25">
      <c r="I2443" s="66">
        <v>45411</v>
      </c>
      <c r="J2443" s="62">
        <v>4.8600000000000003</v>
      </c>
      <c r="K2443" s="66">
        <v>45412</v>
      </c>
      <c r="L2443" s="62">
        <v>273.41000000000003</v>
      </c>
      <c r="M2443" s="62">
        <v>273.41000000000003</v>
      </c>
      <c r="N2443" s="67">
        <v>2.7341000000000004E-2</v>
      </c>
      <c r="O2443" s="67">
        <f t="shared" si="47"/>
        <v>2.7341000000000004E-2</v>
      </c>
      <c r="R2443" s="67"/>
      <c r="X2443" s="66">
        <v>45408</v>
      </c>
      <c r="Y2443" s="62">
        <v>8.5</v>
      </c>
    </row>
    <row r="2444" spans="9:25" x14ac:dyDescent="0.25">
      <c r="I2444" s="66">
        <v>45412</v>
      </c>
      <c r="J2444" s="62">
        <v>4.9000000000000004</v>
      </c>
      <c r="K2444" s="66">
        <v>45413</v>
      </c>
      <c r="L2444" s="62">
        <v>277.35000000000002</v>
      </c>
      <c r="M2444" s="62">
        <v>277.35000000000002</v>
      </c>
      <c r="N2444" s="67">
        <v>2.7735000000000003E-2</v>
      </c>
      <c r="O2444" s="67">
        <f t="shared" ref="O2444:O2507" si="48">IF(OR(N2444&gt;($G$25+$G$26*$G$24),N2444&lt;($G$25-$G$26*$G$24)),"",N2444)</f>
        <v>2.7735000000000003E-2</v>
      </c>
      <c r="R2444" s="67"/>
      <c r="X2444" s="66">
        <v>45411</v>
      </c>
      <c r="Y2444" s="62">
        <v>8.5</v>
      </c>
    </row>
    <row r="2445" spans="9:25" x14ac:dyDescent="0.25">
      <c r="I2445" s="66">
        <v>45413</v>
      </c>
      <c r="J2445" s="62">
        <v>4.8499999999999996</v>
      </c>
      <c r="K2445" s="66">
        <v>45414</v>
      </c>
      <c r="L2445" s="62">
        <v>271.36</v>
      </c>
      <c r="M2445" s="62">
        <v>271.36</v>
      </c>
      <c r="N2445" s="67">
        <v>2.7136E-2</v>
      </c>
      <c r="O2445" s="67">
        <f t="shared" si="48"/>
        <v>2.7136E-2</v>
      </c>
      <c r="R2445" s="67"/>
      <c r="X2445" s="66">
        <v>45412</v>
      </c>
      <c r="Y2445" s="62">
        <v>8.5</v>
      </c>
    </row>
    <row r="2446" spans="9:25" x14ac:dyDescent="0.25">
      <c r="I2446" s="66">
        <v>45414</v>
      </c>
      <c r="J2446" s="62">
        <v>4.82</v>
      </c>
      <c r="K2446" s="66">
        <v>45415</v>
      </c>
      <c r="L2446" s="62">
        <v>269.41000000000003</v>
      </c>
      <c r="M2446" s="62">
        <v>269.41000000000003</v>
      </c>
      <c r="N2446" s="67">
        <v>2.6941000000000003E-2</v>
      </c>
      <c r="O2446" s="67">
        <f t="shared" si="48"/>
        <v>2.6941000000000003E-2</v>
      </c>
      <c r="R2446" s="67"/>
      <c r="X2446" s="66">
        <v>45413</v>
      </c>
      <c r="Y2446" s="62">
        <v>8.5</v>
      </c>
    </row>
    <row r="2447" spans="9:25" x14ac:dyDescent="0.25">
      <c r="I2447" s="66">
        <v>45415</v>
      </c>
      <c r="J2447" s="62">
        <v>4.75</v>
      </c>
      <c r="K2447" s="66">
        <v>45418</v>
      </c>
      <c r="L2447" s="62">
        <v>261.75</v>
      </c>
      <c r="M2447" s="62">
        <v>261.75</v>
      </c>
      <c r="N2447" s="67">
        <v>2.6175E-2</v>
      </c>
      <c r="O2447" s="67">
        <f t="shared" si="48"/>
        <v>2.6175E-2</v>
      </c>
      <c r="R2447" s="67"/>
      <c r="X2447" s="66">
        <v>45414</v>
      </c>
      <c r="Y2447" s="62">
        <v>8.5</v>
      </c>
    </row>
    <row r="2448" spans="9:25" x14ac:dyDescent="0.25">
      <c r="I2448" s="66">
        <v>45418</v>
      </c>
      <c r="J2448" s="62">
        <v>4.7300000000000004</v>
      </c>
      <c r="K2448" s="66">
        <v>45419</v>
      </c>
      <c r="L2448" s="62">
        <v>260.55</v>
      </c>
      <c r="M2448" s="62">
        <v>260.55</v>
      </c>
      <c r="N2448" s="67">
        <v>2.6055000000000002E-2</v>
      </c>
      <c r="O2448" s="67">
        <f t="shared" si="48"/>
        <v>2.6055000000000002E-2</v>
      </c>
      <c r="R2448" s="67"/>
      <c r="X2448" s="66">
        <v>45415</v>
      </c>
      <c r="Y2448" s="62">
        <v>8.5</v>
      </c>
    </row>
    <row r="2449" spans="9:25" x14ac:dyDescent="0.25">
      <c r="I2449" s="66">
        <v>45419</v>
      </c>
      <c r="J2449" s="62">
        <v>4.7</v>
      </c>
      <c r="K2449" s="66">
        <v>45420</v>
      </c>
      <c r="L2449" s="62">
        <v>260.55</v>
      </c>
      <c r="M2449" s="62">
        <v>260.55</v>
      </c>
      <c r="N2449" s="67">
        <v>2.6055000000000002E-2</v>
      </c>
      <c r="O2449" s="67">
        <f t="shared" si="48"/>
        <v>2.6055000000000002E-2</v>
      </c>
      <c r="R2449" s="67"/>
      <c r="X2449" s="66">
        <v>45418</v>
      </c>
      <c r="Y2449" s="62">
        <v>8.5</v>
      </c>
    </row>
    <row r="2450" spans="9:25" x14ac:dyDescent="0.25">
      <c r="I2450" s="66">
        <v>45420</v>
      </c>
      <c r="J2450" s="62">
        <v>4.7300000000000004</v>
      </c>
      <c r="K2450" s="66">
        <v>45421</v>
      </c>
      <c r="L2450" s="147">
        <v>26.38</v>
      </c>
      <c r="M2450" s="147">
        <v>263.8</v>
      </c>
      <c r="N2450" s="148">
        <v>2.6380000000000001E-2</v>
      </c>
      <c r="O2450" s="148">
        <f t="shared" si="48"/>
        <v>2.6380000000000001E-2</v>
      </c>
      <c r="R2450" s="67"/>
      <c r="X2450" s="66">
        <v>45419</v>
      </c>
      <c r="Y2450" s="62">
        <v>8.5</v>
      </c>
    </row>
    <row r="2451" spans="9:25" x14ac:dyDescent="0.25">
      <c r="I2451" s="66">
        <v>45421</v>
      </c>
      <c r="J2451" s="62">
        <v>4.7</v>
      </c>
      <c r="K2451" s="66">
        <v>45422</v>
      </c>
      <c r="L2451" s="62">
        <v>263.29000000000002</v>
      </c>
      <c r="M2451" s="62">
        <v>263.29000000000002</v>
      </c>
      <c r="N2451" s="67">
        <v>2.6329000000000002E-2</v>
      </c>
      <c r="O2451" s="67">
        <f t="shared" si="48"/>
        <v>2.6329000000000002E-2</v>
      </c>
      <c r="R2451" s="67"/>
      <c r="X2451" s="66">
        <v>45420</v>
      </c>
      <c r="Y2451" s="62">
        <v>8.5</v>
      </c>
    </row>
    <row r="2452" spans="9:25" x14ac:dyDescent="0.25">
      <c r="I2452" s="66">
        <v>45422</v>
      </c>
      <c r="J2452" s="62">
        <v>4.74</v>
      </c>
      <c r="K2452" s="66">
        <v>45425</v>
      </c>
      <c r="L2452" s="62">
        <v>264.82</v>
      </c>
      <c r="M2452" s="62">
        <v>264.82</v>
      </c>
      <c r="N2452" s="67">
        <v>2.6481999999999999E-2</v>
      </c>
      <c r="O2452" s="67">
        <f t="shared" si="48"/>
        <v>2.6481999999999999E-2</v>
      </c>
      <c r="R2452" s="67"/>
      <c r="X2452" s="66">
        <v>45421</v>
      </c>
      <c r="Y2452" s="62">
        <v>8.5</v>
      </c>
    </row>
    <row r="2453" spans="9:25" x14ac:dyDescent="0.25">
      <c r="I2453" s="66">
        <v>45425</v>
      </c>
      <c r="J2453" s="62">
        <v>4.72</v>
      </c>
      <c r="K2453" s="66">
        <v>45426</v>
      </c>
      <c r="L2453" s="62">
        <v>263.89</v>
      </c>
      <c r="M2453" s="62">
        <v>263.89</v>
      </c>
      <c r="N2453" s="67">
        <v>2.6388999999999999E-2</v>
      </c>
      <c r="O2453" s="67">
        <f t="shared" si="48"/>
        <v>2.6388999999999999E-2</v>
      </c>
      <c r="R2453" s="67"/>
      <c r="X2453" s="66">
        <v>45422</v>
      </c>
      <c r="Y2453" s="62">
        <v>8.5</v>
      </c>
    </row>
    <row r="2454" spans="9:25" x14ac:dyDescent="0.25">
      <c r="I2454" s="66">
        <v>45426</v>
      </c>
      <c r="J2454" s="62">
        <v>4.6900000000000004</v>
      </c>
      <c r="K2454" s="66">
        <v>45427</v>
      </c>
      <c r="L2454" s="62">
        <v>242.83</v>
      </c>
      <c r="M2454" s="62">
        <v>242.83</v>
      </c>
      <c r="N2454" s="67">
        <v>2.4283000000000002E-2</v>
      </c>
      <c r="O2454" s="67">
        <f t="shared" si="48"/>
        <v>2.4283000000000002E-2</v>
      </c>
      <c r="R2454" s="67"/>
      <c r="X2454" s="66">
        <v>45425</v>
      </c>
      <c r="Y2454" s="62">
        <v>8.5</v>
      </c>
    </row>
    <row r="2455" spans="9:25" x14ac:dyDescent="0.25">
      <c r="I2455" s="66">
        <v>45427</v>
      </c>
      <c r="J2455" s="62">
        <v>4.6100000000000003</v>
      </c>
      <c r="K2455" s="66">
        <v>45428</v>
      </c>
      <c r="L2455" s="62">
        <v>269.76</v>
      </c>
      <c r="M2455" s="62">
        <v>269.76</v>
      </c>
      <c r="N2455" s="67">
        <v>2.6976E-2</v>
      </c>
      <c r="O2455" s="67">
        <f t="shared" si="48"/>
        <v>2.6976E-2</v>
      </c>
      <c r="R2455" s="67"/>
      <c r="X2455" s="66">
        <v>45426</v>
      </c>
      <c r="Y2455" s="62">
        <v>8.5</v>
      </c>
    </row>
    <row r="2456" spans="9:25" x14ac:dyDescent="0.25">
      <c r="I2456" s="66">
        <v>45428</v>
      </c>
      <c r="J2456" s="62">
        <v>4.62</v>
      </c>
      <c r="K2456" s="66">
        <v>45429</v>
      </c>
      <c r="L2456" s="62">
        <v>270.14999999999998</v>
      </c>
      <c r="M2456" s="62">
        <v>270.14999999999998</v>
      </c>
      <c r="N2456" s="67">
        <v>2.7014999999999997E-2</v>
      </c>
      <c r="O2456" s="67">
        <f t="shared" si="48"/>
        <v>2.7014999999999997E-2</v>
      </c>
      <c r="R2456" s="67"/>
      <c r="X2456" s="66">
        <v>45427</v>
      </c>
      <c r="Y2456" s="62">
        <v>8.5</v>
      </c>
    </row>
    <row r="2457" spans="9:25" x14ac:dyDescent="0.25">
      <c r="I2457" s="66">
        <v>45429</v>
      </c>
      <c r="J2457" s="62">
        <v>4.66</v>
      </c>
      <c r="K2457" s="66">
        <v>45432</v>
      </c>
      <c r="L2457" s="62">
        <v>269.13</v>
      </c>
      <c r="M2457" s="62">
        <v>269.13</v>
      </c>
      <c r="N2457" s="67">
        <v>2.6912999999999999E-2</v>
      </c>
      <c r="O2457" s="67">
        <f t="shared" si="48"/>
        <v>2.6912999999999999E-2</v>
      </c>
      <c r="R2457" s="67"/>
      <c r="X2457" s="66">
        <v>45428</v>
      </c>
      <c r="Y2457" s="62">
        <v>8.5</v>
      </c>
    </row>
    <row r="2458" spans="9:25" x14ac:dyDescent="0.25">
      <c r="I2458" s="66">
        <v>45432</v>
      </c>
      <c r="J2458" s="62">
        <v>4.68</v>
      </c>
      <c r="K2458" s="66">
        <v>45433</v>
      </c>
      <c r="L2458" s="62">
        <v>274.51</v>
      </c>
      <c r="M2458" s="62">
        <v>274.51</v>
      </c>
      <c r="N2458" s="67">
        <v>2.7451E-2</v>
      </c>
      <c r="O2458" s="67">
        <f t="shared" si="48"/>
        <v>2.7451E-2</v>
      </c>
      <c r="R2458" s="67"/>
      <c r="X2458" s="66">
        <v>45429</v>
      </c>
      <c r="Y2458" s="62">
        <v>8.5</v>
      </c>
    </row>
    <row r="2459" spans="9:25" x14ac:dyDescent="0.25">
      <c r="I2459" s="66">
        <v>45433</v>
      </c>
      <c r="J2459" s="62">
        <v>4.6500000000000004</v>
      </c>
      <c r="K2459" s="66">
        <v>45434</v>
      </c>
      <c r="L2459" s="62">
        <v>269.48</v>
      </c>
      <c r="M2459" s="62">
        <v>269.48</v>
      </c>
      <c r="N2459" s="67">
        <v>2.6948000000000003E-2</v>
      </c>
      <c r="O2459" s="67">
        <f t="shared" si="48"/>
        <v>2.6948000000000003E-2</v>
      </c>
      <c r="R2459" s="67"/>
      <c r="X2459" s="66">
        <v>45432</v>
      </c>
      <c r="Y2459" s="62">
        <v>8.5</v>
      </c>
    </row>
    <row r="2460" spans="9:25" x14ac:dyDescent="0.25">
      <c r="I2460" s="66">
        <v>45434</v>
      </c>
      <c r="J2460" s="62">
        <v>4.63</v>
      </c>
      <c r="K2460" s="66">
        <v>45435</v>
      </c>
      <c r="L2460" s="62">
        <v>273.73</v>
      </c>
      <c r="M2460" s="62">
        <v>273.73</v>
      </c>
      <c r="N2460" s="67">
        <v>2.7373000000000001E-2</v>
      </c>
      <c r="O2460" s="67">
        <f t="shared" si="48"/>
        <v>2.7373000000000001E-2</v>
      </c>
      <c r="R2460" s="67"/>
      <c r="X2460" s="66">
        <v>45433</v>
      </c>
      <c r="Y2460" s="62">
        <v>8.5</v>
      </c>
    </row>
    <row r="2461" spans="9:25" x14ac:dyDescent="0.25">
      <c r="I2461" s="66">
        <v>45435</v>
      </c>
      <c r="J2461" s="62">
        <v>4.67</v>
      </c>
      <c r="K2461" s="66">
        <v>45436</v>
      </c>
      <c r="L2461" s="62">
        <v>277.79000000000002</v>
      </c>
      <c r="M2461" s="62">
        <v>277.79000000000002</v>
      </c>
      <c r="N2461" s="67">
        <v>2.7779000000000002E-2</v>
      </c>
      <c r="O2461" s="67">
        <f t="shared" si="48"/>
        <v>2.7779000000000002E-2</v>
      </c>
      <c r="R2461" s="67"/>
      <c r="X2461" s="66">
        <v>45434</v>
      </c>
      <c r="Y2461" s="62">
        <v>8.5</v>
      </c>
    </row>
    <row r="2462" spans="9:25" x14ac:dyDescent="0.25">
      <c r="I2462" s="66">
        <v>45436</v>
      </c>
      <c r="J2462" s="62">
        <v>4.6500000000000004</v>
      </c>
      <c r="K2462" s="66">
        <v>45439</v>
      </c>
      <c r="L2462" s="62">
        <v>275.38</v>
      </c>
      <c r="M2462" s="62">
        <v>275.38</v>
      </c>
      <c r="N2462" s="67">
        <v>2.7538E-2</v>
      </c>
      <c r="O2462" s="67">
        <f t="shared" si="48"/>
        <v>2.7538E-2</v>
      </c>
      <c r="R2462" s="67"/>
      <c r="X2462" s="66">
        <v>45435</v>
      </c>
      <c r="Y2462" s="62">
        <v>8.5</v>
      </c>
    </row>
    <row r="2463" spans="9:25" x14ac:dyDescent="0.25">
      <c r="I2463" s="66">
        <v>45439</v>
      </c>
      <c r="J2463" s="62"/>
      <c r="K2463" s="66">
        <v>45440</v>
      </c>
      <c r="L2463" s="62">
        <v>275.45</v>
      </c>
      <c r="M2463" s="62">
        <v>275.45</v>
      </c>
      <c r="N2463" s="67">
        <v>2.7545E-2</v>
      </c>
      <c r="O2463" s="67">
        <f t="shared" si="48"/>
        <v>2.7545E-2</v>
      </c>
      <c r="R2463" s="67"/>
      <c r="X2463" s="66">
        <v>45436</v>
      </c>
      <c r="Y2463" s="62">
        <v>8.5</v>
      </c>
    </row>
    <row r="2464" spans="9:25" x14ac:dyDescent="0.25">
      <c r="I2464" s="66">
        <v>45440</v>
      </c>
      <c r="J2464" s="62">
        <v>4.74</v>
      </c>
      <c r="K2464" s="66">
        <v>45441</v>
      </c>
      <c r="L2464" s="62">
        <v>275.97000000000003</v>
      </c>
      <c r="M2464" s="62">
        <v>275.97000000000003</v>
      </c>
      <c r="N2464" s="67">
        <v>2.7597000000000003E-2</v>
      </c>
      <c r="O2464" s="67">
        <f t="shared" si="48"/>
        <v>2.7597000000000003E-2</v>
      </c>
      <c r="R2464" s="67"/>
      <c r="X2464" s="66">
        <v>45439</v>
      </c>
      <c r="Y2464" s="62">
        <v>8.5</v>
      </c>
    </row>
    <row r="2465" spans="9:25" x14ac:dyDescent="0.25">
      <c r="I2465" s="66">
        <v>45441</v>
      </c>
      <c r="J2465" s="62">
        <v>4.82</v>
      </c>
      <c r="K2465" s="66">
        <v>45442</v>
      </c>
      <c r="L2465" s="62">
        <v>297.27</v>
      </c>
      <c r="M2465" s="62">
        <v>297.27</v>
      </c>
      <c r="N2465" s="67">
        <v>2.9726999999999996E-2</v>
      </c>
      <c r="O2465" s="67">
        <f t="shared" si="48"/>
        <v>2.9726999999999996E-2</v>
      </c>
      <c r="R2465" s="67"/>
      <c r="X2465" s="66">
        <v>45440</v>
      </c>
      <c r="Y2465" s="62">
        <v>8.5</v>
      </c>
    </row>
    <row r="2466" spans="9:25" x14ac:dyDescent="0.25">
      <c r="I2466" s="66">
        <v>45442</v>
      </c>
      <c r="J2466" s="62">
        <v>4.76</v>
      </c>
      <c r="K2466" s="66">
        <v>45443</v>
      </c>
      <c r="L2466" s="62">
        <v>295.08</v>
      </c>
      <c r="M2466" s="62">
        <v>295.08</v>
      </c>
      <c r="N2466" s="67">
        <v>2.9508E-2</v>
      </c>
      <c r="O2466" s="67">
        <f t="shared" si="48"/>
        <v>2.9508E-2</v>
      </c>
      <c r="R2466" s="67"/>
      <c r="X2466" s="66">
        <v>45441</v>
      </c>
      <c r="Y2466" s="62">
        <v>8.5</v>
      </c>
    </row>
    <row r="2467" spans="9:25" x14ac:dyDescent="0.25">
      <c r="I2467" s="66">
        <v>45443</v>
      </c>
      <c r="J2467" s="62">
        <v>4.7300000000000004</v>
      </c>
      <c r="K2467" s="66">
        <v>45446</v>
      </c>
      <c r="L2467" s="147">
        <v>27.22</v>
      </c>
      <c r="M2467" s="147">
        <v>272.2</v>
      </c>
      <c r="N2467" s="148">
        <v>2.7219999999999998E-2</v>
      </c>
      <c r="O2467" s="148">
        <f t="shared" si="48"/>
        <v>2.7219999999999998E-2</v>
      </c>
      <c r="R2467" s="67"/>
      <c r="X2467" s="66">
        <v>45442</v>
      </c>
      <c r="Y2467" s="62">
        <v>8.5</v>
      </c>
    </row>
    <row r="2468" spans="9:25" x14ac:dyDescent="0.25">
      <c r="I2468" s="66">
        <v>45446</v>
      </c>
      <c r="J2468" s="62">
        <v>4.63</v>
      </c>
      <c r="K2468" s="66">
        <v>45447</v>
      </c>
      <c r="L2468" s="62">
        <v>270.26</v>
      </c>
      <c r="M2468" s="62">
        <v>270.26</v>
      </c>
      <c r="N2468" s="67">
        <v>2.7025999999999998E-2</v>
      </c>
      <c r="O2468" s="67">
        <f t="shared" si="48"/>
        <v>2.7025999999999998E-2</v>
      </c>
      <c r="R2468" s="67"/>
      <c r="X2468" s="66">
        <v>45443</v>
      </c>
      <c r="Y2468" s="62">
        <v>8.5</v>
      </c>
    </row>
    <row r="2469" spans="9:25" x14ac:dyDescent="0.25">
      <c r="I2469" s="66">
        <v>45447</v>
      </c>
      <c r="J2469" s="62">
        <v>4.5599999999999996</v>
      </c>
      <c r="K2469" s="66">
        <v>45448</v>
      </c>
      <c r="L2469" s="62">
        <v>273.37</v>
      </c>
      <c r="M2469" s="62">
        <v>273.37</v>
      </c>
      <c r="N2469" s="67">
        <v>2.7337E-2</v>
      </c>
      <c r="O2469" s="67">
        <f t="shared" si="48"/>
        <v>2.7337E-2</v>
      </c>
      <c r="R2469" s="67"/>
      <c r="X2469" s="66">
        <v>45446</v>
      </c>
      <c r="Y2469" s="62">
        <v>8.5</v>
      </c>
    </row>
    <row r="2470" spans="9:25" x14ac:dyDescent="0.25">
      <c r="I2470" s="66">
        <v>45448</v>
      </c>
      <c r="J2470" s="62">
        <v>4.5199999999999996</v>
      </c>
      <c r="K2470" s="66">
        <v>45449</v>
      </c>
      <c r="L2470" s="62">
        <v>272.19</v>
      </c>
      <c r="M2470" s="62">
        <v>272.19</v>
      </c>
      <c r="N2470" s="67">
        <v>2.7219E-2</v>
      </c>
      <c r="O2470" s="67">
        <f t="shared" si="48"/>
        <v>2.7219E-2</v>
      </c>
      <c r="R2470" s="67"/>
      <c r="X2470" s="66">
        <v>45447</v>
      </c>
      <c r="Y2470" s="62">
        <v>8.5</v>
      </c>
    </row>
    <row r="2471" spans="9:25" x14ac:dyDescent="0.25">
      <c r="I2471" s="66">
        <v>45449</v>
      </c>
      <c r="J2471" s="62">
        <v>4.51</v>
      </c>
      <c r="K2471" s="66">
        <v>45450</v>
      </c>
      <c r="L2471" s="62">
        <v>273.55</v>
      </c>
      <c r="M2471" s="62">
        <v>273.55</v>
      </c>
      <c r="N2471" s="67">
        <v>2.7355000000000001E-2</v>
      </c>
      <c r="O2471" s="67">
        <f t="shared" si="48"/>
        <v>2.7355000000000001E-2</v>
      </c>
      <c r="R2471" s="67"/>
      <c r="X2471" s="66">
        <v>45448</v>
      </c>
      <c r="Y2471" s="62">
        <v>8.5</v>
      </c>
    </row>
    <row r="2472" spans="9:25" x14ac:dyDescent="0.25">
      <c r="I2472" s="66">
        <v>45450</v>
      </c>
      <c r="J2472" s="62">
        <v>4.6399999999999997</v>
      </c>
      <c r="K2472" s="66">
        <v>45453</v>
      </c>
      <c r="L2472" s="62">
        <v>276.77999999999997</v>
      </c>
      <c r="M2472" s="62">
        <v>276.77999999999997</v>
      </c>
      <c r="N2472" s="67">
        <v>2.7677999999999998E-2</v>
      </c>
      <c r="O2472" s="67">
        <f t="shared" si="48"/>
        <v>2.7677999999999998E-2</v>
      </c>
      <c r="R2472" s="67"/>
      <c r="X2472" s="66">
        <v>45449</v>
      </c>
      <c r="Y2472" s="62">
        <v>8.5</v>
      </c>
    </row>
    <row r="2473" spans="9:25" x14ac:dyDescent="0.25">
      <c r="I2473" s="66">
        <v>45453</v>
      </c>
      <c r="J2473" s="62">
        <v>4.68</v>
      </c>
      <c r="K2473" s="66">
        <v>45454</v>
      </c>
      <c r="L2473" s="62">
        <v>275.64</v>
      </c>
      <c r="M2473" s="62">
        <v>275.64</v>
      </c>
      <c r="N2473" s="67">
        <v>2.7563999999999998E-2</v>
      </c>
      <c r="O2473" s="67">
        <f t="shared" si="48"/>
        <v>2.7563999999999998E-2</v>
      </c>
      <c r="R2473" s="67"/>
      <c r="X2473" s="66">
        <v>45450</v>
      </c>
      <c r="Y2473" s="62">
        <v>8.5</v>
      </c>
    </row>
    <row r="2474" spans="9:25" x14ac:dyDescent="0.25">
      <c r="I2474" s="66">
        <v>45454</v>
      </c>
      <c r="J2474" s="62">
        <v>4.62</v>
      </c>
      <c r="K2474" s="66">
        <v>45455</v>
      </c>
      <c r="L2474" s="62">
        <v>277.69</v>
      </c>
      <c r="M2474" s="62">
        <v>277.69</v>
      </c>
      <c r="N2474" s="67">
        <v>2.7768999999999999E-2</v>
      </c>
      <c r="O2474" s="67">
        <f t="shared" si="48"/>
        <v>2.7768999999999999E-2</v>
      </c>
      <c r="R2474" s="67"/>
      <c r="X2474" s="66">
        <v>45453</v>
      </c>
      <c r="Y2474" s="62">
        <v>8.5</v>
      </c>
    </row>
    <row r="2475" spans="9:25" x14ac:dyDescent="0.25">
      <c r="I2475" s="66">
        <v>45455</v>
      </c>
      <c r="J2475" s="62">
        <v>4.5599999999999996</v>
      </c>
      <c r="K2475" s="66">
        <v>45456</v>
      </c>
      <c r="L2475" s="62">
        <v>298.25</v>
      </c>
      <c r="M2475" s="62">
        <v>298.25</v>
      </c>
      <c r="N2475" s="67">
        <v>2.9825000000000001E-2</v>
      </c>
      <c r="O2475" s="67">
        <f t="shared" si="48"/>
        <v>2.9825000000000001E-2</v>
      </c>
      <c r="R2475" s="67"/>
      <c r="X2475" s="66">
        <v>45454</v>
      </c>
      <c r="Y2475" s="62">
        <v>8.5</v>
      </c>
    </row>
    <row r="2476" spans="9:25" x14ac:dyDescent="0.25">
      <c r="I2476" s="66">
        <v>45456</v>
      </c>
      <c r="J2476" s="62">
        <v>4.5</v>
      </c>
      <c r="K2476" s="66">
        <v>45457</v>
      </c>
      <c r="L2476" s="62">
        <v>281.05</v>
      </c>
      <c r="M2476" s="62">
        <v>281.05</v>
      </c>
      <c r="N2476" s="67">
        <v>2.8105000000000002E-2</v>
      </c>
      <c r="O2476" s="67">
        <f t="shared" si="48"/>
        <v>2.8105000000000002E-2</v>
      </c>
      <c r="R2476" s="67"/>
      <c r="X2476" s="66">
        <v>45455</v>
      </c>
      <c r="Y2476" s="62">
        <v>8.5</v>
      </c>
    </row>
    <row r="2477" spans="9:25" x14ac:dyDescent="0.25">
      <c r="I2477" s="66">
        <v>45457</v>
      </c>
      <c r="J2477" s="62">
        <v>4.46</v>
      </c>
      <c r="K2477" s="66">
        <v>45460</v>
      </c>
      <c r="L2477" s="62">
        <v>286.45</v>
      </c>
      <c r="M2477" s="62">
        <v>286.45</v>
      </c>
      <c r="N2477" s="67">
        <v>2.8645E-2</v>
      </c>
      <c r="O2477" s="67">
        <f t="shared" si="48"/>
        <v>2.8645E-2</v>
      </c>
      <c r="R2477" s="67"/>
      <c r="X2477" s="66">
        <v>45456</v>
      </c>
      <c r="Y2477" s="62">
        <v>8.5</v>
      </c>
    </row>
    <row r="2478" spans="9:25" x14ac:dyDescent="0.25">
      <c r="I2478" s="66">
        <v>45460</v>
      </c>
      <c r="J2478" s="62">
        <v>4.5199999999999996</v>
      </c>
      <c r="K2478" s="66">
        <v>45461</v>
      </c>
      <c r="L2478" s="62">
        <v>288.42</v>
      </c>
      <c r="M2478" s="62">
        <v>288.42</v>
      </c>
      <c r="N2478" s="67">
        <v>2.8842000000000003E-2</v>
      </c>
      <c r="O2478" s="67">
        <f t="shared" si="48"/>
        <v>2.8842000000000003E-2</v>
      </c>
      <c r="R2478" s="67"/>
      <c r="X2478" s="66">
        <v>45457</v>
      </c>
      <c r="Y2478" s="62">
        <v>8.5</v>
      </c>
    </row>
    <row r="2479" spans="9:25" x14ac:dyDescent="0.25">
      <c r="I2479" s="66">
        <v>45461</v>
      </c>
      <c r="J2479" s="62">
        <v>4.47</v>
      </c>
      <c r="K2479" s="66">
        <v>45462</v>
      </c>
      <c r="L2479" s="62">
        <v>286.14999999999998</v>
      </c>
      <c r="M2479" s="62">
        <v>286.14999999999998</v>
      </c>
      <c r="N2479" s="67">
        <v>2.8614999999999998E-2</v>
      </c>
      <c r="O2479" s="67">
        <f t="shared" si="48"/>
        <v>2.8614999999999998E-2</v>
      </c>
      <c r="R2479" s="67"/>
      <c r="X2479" s="66">
        <v>45460</v>
      </c>
      <c r="Y2479" s="62">
        <v>8.5</v>
      </c>
    </row>
    <row r="2480" spans="9:25" x14ac:dyDescent="0.25">
      <c r="I2480" s="66">
        <v>45462</v>
      </c>
      <c r="J2480" s="62"/>
      <c r="K2480" s="66">
        <v>45463</v>
      </c>
      <c r="L2480" s="62">
        <v>286.87</v>
      </c>
      <c r="M2480" s="62">
        <v>286.87</v>
      </c>
      <c r="N2480" s="67">
        <v>2.8687000000000001E-2</v>
      </c>
      <c r="O2480" s="67">
        <f t="shared" si="48"/>
        <v>2.8687000000000001E-2</v>
      </c>
      <c r="R2480" s="67"/>
      <c r="X2480" s="66">
        <v>45461</v>
      </c>
      <c r="Y2480" s="62">
        <v>8.5</v>
      </c>
    </row>
    <row r="2481" spans="9:25" x14ac:dyDescent="0.25">
      <c r="I2481" s="66">
        <v>45463</v>
      </c>
      <c r="J2481" s="62">
        <v>4.49</v>
      </c>
      <c r="K2481" s="66">
        <v>45464</v>
      </c>
      <c r="L2481" s="62">
        <v>290.86</v>
      </c>
      <c r="M2481" s="62">
        <v>290.86</v>
      </c>
      <c r="N2481" s="67">
        <v>2.9086000000000001E-2</v>
      </c>
      <c r="O2481" s="67">
        <f t="shared" si="48"/>
        <v>2.9086000000000001E-2</v>
      </c>
      <c r="R2481" s="67"/>
      <c r="X2481" s="66">
        <v>45462</v>
      </c>
      <c r="Y2481" s="62">
        <v>8.5</v>
      </c>
    </row>
    <row r="2482" spans="9:25" x14ac:dyDescent="0.25">
      <c r="I2482" s="66">
        <v>45464</v>
      </c>
      <c r="J2482" s="62">
        <v>4.49</v>
      </c>
      <c r="K2482" s="66">
        <v>45467</v>
      </c>
      <c r="L2482" s="62">
        <v>293.36</v>
      </c>
      <c r="M2482" s="62">
        <v>293.36</v>
      </c>
      <c r="N2482" s="67">
        <v>2.9336000000000001E-2</v>
      </c>
      <c r="O2482" s="67">
        <f t="shared" si="48"/>
        <v>2.9336000000000001E-2</v>
      </c>
      <c r="R2482" s="67"/>
      <c r="X2482" s="66">
        <v>45463</v>
      </c>
      <c r="Y2482" s="62">
        <v>8.5</v>
      </c>
    </row>
    <row r="2483" spans="9:25" x14ac:dyDescent="0.25">
      <c r="I2483" s="66">
        <v>45467</v>
      </c>
      <c r="J2483" s="62">
        <v>4.4800000000000004</v>
      </c>
      <c r="K2483" s="66">
        <v>45468</v>
      </c>
      <c r="L2483" s="62">
        <v>289.49</v>
      </c>
      <c r="M2483" s="62">
        <v>289.49</v>
      </c>
      <c r="N2483" s="67">
        <v>2.8949000000000003E-2</v>
      </c>
      <c r="O2483" s="67">
        <f t="shared" si="48"/>
        <v>2.8949000000000003E-2</v>
      </c>
      <c r="R2483" s="67"/>
      <c r="X2483" s="66">
        <v>45464</v>
      </c>
      <c r="Y2483" s="62">
        <v>8.5</v>
      </c>
    </row>
    <row r="2484" spans="9:25" x14ac:dyDescent="0.25">
      <c r="I2484" s="66">
        <v>45468</v>
      </c>
      <c r="J2484" s="62">
        <v>4.46</v>
      </c>
      <c r="K2484" s="66">
        <v>45469</v>
      </c>
      <c r="L2484" s="62">
        <v>293.77999999999997</v>
      </c>
      <c r="M2484" s="62">
        <v>293.77999999999997</v>
      </c>
      <c r="N2484" s="67">
        <v>2.9377999999999998E-2</v>
      </c>
      <c r="O2484" s="67">
        <f t="shared" si="48"/>
        <v>2.9377999999999998E-2</v>
      </c>
      <c r="R2484" s="67"/>
      <c r="X2484" s="66">
        <v>45467</v>
      </c>
      <c r="Y2484" s="62">
        <v>8.5</v>
      </c>
    </row>
    <row r="2485" spans="9:25" x14ac:dyDescent="0.25">
      <c r="I2485" s="66">
        <v>45469</v>
      </c>
      <c r="J2485" s="62">
        <v>4.55</v>
      </c>
      <c r="K2485" s="66">
        <v>45470</v>
      </c>
      <c r="L2485" s="62">
        <v>298.22000000000003</v>
      </c>
      <c r="M2485" s="62">
        <v>298.22000000000003</v>
      </c>
      <c r="N2485" s="67">
        <v>2.9822000000000001E-2</v>
      </c>
      <c r="O2485" s="67">
        <f t="shared" si="48"/>
        <v>2.9822000000000001E-2</v>
      </c>
      <c r="R2485" s="67"/>
      <c r="X2485" s="66">
        <v>45468</v>
      </c>
      <c r="Y2485" s="62">
        <v>8.5</v>
      </c>
    </row>
    <row r="2486" spans="9:25" x14ac:dyDescent="0.25">
      <c r="I2486" s="66">
        <v>45470</v>
      </c>
      <c r="J2486" s="62">
        <v>4.53</v>
      </c>
      <c r="K2486" s="66">
        <v>45471</v>
      </c>
      <c r="L2486" s="62">
        <v>299.94</v>
      </c>
      <c r="M2486" s="62">
        <v>299.94</v>
      </c>
      <c r="N2486" s="67">
        <v>2.9994E-2</v>
      </c>
      <c r="O2486" s="67">
        <f t="shared" si="48"/>
        <v>2.9994E-2</v>
      </c>
      <c r="R2486" s="67"/>
      <c r="X2486" s="66">
        <v>45469</v>
      </c>
      <c r="Y2486" s="62">
        <v>8.5</v>
      </c>
    </row>
    <row r="2487" spans="9:25" x14ac:dyDescent="0.25">
      <c r="I2487" s="66">
        <v>45471</v>
      </c>
      <c r="J2487" s="62">
        <v>4.6100000000000003</v>
      </c>
      <c r="K2487" s="66">
        <v>45474</v>
      </c>
      <c r="L2487" s="62">
        <v>303.39</v>
      </c>
      <c r="M2487" s="62">
        <v>303.39</v>
      </c>
      <c r="N2487" s="67">
        <v>3.0338999999999998E-2</v>
      </c>
      <c r="O2487" s="67">
        <f t="shared" si="48"/>
        <v>3.0338999999999998E-2</v>
      </c>
      <c r="R2487" s="67"/>
      <c r="X2487" s="66">
        <v>45470</v>
      </c>
      <c r="Y2487" s="62">
        <v>8.5</v>
      </c>
    </row>
    <row r="2488" spans="9:25" x14ac:dyDescent="0.25">
      <c r="I2488" s="66">
        <v>45474</v>
      </c>
      <c r="J2488" s="62">
        <v>4.76</v>
      </c>
      <c r="K2488" s="66">
        <v>45475</v>
      </c>
      <c r="L2488" s="62">
        <v>302.64</v>
      </c>
      <c r="M2488" s="62">
        <v>302.64</v>
      </c>
      <c r="N2488" s="67">
        <v>3.0263999999999999E-2</v>
      </c>
      <c r="O2488" s="67">
        <f t="shared" si="48"/>
        <v>3.0263999999999999E-2</v>
      </c>
      <c r="R2488" s="67"/>
      <c r="X2488" s="66">
        <v>45471</v>
      </c>
      <c r="Y2488" s="62">
        <v>8.5</v>
      </c>
    </row>
    <row r="2489" spans="9:25" x14ac:dyDescent="0.25">
      <c r="I2489" s="66">
        <v>45475</v>
      </c>
      <c r="J2489" s="62">
        <v>4.71</v>
      </c>
      <c r="K2489" s="66">
        <v>45476</v>
      </c>
      <c r="L2489" s="62">
        <v>301.39</v>
      </c>
      <c r="M2489" s="62">
        <v>301.39</v>
      </c>
      <c r="N2489" s="67">
        <v>3.0138999999999999E-2</v>
      </c>
      <c r="O2489" s="67">
        <f t="shared" si="48"/>
        <v>3.0138999999999999E-2</v>
      </c>
      <c r="R2489" s="67"/>
      <c r="X2489" s="66">
        <v>45474</v>
      </c>
      <c r="Y2489" s="62">
        <v>8.5</v>
      </c>
    </row>
    <row r="2490" spans="9:25" x14ac:dyDescent="0.25">
      <c r="I2490" s="66">
        <v>45476</v>
      </c>
      <c r="J2490" s="62">
        <v>4.6399999999999997</v>
      </c>
      <c r="K2490" s="66">
        <v>45477</v>
      </c>
      <c r="L2490" s="62">
        <v>294.67</v>
      </c>
      <c r="M2490" s="62">
        <v>294.67</v>
      </c>
      <c r="N2490" s="67">
        <v>2.9467E-2</v>
      </c>
      <c r="O2490" s="67">
        <f t="shared" si="48"/>
        <v>2.9467E-2</v>
      </c>
      <c r="R2490" s="67"/>
      <c r="X2490" s="66">
        <v>45475</v>
      </c>
      <c r="Y2490" s="62">
        <v>8.5</v>
      </c>
    </row>
    <row r="2491" spans="9:25" x14ac:dyDescent="0.25">
      <c r="I2491" s="66">
        <v>45477</v>
      </c>
      <c r="J2491" s="62"/>
      <c r="K2491" s="66">
        <v>45478</v>
      </c>
      <c r="L2491" s="62">
        <v>295.39</v>
      </c>
      <c r="M2491" s="62">
        <v>295.39</v>
      </c>
      <c r="N2491" s="67">
        <v>2.9538999999999999E-2</v>
      </c>
      <c r="O2491" s="67">
        <f t="shared" si="48"/>
        <v>2.9538999999999999E-2</v>
      </c>
      <c r="R2491" s="67"/>
      <c r="X2491" s="66">
        <v>45476</v>
      </c>
      <c r="Y2491" s="62">
        <v>8.5</v>
      </c>
    </row>
    <row r="2492" spans="9:25" x14ac:dyDescent="0.25">
      <c r="I2492" s="66">
        <v>45478</v>
      </c>
      <c r="J2492" s="62">
        <v>4.57</v>
      </c>
      <c r="K2492" s="66">
        <v>45481</v>
      </c>
      <c r="L2492" s="62">
        <v>286.57</v>
      </c>
      <c r="M2492" s="62">
        <v>286.57</v>
      </c>
      <c r="N2492" s="67">
        <v>2.8656999999999998E-2</v>
      </c>
      <c r="O2492" s="67">
        <f t="shared" si="48"/>
        <v>2.8656999999999998E-2</v>
      </c>
      <c r="R2492" s="67"/>
      <c r="X2492" s="66">
        <v>45477</v>
      </c>
      <c r="Y2492" s="62"/>
    </row>
    <row r="2493" spans="9:25" x14ac:dyDescent="0.25">
      <c r="I2493" s="66">
        <v>45481</v>
      </c>
      <c r="J2493" s="62">
        <v>4.57</v>
      </c>
      <c r="K2493" s="66">
        <v>45482</v>
      </c>
      <c r="L2493" s="62">
        <v>284.66000000000003</v>
      </c>
      <c r="M2493" s="62">
        <v>284.66000000000003</v>
      </c>
      <c r="N2493" s="67">
        <v>2.8466000000000002E-2</v>
      </c>
      <c r="O2493" s="67">
        <f t="shared" si="48"/>
        <v>2.8466000000000002E-2</v>
      </c>
      <c r="R2493" s="67"/>
      <c r="X2493" s="66">
        <v>45478</v>
      </c>
      <c r="Y2493" s="62">
        <v>8.5</v>
      </c>
    </row>
    <row r="2494" spans="9:25" x14ac:dyDescent="0.25">
      <c r="I2494" s="66">
        <v>45482</v>
      </c>
      <c r="J2494" s="62">
        <v>4.59</v>
      </c>
      <c r="K2494" s="66">
        <v>45483</v>
      </c>
      <c r="L2494" s="147">
        <v>28.47</v>
      </c>
      <c r="M2494" s="147">
        <v>284.7</v>
      </c>
      <c r="N2494" s="148">
        <v>2.8469999999999999E-2</v>
      </c>
      <c r="O2494" s="148">
        <f t="shared" si="48"/>
        <v>2.8469999999999999E-2</v>
      </c>
      <c r="R2494" s="67"/>
      <c r="X2494" s="66">
        <v>45481</v>
      </c>
      <c r="Y2494" s="62">
        <v>8.5</v>
      </c>
    </row>
    <row r="2495" spans="9:25" x14ac:dyDescent="0.25">
      <c r="I2495" s="66">
        <v>45483</v>
      </c>
      <c r="J2495" s="62">
        <v>4.58</v>
      </c>
      <c r="K2495" s="66">
        <v>45484</v>
      </c>
      <c r="L2495" s="62">
        <v>278.85000000000002</v>
      </c>
      <c r="M2495" s="62">
        <v>278.85000000000002</v>
      </c>
      <c r="N2495" s="67">
        <v>2.7885000000000004E-2</v>
      </c>
      <c r="O2495" s="67">
        <f t="shared" si="48"/>
        <v>2.7885000000000004E-2</v>
      </c>
      <c r="R2495" s="67"/>
      <c r="X2495" s="66">
        <v>45482</v>
      </c>
      <c r="Y2495" s="62">
        <v>8.5</v>
      </c>
    </row>
    <row r="2496" spans="9:25" x14ac:dyDescent="0.25">
      <c r="I2496" s="66">
        <v>45484</v>
      </c>
      <c r="J2496" s="62">
        <v>4.51</v>
      </c>
      <c r="K2496" s="66">
        <v>45485</v>
      </c>
      <c r="L2496" s="62">
        <v>278.83</v>
      </c>
      <c r="M2496" s="62">
        <v>278.83</v>
      </c>
      <c r="N2496" s="67">
        <v>2.7882999999999998E-2</v>
      </c>
      <c r="O2496" s="67">
        <f t="shared" si="48"/>
        <v>2.7882999999999998E-2</v>
      </c>
      <c r="R2496" s="67"/>
      <c r="X2496" s="66">
        <v>45483</v>
      </c>
      <c r="Y2496" s="62">
        <v>8.5</v>
      </c>
    </row>
    <row r="2497" spans="9:25" x14ac:dyDescent="0.25">
      <c r="I2497" s="66">
        <v>45485</v>
      </c>
      <c r="J2497" s="62">
        <v>4.5</v>
      </c>
      <c r="K2497" s="66">
        <v>45488</v>
      </c>
      <c r="L2497" s="62">
        <v>276.82</v>
      </c>
      <c r="M2497" s="62">
        <v>276.82</v>
      </c>
      <c r="N2497" s="67">
        <v>2.7681999999999998E-2</v>
      </c>
      <c r="O2497" s="67">
        <f t="shared" si="48"/>
        <v>2.7681999999999998E-2</v>
      </c>
      <c r="R2497" s="67"/>
      <c r="X2497" s="66">
        <v>45484</v>
      </c>
      <c r="Y2497" s="62">
        <v>8.5</v>
      </c>
    </row>
    <row r="2498" spans="9:25" x14ac:dyDescent="0.25">
      <c r="I2498" s="66">
        <v>45488</v>
      </c>
      <c r="J2498" s="62">
        <v>4.5599999999999996</v>
      </c>
      <c r="K2498" s="66">
        <v>45489</v>
      </c>
      <c r="L2498" s="147">
        <v>28.01</v>
      </c>
      <c r="M2498" s="147">
        <v>280.10000000000002</v>
      </c>
      <c r="N2498" s="148">
        <v>2.8010000000000004E-2</v>
      </c>
      <c r="O2498" s="148">
        <f t="shared" si="48"/>
        <v>2.8010000000000004E-2</v>
      </c>
      <c r="R2498" s="67"/>
      <c r="X2498" s="66">
        <v>45485</v>
      </c>
      <c r="Y2498" s="62">
        <v>8.5</v>
      </c>
    </row>
    <row r="2499" spans="9:25" x14ac:dyDescent="0.25">
      <c r="I2499" s="66">
        <v>45489</v>
      </c>
      <c r="J2499" s="62">
        <v>4.4800000000000004</v>
      </c>
      <c r="K2499" s="66">
        <v>45490</v>
      </c>
      <c r="L2499" s="62">
        <v>279.45</v>
      </c>
      <c r="M2499" s="62">
        <v>279.45</v>
      </c>
      <c r="N2499" s="67">
        <v>2.7944999999999998E-2</v>
      </c>
      <c r="O2499" s="67">
        <f t="shared" si="48"/>
        <v>2.7944999999999998E-2</v>
      </c>
      <c r="R2499" s="67"/>
      <c r="X2499" s="66">
        <v>45488</v>
      </c>
      <c r="Y2499" s="62">
        <v>8.5</v>
      </c>
    </row>
    <row r="2500" spans="9:25" x14ac:dyDescent="0.25">
      <c r="I2500" s="66">
        <v>45490</v>
      </c>
      <c r="J2500" s="62">
        <v>4.46</v>
      </c>
      <c r="K2500" s="66">
        <v>45491</v>
      </c>
      <c r="L2500" s="62">
        <v>283.63</v>
      </c>
      <c r="M2500" s="62">
        <v>283.63</v>
      </c>
      <c r="N2500" s="67">
        <v>2.8362999999999999E-2</v>
      </c>
      <c r="O2500" s="67">
        <f t="shared" si="48"/>
        <v>2.8362999999999999E-2</v>
      </c>
      <c r="R2500" s="67"/>
      <c r="X2500" s="66">
        <v>45489</v>
      </c>
      <c r="Y2500" s="62">
        <v>8.5</v>
      </c>
    </row>
    <row r="2501" spans="9:25" x14ac:dyDescent="0.25">
      <c r="I2501" s="66">
        <v>45491</v>
      </c>
      <c r="J2501" s="62">
        <v>4.51</v>
      </c>
      <c r="K2501" s="66">
        <v>45492</v>
      </c>
      <c r="L2501" s="62">
        <v>283.63</v>
      </c>
      <c r="M2501" s="62">
        <v>283.63</v>
      </c>
      <c r="N2501" s="67">
        <v>2.8362999999999999E-2</v>
      </c>
      <c r="O2501" s="67">
        <f t="shared" si="48"/>
        <v>2.8362999999999999E-2</v>
      </c>
      <c r="R2501" s="67"/>
      <c r="X2501" s="66">
        <v>45490</v>
      </c>
      <c r="Y2501" s="62">
        <v>8.5</v>
      </c>
    </row>
    <row r="2502" spans="9:25" x14ac:dyDescent="0.25">
      <c r="I2502" s="66">
        <v>45492</v>
      </c>
      <c r="J2502" s="62">
        <v>4.55</v>
      </c>
      <c r="K2502" s="66">
        <v>45495</v>
      </c>
      <c r="L2502" s="62">
        <v>288.74</v>
      </c>
      <c r="M2502" s="62">
        <v>288.74</v>
      </c>
      <c r="N2502" s="67">
        <v>2.8874E-2</v>
      </c>
      <c r="O2502" s="67">
        <f t="shared" si="48"/>
        <v>2.8874E-2</v>
      </c>
      <c r="R2502" s="67"/>
      <c r="X2502" s="66">
        <v>45491</v>
      </c>
      <c r="Y2502" s="62">
        <v>8.5</v>
      </c>
    </row>
    <row r="2503" spans="9:25" x14ac:dyDescent="0.25">
      <c r="I2503" s="66">
        <v>45495</v>
      </c>
      <c r="J2503" s="62">
        <v>4.57</v>
      </c>
      <c r="K2503" s="66">
        <v>45496</v>
      </c>
      <c r="L2503" s="62">
        <v>284.67</v>
      </c>
      <c r="M2503" s="62">
        <v>284.67</v>
      </c>
      <c r="N2503" s="67">
        <v>2.8467000000000003E-2</v>
      </c>
      <c r="O2503" s="67">
        <f t="shared" si="48"/>
        <v>2.8467000000000003E-2</v>
      </c>
      <c r="R2503" s="67"/>
      <c r="X2503" s="66">
        <v>45492</v>
      </c>
      <c r="Y2503" s="62">
        <v>8.5</v>
      </c>
    </row>
    <row r="2504" spans="9:25" x14ac:dyDescent="0.25">
      <c r="I2504" s="66">
        <v>45496</v>
      </c>
      <c r="J2504" s="62">
        <v>4.5599999999999996</v>
      </c>
      <c r="K2504" s="66">
        <v>45497</v>
      </c>
      <c r="L2504" s="62">
        <v>284.33</v>
      </c>
      <c r="M2504" s="62">
        <v>284.33</v>
      </c>
      <c r="N2504" s="67">
        <v>2.8433E-2</v>
      </c>
      <c r="O2504" s="67">
        <f t="shared" si="48"/>
        <v>2.8433E-2</v>
      </c>
      <c r="R2504" s="67"/>
      <c r="X2504" s="66">
        <v>45495</v>
      </c>
      <c r="Y2504" s="62">
        <v>8.5</v>
      </c>
    </row>
    <row r="2505" spans="9:25" x14ac:dyDescent="0.25">
      <c r="I2505" s="66">
        <v>45497</v>
      </c>
      <c r="J2505" s="62">
        <v>4.62</v>
      </c>
      <c r="K2505" s="66">
        <v>45498</v>
      </c>
      <c r="L2505" s="62">
        <v>290.11</v>
      </c>
      <c r="M2505" s="62">
        <v>290.11</v>
      </c>
      <c r="N2505" s="67">
        <v>2.9011000000000002E-2</v>
      </c>
      <c r="O2505" s="67">
        <f t="shared" si="48"/>
        <v>2.9011000000000002E-2</v>
      </c>
      <c r="R2505" s="67"/>
      <c r="X2505" s="66">
        <v>45496</v>
      </c>
      <c r="Y2505" s="62">
        <v>8.5</v>
      </c>
    </row>
    <row r="2506" spans="9:25" x14ac:dyDescent="0.25">
      <c r="I2506" s="66">
        <v>45498</v>
      </c>
      <c r="J2506" s="62">
        <v>4.59</v>
      </c>
      <c r="K2506" s="66">
        <v>45499</v>
      </c>
      <c r="L2506" s="147">
        <v>2.89</v>
      </c>
      <c r="M2506" s="147">
        <v>289</v>
      </c>
      <c r="N2506" s="148">
        <v>2.8899999999999999E-2</v>
      </c>
      <c r="O2506" s="148">
        <f t="shared" si="48"/>
        <v>2.8899999999999999E-2</v>
      </c>
      <c r="R2506" s="67"/>
      <c r="X2506" s="66">
        <v>45497</v>
      </c>
      <c r="Y2506" s="62">
        <v>8.5</v>
      </c>
    </row>
    <row r="2507" spans="9:25" x14ac:dyDescent="0.25">
      <c r="I2507" s="66">
        <v>45499</v>
      </c>
      <c r="J2507" s="62">
        <v>4.53</v>
      </c>
      <c r="K2507" s="66">
        <v>45502</v>
      </c>
      <c r="L2507" s="62">
        <v>285.92</v>
      </c>
      <c r="M2507" s="62">
        <v>285.92</v>
      </c>
      <c r="N2507" s="67">
        <v>2.8592000000000003E-2</v>
      </c>
      <c r="O2507" s="67">
        <f t="shared" si="48"/>
        <v>2.8592000000000003E-2</v>
      </c>
      <c r="R2507" s="67"/>
      <c r="X2507" s="66">
        <v>45498</v>
      </c>
      <c r="Y2507" s="62">
        <v>8.5</v>
      </c>
    </row>
    <row r="2508" spans="9:25" x14ac:dyDescent="0.25">
      <c r="I2508" s="66">
        <v>45502</v>
      </c>
      <c r="J2508" s="62">
        <v>4.51</v>
      </c>
      <c r="K2508" s="66">
        <v>45503</v>
      </c>
      <c r="L2508" s="62">
        <v>287.24</v>
      </c>
      <c r="M2508" s="62">
        <v>287.24</v>
      </c>
      <c r="N2508" s="67">
        <v>2.8724E-2</v>
      </c>
      <c r="O2508" s="67">
        <f t="shared" ref="O2508:O2571" si="49">IF(OR(N2508&gt;($G$25+$G$26*$G$24),N2508&lt;($G$25-$G$26*$G$24)),"",N2508)</f>
        <v>2.8724E-2</v>
      </c>
      <c r="R2508" s="67"/>
      <c r="X2508" s="66">
        <v>45499</v>
      </c>
      <c r="Y2508" s="62">
        <v>8.5</v>
      </c>
    </row>
    <row r="2509" spans="9:25" x14ac:dyDescent="0.25">
      <c r="I2509" s="66">
        <v>45503</v>
      </c>
      <c r="J2509" s="62">
        <v>4.5</v>
      </c>
      <c r="K2509" s="66">
        <v>45504</v>
      </c>
      <c r="L2509" s="62">
        <v>287.24</v>
      </c>
      <c r="M2509" s="62">
        <v>287.24</v>
      </c>
      <c r="N2509" s="67">
        <v>2.8724E-2</v>
      </c>
      <c r="O2509" s="67">
        <f t="shared" si="49"/>
        <v>2.8724E-2</v>
      </c>
      <c r="R2509" s="67"/>
      <c r="X2509" s="66">
        <v>45502</v>
      </c>
      <c r="Y2509" s="62">
        <v>8.5</v>
      </c>
    </row>
    <row r="2510" spans="9:25" x14ac:dyDescent="0.25">
      <c r="I2510" s="66">
        <v>45504</v>
      </c>
      <c r="J2510" s="62">
        <v>4.4400000000000004</v>
      </c>
      <c r="K2510" s="66">
        <v>45505</v>
      </c>
      <c r="L2510" s="62">
        <v>288.38</v>
      </c>
      <c r="M2510" s="62">
        <v>288.38</v>
      </c>
      <c r="N2510" s="67">
        <v>2.8837999999999999E-2</v>
      </c>
      <c r="O2510" s="67">
        <f t="shared" si="49"/>
        <v>2.8837999999999999E-2</v>
      </c>
      <c r="R2510" s="67"/>
      <c r="X2510" s="66">
        <v>45503</v>
      </c>
      <c r="Y2510" s="62">
        <v>8.5</v>
      </c>
    </row>
    <row r="2511" spans="9:25" x14ac:dyDescent="0.25">
      <c r="I2511" s="66">
        <v>45505</v>
      </c>
      <c r="J2511" s="62">
        <v>4.3499999999999996</v>
      </c>
      <c r="K2511" s="66">
        <v>45506</v>
      </c>
      <c r="L2511" s="147">
        <v>2.93</v>
      </c>
      <c r="M2511" s="147">
        <v>293</v>
      </c>
      <c r="N2511" s="148">
        <v>2.93E-2</v>
      </c>
      <c r="O2511" s="148">
        <f t="shared" si="49"/>
        <v>2.93E-2</v>
      </c>
      <c r="R2511" s="67"/>
      <c r="X2511" s="66">
        <v>45504</v>
      </c>
      <c r="Y2511" s="62">
        <v>8.5</v>
      </c>
    </row>
    <row r="2512" spans="9:25" x14ac:dyDescent="0.25">
      <c r="I2512" s="66">
        <v>45506</v>
      </c>
      <c r="J2512" s="62">
        <v>4.1900000000000004</v>
      </c>
      <c r="K2512" s="66">
        <v>45509</v>
      </c>
      <c r="L2512" s="62">
        <v>304.47000000000003</v>
      </c>
      <c r="M2512" s="62">
        <v>304.47000000000003</v>
      </c>
      <c r="N2512" s="67">
        <v>3.0447000000000002E-2</v>
      </c>
      <c r="O2512" s="67">
        <f t="shared" si="49"/>
        <v>3.0447000000000002E-2</v>
      </c>
      <c r="R2512" s="67"/>
      <c r="X2512" s="66">
        <v>45505</v>
      </c>
      <c r="Y2512" s="62">
        <v>8.5</v>
      </c>
    </row>
    <row r="2513" spans="9:25" x14ac:dyDescent="0.25">
      <c r="I2513" s="66">
        <v>45509</v>
      </c>
      <c r="J2513" s="62">
        <v>4.16</v>
      </c>
      <c r="K2513" s="66">
        <v>45510</v>
      </c>
      <c r="L2513" s="62">
        <v>312.37</v>
      </c>
      <c r="M2513" s="62">
        <v>312.37</v>
      </c>
      <c r="N2513" s="67">
        <v>3.1237000000000001E-2</v>
      </c>
      <c r="O2513" s="67">
        <f t="shared" si="49"/>
        <v>3.1237000000000001E-2</v>
      </c>
      <c r="R2513" s="67"/>
      <c r="X2513" s="66">
        <v>45506</v>
      </c>
      <c r="Y2513" s="62">
        <v>8.5</v>
      </c>
    </row>
    <row r="2514" spans="9:25" x14ac:dyDescent="0.25">
      <c r="I2514" s="66">
        <v>45510</v>
      </c>
      <c r="J2514" s="62">
        <v>4.28</v>
      </c>
      <c r="K2514" s="66">
        <v>45511</v>
      </c>
      <c r="L2514" s="62">
        <v>312.62</v>
      </c>
      <c r="M2514" s="62">
        <v>312.62</v>
      </c>
      <c r="N2514" s="67">
        <v>3.1261999999999998E-2</v>
      </c>
      <c r="O2514" s="67">
        <f t="shared" si="49"/>
        <v>3.1261999999999998E-2</v>
      </c>
      <c r="R2514" s="67"/>
      <c r="X2514" s="66">
        <v>45509</v>
      </c>
      <c r="Y2514" s="62">
        <v>8.5</v>
      </c>
    </row>
    <row r="2515" spans="9:25" x14ac:dyDescent="0.25">
      <c r="I2515" s="66">
        <v>45511</v>
      </c>
      <c r="J2515" s="62">
        <v>4.3499999999999996</v>
      </c>
      <c r="K2515" s="66">
        <v>45512</v>
      </c>
      <c r="L2515" s="62">
        <v>307.17</v>
      </c>
      <c r="M2515" s="62">
        <v>307.17</v>
      </c>
      <c r="N2515" s="67">
        <v>3.0717000000000001E-2</v>
      </c>
      <c r="O2515" s="67">
        <f t="shared" si="49"/>
        <v>3.0717000000000001E-2</v>
      </c>
      <c r="R2515" s="67"/>
      <c r="X2515" s="66">
        <v>45510</v>
      </c>
      <c r="Y2515" s="62">
        <v>8.5</v>
      </c>
    </row>
    <row r="2516" spans="9:25" x14ac:dyDescent="0.25">
      <c r="I2516" s="66">
        <v>45512</v>
      </c>
      <c r="J2516" s="62">
        <v>4.38</v>
      </c>
      <c r="K2516" s="66">
        <v>45513</v>
      </c>
      <c r="L2516" s="62">
        <v>301.45999999999998</v>
      </c>
      <c r="M2516" s="62">
        <v>301.45999999999998</v>
      </c>
      <c r="N2516" s="67">
        <v>3.0145999999999999E-2</v>
      </c>
      <c r="O2516" s="67">
        <f t="shared" si="49"/>
        <v>3.0145999999999999E-2</v>
      </c>
      <c r="R2516" s="67"/>
      <c r="X2516" s="66">
        <v>45511</v>
      </c>
      <c r="Y2516" s="62">
        <v>8.5</v>
      </c>
    </row>
    <row r="2517" spans="9:25" x14ac:dyDescent="0.25">
      <c r="I2517" s="66">
        <v>45513</v>
      </c>
      <c r="J2517" s="62">
        <v>4.33</v>
      </c>
      <c r="K2517" s="66">
        <v>45516</v>
      </c>
      <c r="L2517" s="62">
        <v>299.75</v>
      </c>
      <c r="M2517" s="62">
        <v>299.75</v>
      </c>
      <c r="N2517" s="67">
        <v>2.9975000000000002E-2</v>
      </c>
      <c r="O2517" s="67">
        <f t="shared" si="49"/>
        <v>2.9975000000000002E-2</v>
      </c>
      <c r="R2517" s="67"/>
      <c r="X2517" s="66">
        <v>45512</v>
      </c>
      <c r="Y2517" s="62">
        <v>8.5</v>
      </c>
    </row>
    <row r="2518" spans="9:25" x14ac:dyDescent="0.25">
      <c r="I2518" s="66">
        <v>45516</v>
      </c>
      <c r="J2518" s="62">
        <v>4.3</v>
      </c>
      <c r="K2518" s="66">
        <v>45517</v>
      </c>
      <c r="L2518" s="62">
        <v>300.63</v>
      </c>
      <c r="M2518" s="62">
        <v>300.63</v>
      </c>
      <c r="N2518" s="67">
        <v>3.0062999999999999E-2</v>
      </c>
      <c r="O2518" s="67">
        <f t="shared" si="49"/>
        <v>3.0062999999999999E-2</v>
      </c>
      <c r="R2518" s="67"/>
      <c r="X2518" s="66">
        <v>45513</v>
      </c>
      <c r="Y2518" s="62">
        <v>8.5</v>
      </c>
    </row>
    <row r="2519" spans="9:25" x14ac:dyDescent="0.25">
      <c r="I2519" s="66">
        <v>45517</v>
      </c>
      <c r="J2519" s="62">
        <v>4.25</v>
      </c>
      <c r="K2519" s="66">
        <v>45518</v>
      </c>
      <c r="L2519" s="62">
        <v>296.64</v>
      </c>
      <c r="M2519" s="62">
        <v>296.64</v>
      </c>
      <c r="N2519" s="67">
        <v>2.9663999999999999E-2</v>
      </c>
      <c r="O2519" s="67">
        <f t="shared" si="49"/>
        <v>2.9663999999999999E-2</v>
      </c>
      <c r="R2519" s="67"/>
      <c r="X2519" s="66">
        <v>45516</v>
      </c>
      <c r="Y2519" s="62">
        <v>8.5</v>
      </c>
    </row>
    <row r="2520" spans="9:25" x14ac:dyDescent="0.25">
      <c r="I2520" s="66">
        <v>45518</v>
      </c>
      <c r="J2520" s="62">
        <v>4.22</v>
      </c>
      <c r="K2520" s="66">
        <v>45519</v>
      </c>
      <c r="L2520" s="62">
        <v>292.56</v>
      </c>
      <c r="M2520" s="62">
        <v>292.56</v>
      </c>
      <c r="N2520" s="67">
        <v>2.9256000000000001E-2</v>
      </c>
      <c r="O2520" s="67">
        <f t="shared" si="49"/>
        <v>2.9256000000000001E-2</v>
      </c>
      <c r="R2520" s="67"/>
      <c r="X2520" s="66">
        <v>45517</v>
      </c>
      <c r="Y2520" s="62">
        <v>8.5</v>
      </c>
    </row>
    <row r="2521" spans="9:25" x14ac:dyDescent="0.25">
      <c r="I2521" s="66">
        <v>45519</v>
      </c>
      <c r="J2521" s="62">
        <v>4.28</v>
      </c>
      <c r="K2521" s="66">
        <v>45520</v>
      </c>
      <c r="L2521" s="147">
        <v>28.78</v>
      </c>
      <c r="M2521" s="147">
        <v>287.8</v>
      </c>
      <c r="N2521" s="148">
        <v>2.878E-2</v>
      </c>
      <c r="O2521" s="148">
        <f t="shared" si="49"/>
        <v>2.878E-2</v>
      </c>
      <c r="R2521" s="67"/>
      <c r="X2521" s="66">
        <v>45518</v>
      </c>
      <c r="Y2521" s="62">
        <v>8.5</v>
      </c>
    </row>
    <row r="2522" spans="9:25" x14ac:dyDescent="0.25">
      <c r="I2522" s="66">
        <v>45520</v>
      </c>
      <c r="J2522" s="62">
        <v>4.26</v>
      </c>
      <c r="K2522" s="66">
        <v>45523</v>
      </c>
      <c r="L2522" s="62">
        <v>287.58999999999997</v>
      </c>
      <c r="M2522" s="62">
        <v>287.58999999999997</v>
      </c>
      <c r="N2522" s="67">
        <v>2.8758999999999996E-2</v>
      </c>
      <c r="O2522" s="67">
        <f t="shared" si="49"/>
        <v>2.8758999999999996E-2</v>
      </c>
      <c r="R2522" s="67"/>
      <c r="X2522" s="66">
        <v>45519</v>
      </c>
      <c r="Y2522" s="62">
        <v>8.5</v>
      </c>
    </row>
    <row r="2523" spans="9:25" x14ac:dyDescent="0.25">
      <c r="I2523" s="66">
        <v>45523</v>
      </c>
      <c r="J2523" s="62">
        <v>4.2300000000000004</v>
      </c>
      <c r="K2523" s="66">
        <v>45524</v>
      </c>
      <c r="L2523" s="62">
        <v>279.82</v>
      </c>
      <c r="M2523" s="62">
        <v>279.82</v>
      </c>
      <c r="N2523" s="67">
        <v>2.7982E-2</v>
      </c>
      <c r="O2523" s="67">
        <f t="shared" si="49"/>
        <v>2.7982E-2</v>
      </c>
      <c r="R2523" s="67"/>
      <c r="X2523" s="66">
        <v>45520</v>
      </c>
      <c r="Y2523" s="62">
        <v>8.5</v>
      </c>
    </row>
    <row r="2524" spans="9:25" x14ac:dyDescent="0.25">
      <c r="I2524" s="66">
        <v>45524</v>
      </c>
      <c r="J2524" s="62">
        <v>4.1900000000000004</v>
      </c>
      <c r="K2524" s="66">
        <v>45525</v>
      </c>
      <c r="L2524" s="62">
        <v>282.91000000000003</v>
      </c>
      <c r="M2524" s="62">
        <v>282.91000000000003</v>
      </c>
      <c r="N2524" s="67">
        <v>2.8291000000000004E-2</v>
      </c>
      <c r="O2524" s="67">
        <f t="shared" si="49"/>
        <v>2.8291000000000004E-2</v>
      </c>
      <c r="R2524" s="67"/>
      <c r="X2524" s="66">
        <v>45523</v>
      </c>
      <c r="Y2524" s="62">
        <v>8.5</v>
      </c>
    </row>
    <row r="2525" spans="9:25" x14ac:dyDescent="0.25">
      <c r="I2525" s="66">
        <v>45525</v>
      </c>
      <c r="J2525" s="62">
        <v>4.1500000000000004</v>
      </c>
      <c r="K2525" s="66">
        <v>45526</v>
      </c>
      <c r="L2525" s="62">
        <v>277.72000000000003</v>
      </c>
      <c r="M2525" s="62">
        <v>277.72000000000003</v>
      </c>
      <c r="N2525" s="67">
        <v>2.7772000000000002E-2</v>
      </c>
      <c r="O2525" s="67">
        <f t="shared" si="49"/>
        <v>2.7772000000000002E-2</v>
      </c>
      <c r="R2525" s="67"/>
      <c r="X2525" s="66">
        <v>45524</v>
      </c>
      <c r="Y2525" s="62">
        <v>8.5</v>
      </c>
    </row>
    <row r="2526" spans="9:25" x14ac:dyDescent="0.25">
      <c r="I2526" s="66">
        <v>45526</v>
      </c>
      <c r="J2526" s="62">
        <v>4.21</v>
      </c>
      <c r="K2526" s="66">
        <v>45527</v>
      </c>
      <c r="L2526" s="62">
        <v>275.45999999999998</v>
      </c>
      <c r="M2526" s="62">
        <v>275.45999999999998</v>
      </c>
      <c r="N2526" s="67">
        <v>2.7545999999999998E-2</v>
      </c>
      <c r="O2526" s="67">
        <f t="shared" si="49"/>
        <v>2.7545999999999998E-2</v>
      </c>
      <c r="R2526" s="67"/>
      <c r="X2526" s="66">
        <v>45525</v>
      </c>
      <c r="Y2526" s="62">
        <v>8.5</v>
      </c>
    </row>
    <row r="2527" spans="9:25" x14ac:dyDescent="0.25">
      <c r="I2527" s="66">
        <v>45527</v>
      </c>
      <c r="J2527" s="62">
        <v>4.18</v>
      </c>
      <c r="K2527" s="66">
        <v>45530</v>
      </c>
      <c r="L2527" s="62">
        <v>275.45999999999998</v>
      </c>
      <c r="M2527" s="62">
        <v>275.45999999999998</v>
      </c>
      <c r="N2527" s="67">
        <v>2.7545999999999998E-2</v>
      </c>
      <c r="O2527" s="67">
        <f t="shared" si="49"/>
        <v>2.7545999999999998E-2</v>
      </c>
      <c r="R2527" s="67"/>
      <c r="X2527" s="66">
        <v>45526</v>
      </c>
      <c r="Y2527" s="62">
        <v>8.5</v>
      </c>
    </row>
    <row r="2528" spans="9:25" x14ac:dyDescent="0.25">
      <c r="I2528" s="66">
        <v>45530</v>
      </c>
      <c r="J2528" s="62">
        <v>4.1900000000000004</v>
      </c>
      <c r="K2528" s="66">
        <v>45531</v>
      </c>
      <c r="L2528" s="62">
        <v>271.72000000000003</v>
      </c>
      <c r="M2528" s="62">
        <v>271.72000000000003</v>
      </c>
      <c r="N2528" s="67">
        <v>2.7172000000000002E-2</v>
      </c>
      <c r="O2528" s="67">
        <f t="shared" si="49"/>
        <v>2.7172000000000002E-2</v>
      </c>
      <c r="R2528" s="67"/>
      <c r="X2528" s="66">
        <v>45527</v>
      </c>
      <c r="Y2528" s="62">
        <v>8.5</v>
      </c>
    </row>
    <row r="2529" spans="9:25" x14ac:dyDescent="0.25">
      <c r="I2529" s="66">
        <v>45531</v>
      </c>
      <c r="J2529" s="62">
        <v>4.21</v>
      </c>
      <c r="K2529" s="66">
        <v>45532</v>
      </c>
      <c r="L2529" s="62">
        <v>269.85000000000002</v>
      </c>
      <c r="M2529" s="62">
        <v>269.85000000000002</v>
      </c>
      <c r="N2529" s="67">
        <v>2.6985000000000002E-2</v>
      </c>
      <c r="O2529" s="67">
        <f t="shared" si="49"/>
        <v>2.6985000000000002E-2</v>
      </c>
      <c r="R2529" s="67"/>
      <c r="X2529" s="66">
        <v>45530</v>
      </c>
      <c r="Y2529" s="62">
        <v>8.5</v>
      </c>
    </row>
    <row r="2530" spans="9:25" x14ac:dyDescent="0.25">
      <c r="I2530" s="66">
        <v>45532</v>
      </c>
      <c r="J2530" s="62">
        <v>4.22</v>
      </c>
      <c r="K2530" s="66">
        <v>45533</v>
      </c>
      <c r="L2530" s="62">
        <v>273.41000000000003</v>
      </c>
      <c r="M2530" s="62">
        <v>273.41000000000003</v>
      </c>
      <c r="N2530" s="67">
        <v>2.7341000000000004E-2</v>
      </c>
      <c r="O2530" s="67">
        <f t="shared" si="49"/>
        <v>2.7341000000000004E-2</v>
      </c>
      <c r="R2530" s="67"/>
      <c r="X2530" s="66">
        <v>45531</v>
      </c>
      <c r="Y2530" s="62">
        <v>8.5</v>
      </c>
    </row>
    <row r="2531" spans="9:25" x14ac:dyDescent="0.25">
      <c r="I2531" s="66">
        <v>45533</v>
      </c>
      <c r="J2531" s="62">
        <v>4.24</v>
      </c>
      <c r="K2531" s="66">
        <v>45534</v>
      </c>
      <c r="L2531" s="62">
        <v>275.33999999999997</v>
      </c>
      <c r="M2531" s="62">
        <v>275.33999999999997</v>
      </c>
      <c r="N2531" s="67">
        <v>2.7533999999999996E-2</v>
      </c>
      <c r="O2531" s="67">
        <f t="shared" si="49"/>
        <v>2.7533999999999996E-2</v>
      </c>
      <c r="R2531" s="67"/>
      <c r="X2531" s="66">
        <v>45532</v>
      </c>
      <c r="Y2531" s="62">
        <v>8.5</v>
      </c>
    </row>
    <row r="2532" spans="9:25" x14ac:dyDescent="0.25">
      <c r="I2532" s="66">
        <v>45534</v>
      </c>
      <c r="J2532" s="62">
        <v>4.28</v>
      </c>
      <c r="K2532" s="66">
        <v>45537</v>
      </c>
      <c r="L2532" s="62">
        <v>283.51</v>
      </c>
      <c r="M2532" s="62">
        <v>283.51</v>
      </c>
      <c r="N2532" s="67">
        <v>2.8350999999999998E-2</v>
      </c>
      <c r="O2532" s="67">
        <f t="shared" si="49"/>
        <v>2.8350999999999998E-2</v>
      </c>
      <c r="R2532" s="67"/>
      <c r="X2532" s="66">
        <v>45533</v>
      </c>
      <c r="Y2532" s="62">
        <v>8.5</v>
      </c>
    </row>
    <row r="2533" spans="9:25" x14ac:dyDescent="0.25">
      <c r="I2533" s="66">
        <v>45537</v>
      </c>
      <c r="J2533" s="62"/>
      <c r="K2533" s="66">
        <v>45538</v>
      </c>
      <c r="L2533" s="147">
        <v>28.33</v>
      </c>
      <c r="M2533" s="147">
        <v>283.3</v>
      </c>
      <c r="N2533" s="148">
        <v>2.8330000000000001E-2</v>
      </c>
      <c r="O2533" s="148">
        <f t="shared" si="49"/>
        <v>2.8330000000000001E-2</v>
      </c>
      <c r="R2533" s="67"/>
      <c r="X2533" s="66">
        <v>45534</v>
      </c>
      <c r="Y2533" s="62">
        <v>8.5</v>
      </c>
    </row>
    <row r="2534" spans="9:25" x14ac:dyDescent="0.25">
      <c r="I2534" s="66">
        <v>45538</v>
      </c>
      <c r="J2534" s="62">
        <v>4.21</v>
      </c>
      <c r="K2534" s="66">
        <v>45539</v>
      </c>
      <c r="L2534" s="62">
        <v>291.13</v>
      </c>
      <c r="M2534" s="62">
        <v>291.13</v>
      </c>
      <c r="N2534" s="67">
        <v>2.9113E-2</v>
      </c>
      <c r="O2534" s="67">
        <f t="shared" si="49"/>
        <v>2.9113E-2</v>
      </c>
      <c r="R2534" s="67"/>
      <c r="X2534" s="66">
        <v>45537</v>
      </c>
      <c r="Y2534" s="62"/>
    </row>
    <row r="2535" spans="9:25" x14ac:dyDescent="0.25">
      <c r="I2535" s="66">
        <v>45539</v>
      </c>
      <c r="J2535" s="62">
        <v>4.1399999999999997</v>
      </c>
      <c r="K2535" s="66">
        <v>45540</v>
      </c>
      <c r="L2535" s="62">
        <v>287.22000000000003</v>
      </c>
      <c r="M2535" s="62">
        <v>287.22000000000003</v>
      </c>
      <c r="N2535" s="67">
        <v>2.8722000000000001E-2</v>
      </c>
      <c r="O2535" s="67">
        <f t="shared" si="49"/>
        <v>2.8722000000000001E-2</v>
      </c>
      <c r="R2535" s="67"/>
      <c r="X2535" s="66">
        <v>45538</v>
      </c>
      <c r="Y2535" s="62">
        <v>8.5</v>
      </c>
    </row>
    <row r="2536" spans="9:25" x14ac:dyDescent="0.25">
      <c r="I2536" s="66">
        <v>45540</v>
      </c>
      <c r="J2536" s="62">
        <v>4.1100000000000003</v>
      </c>
      <c r="K2536" s="66">
        <v>45541</v>
      </c>
      <c r="L2536" s="62">
        <v>287.87</v>
      </c>
      <c r="M2536" s="62">
        <v>287.87</v>
      </c>
      <c r="N2536" s="67">
        <v>2.8787E-2</v>
      </c>
      <c r="O2536" s="67">
        <f t="shared" si="49"/>
        <v>2.8787E-2</v>
      </c>
      <c r="R2536" s="67"/>
      <c r="X2536" s="66">
        <v>45539</v>
      </c>
      <c r="Y2536" s="62">
        <v>8.5</v>
      </c>
    </row>
    <row r="2537" spans="9:25" x14ac:dyDescent="0.25">
      <c r="I2537" s="66">
        <v>45541</v>
      </c>
      <c r="J2537" s="62">
        <v>4.0999999999999996</v>
      </c>
      <c r="K2537" s="66">
        <v>45544</v>
      </c>
      <c r="L2537" s="62">
        <v>289.52999999999997</v>
      </c>
      <c r="M2537" s="62">
        <v>289.52999999999997</v>
      </c>
      <c r="N2537" s="67">
        <v>2.8952999999999996E-2</v>
      </c>
      <c r="O2537" s="67">
        <f t="shared" si="49"/>
        <v>2.8952999999999996E-2</v>
      </c>
      <c r="R2537" s="67"/>
      <c r="X2537" s="66">
        <v>45540</v>
      </c>
      <c r="Y2537" s="62">
        <v>8.5</v>
      </c>
    </row>
    <row r="2538" spans="9:25" x14ac:dyDescent="0.25">
      <c r="I2538" s="66">
        <v>45544</v>
      </c>
      <c r="J2538" s="62">
        <v>4.08</v>
      </c>
      <c r="K2538" s="66">
        <v>45545</v>
      </c>
      <c r="L2538" s="62">
        <v>287.92</v>
      </c>
      <c r="M2538" s="62">
        <v>287.92</v>
      </c>
      <c r="N2538" s="67">
        <v>2.8792000000000002E-2</v>
      </c>
      <c r="O2538" s="67">
        <f t="shared" si="49"/>
        <v>2.8792000000000002E-2</v>
      </c>
      <c r="R2538" s="67"/>
      <c r="X2538" s="66">
        <v>45541</v>
      </c>
      <c r="Y2538" s="62">
        <v>8.5</v>
      </c>
    </row>
    <row r="2539" spans="9:25" x14ac:dyDescent="0.25">
      <c r="I2539" s="66">
        <v>45545</v>
      </c>
      <c r="J2539" s="62">
        <v>4.04</v>
      </c>
      <c r="K2539" s="66">
        <v>45546</v>
      </c>
      <c r="L2539" s="62">
        <v>290.29000000000002</v>
      </c>
      <c r="M2539" s="62">
        <v>290.29000000000002</v>
      </c>
      <c r="N2539" s="67">
        <v>2.9029000000000003E-2</v>
      </c>
      <c r="O2539" s="67">
        <f t="shared" si="49"/>
        <v>2.9029000000000003E-2</v>
      </c>
      <c r="R2539" s="67"/>
      <c r="X2539" s="66">
        <v>45544</v>
      </c>
      <c r="Y2539" s="62">
        <v>8.5</v>
      </c>
    </row>
    <row r="2540" spans="9:25" x14ac:dyDescent="0.25">
      <c r="I2540" s="66">
        <v>45546</v>
      </c>
      <c r="J2540" s="62">
        <v>4.03</v>
      </c>
      <c r="K2540" s="66">
        <v>45547</v>
      </c>
      <c r="L2540" s="62">
        <v>288.24</v>
      </c>
      <c r="M2540" s="62">
        <v>288.24</v>
      </c>
      <c r="N2540" s="67">
        <v>2.8824000000000002E-2</v>
      </c>
      <c r="O2540" s="67">
        <f t="shared" si="49"/>
        <v>2.8824000000000002E-2</v>
      </c>
      <c r="R2540" s="67"/>
      <c r="X2540" s="66">
        <v>45545</v>
      </c>
      <c r="Y2540" s="62">
        <v>8.5</v>
      </c>
    </row>
    <row r="2541" spans="9:25" x14ac:dyDescent="0.25">
      <c r="I2541" s="66">
        <v>45547</v>
      </c>
      <c r="J2541" s="62">
        <v>4.07</v>
      </c>
      <c r="K2541" s="66">
        <v>45548</v>
      </c>
      <c r="L2541" s="62">
        <v>286.25</v>
      </c>
      <c r="M2541" s="62">
        <v>286.25</v>
      </c>
      <c r="N2541" s="67">
        <v>2.8625000000000001E-2</v>
      </c>
      <c r="O2541" s="67">
        <f t="shared" si="49"/>
        <v>2.8625000000000001E-2</v>
      </c>
      <c r="R2541" s="67"/>
      <c r="X2541" s="66">
        <v>45546</v>
      </c>
      <c r="Y2541" s="62">
        <v>8.5</v>
      </c>
    </row>
    <row r="2542" spans="9:25" x14ac:dyDescent="0.25">
      <c r="I2542" s="66">
        <v>45548</v>
      </c>
      <c r="J2542" s="62">
        <v>4.05</v>
      </c>
      <c r="K2542" s="66">
        <v>45551</v>
      </c>
      <c r="L2542" s="62">
        <v>285.85000000000002</v>
      </c>
      <c r="M2542" s="62">
        <v>285.85000000000002</v>
      </c>
      <c r="N2542" s="67">
        <v>2.8585000000000003E-2</v>
      </c>
      <c r="O2542" s="67">
        <f t="shared" si="49"/>
        <v>2.8585000000000003E-2</v>
      </c>
      <c r="R2542" s="67"/>
      <c r="X2542" s="66">
        <v>45547</v>
      </c>
      <c r="Y2542" s="62">
        <v>8.5</v>
      </c>
    </row>
    <row r="2543" spans="9:25" x14ac:dyDescent="0.25">
      <c r="I2543" s="66">
        <v>45551</v>
      </c>
      <c r="J2543" s="62">
        <v>4.01</v>
      </c>
      <c r="K2543" s="66">
        <v>45552</v>
      </c>
      <c r="L2543" s="62">
        <v>285.01</v>
      </c>
      <c r="M2543" s="62">
        <v>285.01</v>
      </c>
      <c r="N2543" s="67">
        <v>2.8500999999999999E-2</v>
      </c>
      <c r="O2543" s="67">
        <f t="shared" si="49"/>
        <v>2.8500999999999999E-2</v>
      </c>
      <c r="R2543" s="67"/>
      <c r="X2543" s="66">
        <v>45548</v>
      </c>
      <c r="Y2543" s="62">
        <v>8.5</v>
      </c>
    </row>
    <row r="2544" spans="9:25" x14ac:dyDescent="0.25">
      <c r="I2544" s="66">
        <v>45552</v>
      </c>
      <c r="J2544" s="62">
        <v>4.0199999999999996</v>
      </c>
      <c r="K2544" s="66">
        <v>45553</v>
      </c>
      <c r="L2544" s="62">
        <v>281.77999999999997</v>
      </c>
      <c r="M2544" s="62">
        <v>281.77999999999997</v>
      </c>
      <c r="N2544" s="67">
        <v>2.8177999999999998E-2</v>
      </c>
      <c r="O2544" s="67">
        <f t="shared" si="49"/>
        <v>2.8177999999999998E-2</v>
      </c>
      <c r="R2544" s="67"/>
      <c r="X2544" s="66">
        <v>45551</v>
      </c>
      <c r="Y2544" s="62">
        <v>8.5</v>
      </c>
    </row>
    <row r="2545" spans="9:25" x14ac:dyDescent="0.25">
      <c r="I2545" s="66">
        <v>45553</v>
      </c>
      <c r="J2545" s="62">
        <v>4.08</v>
      </c>
      <c r="K2545" s="66">
        <v>45554</v>
      </c>
      <c r="L2545" s="62">
        <v>281.77999999999997</v>
      </c>
      <c r="M2545" s="62">
        <v>281.77999999999997</v>
      </c>
      <c r="N2545" s="67">
        <v>2.8177999999999998E-2</v>
      </c>
      <c r="O2545" s="67">
        <f t="shared" si="49"/>
        <v>2.8177999999999998E-2</v>
      </c>
      <c r="R2545" s="67"/>
      <c r="X2545" s="66">
        <v>45552</v>
      </c>
      <c r="Y2545" s="62">
        <v>8.5</v>
      </c>
    </row>
    <row r="2546" spans="9:25" x14ac:dyDescent="0.25">
      <c r="I2546" s="66">
        <v>45554</v>
      </c>
      <c r="J2546" s="62">
        <v>4.1100000000000003</v>
      </c>
      <c r="K2546" s="66">
        <v>45555</v>
      </c>
      <c r="L2546" s="62">
        <v>270.87</v>
      </c>
      <c r="M2546" s="62">
        <v>270.87</v>
      </c>
      <c r="N2546" s="67">
        <v>2.7087E-2</v>
      </c>
      <c r="O2546" s="67">
        <f t="shared" si="49"/>
        <v>2.7087E-2</v>
      </c>
      <c r="R2546" s="67"/>
      <c r="X2546" s="66">
        <v>45553</v>
      </c>
      <c r="Y2546" s="62">
        <v>8.5</v>
      </c>
    </row>
    <row r="2547" spans="9:25" x14ac:dyDescent="0.25">
      <c r="I2547" s="66">
        <v>45555</v>
      </c>
      <c r="J2547" s="62">
        <v>4.0999999999999996</v>
      </c>
      <c r="K2547" s="66">
        <v>45558</v>
      </c>
      <c r="L2547" s="62">
        <v>289.33</v>
      </c>
      <c r="M2547" s="62">
        <v>289.33</v>
      </c>
      <c r="N2547" s="67">
        <v>2.8932999999999997E-2</v>
      </c>
      <c r="O2547" s="67">
        <f t="shared" si="49"/>
        <v>2.8932999999999997E-2</v>
      </c>
      <c r="R2547" s="67"/>
      <c r="X2547" s="66">
        <v>45554</v>
      </c>
      <c r="Y2547" s="62">
        <v>8</v>
      </c>
    </row>
    <row r="2548" spans="9:25" x14ac:dyDescent="0.25">
      <c r="I2548" s="66">
        <v>45558</v>
      </c>
      <c r="J2548" s="62">
        <v>4.12</v>
      </c>
      <c r="K2548" s="66">
        <v>45559</v>
      </c>
      <c r="L2548" s="62">
        <v>289.33</v>
      </c>
      <c r="M2548" s="62">
        <v>289.33</v>
      </c>
      <c r="N2548" s="67">
        <v>2.8932999999999997E-2</v>
      </c>
      <c r="O2548" s="67">
        <f t="shared" si="49"/>
        <v>2.8932999999999997E-2</v>
      </c>
      <c r="R2548" s="67"/>
      <c r="X2548" s="66">
        <v>45555</v>
      </c>
      <c r="Y2548" s="62">
        <v>8</v>
      </c>
    </row>
    <row r="2549" spans="9:25" x14ac:dyDescent="0.25">
      <c r="I2549" s="66">
        <v>45559</v>
      </c>
      <c r="J2549" s="62">
        <v>4.13</v>
      </c>
      <c r="K2549" s="66">
        <v>45560</v>
      </c>
      <c r="L2549" s="62">
        <v>288.95</v>
      </c>
      <c r="M2549" s="62">
        <v>288.95</v>
      </c>
      <c r="N2549" s="67">
        <v>2.8895000000000001E-2</v>
      </c>
      <c r="O2549" s="67">
        <f t="shared" si="49"/>
        <v>2.8895000000000001E-2</v>
      </c>
      <c r="R2549" s="67"/>
      <c r="X2549" s="66">
        <v>45558</v>
      </c>
      <c r="Y2549" s="62">
        <v>8</v>
      </c>
    </row>
    <row r="2550" spans="9:25" x14ac:dyDescent="0.25">
      <c r="I2550" s="66">
        <v>45560</v>
      </c>
      <c r="J2550" s="62">
        <v>4.18</v>
      </c>
      <c r="K2550" s="66">
        <v>45561</v>
      </c>
      <c r="L2550" s="62">
        <v>292.36</v>
      </c>
      <c r="M2550" s="62">
        <v>292.36</v>
      </c>
      <c r="N2550" s="67">
        <v>2.9236000000000002E-2</v>
      </c>
      <c r="O2550" s="67">
        <f t="shared" si="49"/>
        <v>2.9236000000000002E-2</v>
      </c>
      <c r="R2550" s="67"/>
      <c r="X2550" s="66">
        <v>45559</v>
      </c>
      <c r="Y2550" s="62">
        <v>8</v>
      </c>
    </row>
    <row r="2551" spans="9:25" x14ac:dyDescent="0.25">
      <c r="I2551" s="66">
        <v>45561</v>
      </c>
      <c r="J2551" s="62">
        <v>4.17</v>
      </c>
      <c r="K2551" s="66">
        <v>45562</v>
      </c>
      <c r="L2551" s="62">
        <v>287.55</v>
      </c>
      <c r="M2551" s="62">
        <v>287.55</v>
      </c>
      <c r="N2551" s="67">
        <v>2.8755000000000003E-2</v>
      </c>
      <c r="O2551" s="67">
        <f t="shared" si="49"/>
        <v>2.8755000000000003E-2</v>
      </c>
      <c r="R2551" s="67"/>
      <c r="X2551" s="66">
        <v>45560</v>
      </c>
      <c r="Y2551" s="62">
        <v>8</v>
      </c>
    </row>
    <row r="2552" spans="9:25" x14ac:dyDescent="0.25">
      <c r="I2552" s="66">
        <v>45562</v>
      </c>
      <c r="J2552" s="62">
        <v>4.1500000000000004</v>
      </c>
      <c r="K2552" s="66">
        <v>45565</v>
      </c>
      <c r="L2552" s="62">
        <v>286.86</v>
      </c>
      <c r="M2552" s="62">
        <v>286.86</v>
      </c>
      <c r="N2552" s="67">
        <v>2.8686E-2</v>
      </c>
      <c r="O2552" s="67">
        <f t="shared" si="49"/>
        <v>2.8686E-2</v>
      </c>
      <c r="R2552" s="67"/>
      <c r="X2552" s="66">
        <v>45561</v>
      </c>
      <c r="Y2552" s="62">
        <v>8</v>
      </c>
    </row>
    <row r="2553" spans="9:25" x14ac:dyDescent="0.25">
      <c r="I2553" s="66">
        <v>45565</v>
      </c>
      <c r="J2553" s="62">
        <v>4.1900000000000004</v>
      </c>
      <c r="K2553" s="66">
        <v>45566</v>
      </c>
      <c r="L2553" s="62">
        <v>286.86</v>
      </c>
      <c r="M2553" s="62">
        <v>286.86</v>
      </c>
      <c r="N2553" s="67">
        <v>2.8686E-2</v>
      </c>
      <c r="O2553" s="67">
        <f t="shared" si="49"/>
        <v>2.8686E-2</v>
      </c>
      <c r="R2553" s="67"/>
      <c r="X2553" s="66">
        <v>45562</v>
      </c>
      <c r="Y2553" s="62">
        <v>8</v>
      </c>
    </row>
    <row r="2554" spans="9:25" x14ac:dyDescent="0.25">
      <c r="I2554" s="66">
        <v>45566</v>
      </c>
      <c r="J2554" s="62">
        <v>4.1399999999999997</v>
      </c>
      <c r="K2554" s="66">
        <v>45567</v>
      </c>
      <c r="L2554" s="62">
        <v>285.08999999999997</v>
      </c>
      <c r="M2554" s="62">
        <v>285.08999999999997</v>
      </c>
      <c r="N2554" s="67">
        <v>2.8508999999999996E-2</v>
      </c>
      <c r="O2554" s="67">
        <f t="shared" si="49"/>
        <v>2.8508999999999996E-2</v>
      </c>
      <c r="R2554" s="67"/>
      <c r="X2554" s="66">
        <v>45565</v>
      </c>
      <c r="Y2554" s="62">
        <v>8</v>
      </c>
    </row>
    <row r="2555" spans="9:25" x14ac:dyDescent="0.25">
      <c r="I2555" s="66">
        <v>45567</v>
      </c>
      <c r="J2555" s="62">
        <v>4.1900000000000004</v>
      </c>
      <c r="K2555" s="66">
        <v>45568</v>
      </c>
      <c r="L2555" s="62">
        <v>285.08999999999997</v>
      </c>
      <c r="M2555" s="62">
        <v>285.08999999999997</v>
      </c>
      <c r="N2555" s="67">
        <v>2.8508999999999996E-2</v>
      </c>
      <c r="O2555" s="67">
        <f t="shared" si="49"/>
        <v>2.8508999999999996E-2</v>
      </c>
      <c r="R2555" s="67"/>
      <c r="X2555" s="66">
        <v>45566</v>
      </c>
      <c r="Y2555" s="62">
        <v>8</v>
      </c>
    </row>
    <row r="2556" spans="9:25" x14ac:dyDescent="0.25">
      <c r="I2556" s="66">
        <v>45568</v>
      </c>
      <c r="J2556" s="62">
        <v>4.24</v>
      </c>
      <c r="K2556" s="66">
        <v>45569</v>
      </c>
      <c r="L2556" s="62">
        <v>285.08999999999997</v>
      </c>
      <c r="M2556" s="62">
        <v>285.08999999999997</v>
      </c>
      <c r="N2556" s="67">
        <v>2.8508999999999996E-2</v>
      </c>
      <c r="O2556" s="67">
        <f t="shared" si="49"/>
        <v>2.8508999999999996E-2</v>
      </c>
      <c r="R2556" s="67"/>
      <c r="X2556" s="66">
        <v>45567</v>
      </c>
      <c r="Y2556" s="62">
        <v>8</v>
      </c>
    </row>
    <row r="2557" spans="9:25" x14ac:dyDescent="0.25">
      <c r="I2557" s="66">
        <v>45569</v>
      </c>
      <c r="J2557" s="62">
        <v>4.33</v>
      </c>
      <c r="K2557" s="66">
        <v>45572</v>
      </c>
      <c r="L2557" s="62">
        <v>279.38</v>
      </c>
      <c r="M2557" s="62">
        <v>279.38</v>
      </c>
      <c r="N2557" s="67">
        <v>2.7938000000000001E-2</v>
      </c>
      <c r="O2557" s="67">
        <f t="shared" si="49"/>
        <v>2.7938000000000001E-2</v>
      </c>
      <c r="R2557" s="67"/>
      <c r="X2557" s="66">
        <v>45568</v>
      </c>
      <c r="Y2557" s="62">
        <v>8</v>
      </c>
    </row>
    <row r="2558" spans="9:25" x14ac:dyDescent="0.25">
      <c r="I2558" s="66">
        <v>45572</v>
      </c>
      <c r="J2558" s="62">
        <v>4.37</v>
      </c>
      <c r="K2558" s="66">
        <v>45573</v>
      </c>
      <c r="L2558" s="62">
        <v>281.27</v>
      </c>
      <c r="M2558" s="62">
        <v>281.27</v>
      </c>
      <c r="N2558" s="67">
        <v>2.8126999999999999E-2</v>
      </c>
      <c r="O2558" s="67">
        <f t="shared" si="49"/>
        <v>2.8126999999999999E-2</v>
      </c>
      <c r="R2558" s="67"/>
      <c r="X2558" s="66">
        <v>45569</v>
      </c>
      <c r="Y2558" s="62">
        <v>8</v>
      </c>
    </row>
    <row r="2559" spans="9:25" x14ac:dyDescent="0.25">
      <c r="I2559" s="66">
        <v>45573</v>
      </c>
      <c r="J2559" s="62">
        <v>4.38</v>
      </c>
      <c r="K2559" s="66">
        <v>45574</v>
      </c>
      <c r="L2559" s="62">
        <v>285.18</v>
      </c>
      <c r="M2559" s="62">
        <v>285.18</v>
      </c>
      <c r="N2559" s="67">
        <v>2.8518000000000002E-2</v>
      </c>
      <c r="O2559" s="67">
        <f t="shared" si="49"/>
        <v>2.8518000000000002E-2</v>
      </c>
      <c r="R2559" s="67"/>
      <c r="X2559" s="66">
        <v>45572</v>
      </c>
      <c r="Y2559" s="62">
        <v>8</v>
      </c>
    </row>
    <row r="2560" spans="9:25" x14ac:dyDescent="0.25">
      <c r="I2560" s="66">
        <v>45574</v>
      </c>
      <c r="J2560" s="62">
        <v>4.41</v>
      </c>
      <c r="K2560" s="66">
        <v>45575</v>
      </c>
      <c r="L2560" s="62">
        <v>283.95</v>
      </c>
      <c r="M2560" s="62">
        <v>283.95</v>
      </c>
      <c r="N2560" s="67">
        <v>2.8395E-2</v>
      </c>
      <c r="O2560" s="67">
        <f t="shared" si="49"/>
        <v>2.8395E-2</v>
      </c>
      <c r="R2560" s="67"/>
      <c r="X2560" s="66">
        <v>45573</v>
      </c>
      <c r="Y2560" s="62">
        <v>8</v>
      </c>
    </row>
    <row r="2561" spans="9:25" x14ac:dyDescent="0.25">
      <c r="I2561" s="66">
        <v>45575</v>
      </c>
      <c r="J2561" s="62">
        <v>4.4400000000000004</v>
      </c>
      <c r="K2561" s="66">
        <v>45576</v>
      </c>
      <c r="L2561" s="62">
        <v>285.41000000000003</v>
      </c>
      <c r="M2561" s="62">
        <v>285.41000000000003</v>
      </c>
      <c r="N2561" s="67">
        <v>2.8541000000000004E-2</v>
      </c>
      <c r="O2561" s="67">
        <f t="shared" si="49"/>
        <v>2.8541000000000004E-2</v>
      </c>
      <c r="R2561" s="67"/>
      <c r="X2561" s="66">
        <v>45574</v>
      </c>
      <c r="Y2561" s="62">
        <v>8</v>
      </c>
    </row>
    <row r="2562" spans="9:25" x14ac:dyDescent="0.25">
      <c r="I2562" s="66">
        <v>45576</v>
      </c>
      <c r="J2562" s="62">
        <v>4.4400000000000004</v>
      </c>
      <c r="K2562" s="66">
        <v>45579</v>
      </c>
      <c r="L2562" s="62">
        <v>285.41000000000003</v>
      </c>
      <c r="M2562" s="62">
        <v>285.41000000000003</v>
      </c>
      <c r="N2562" s="67">
        <v>2.8541000000000004E-2</v>
      </c>
      <c r="O2562" s="67">
        <f t="shared" si="49"/>
        <v>2.8541000000000004E-2</v>
      </c>
      <c r="R2562" s="67"/>
      <c r="X2562" s="66">
        <v>45575</v>
      </c>
      <c r="Y2562" s="62">
        <v>8</v>
      </c>
    </row>
    <row r="2563" spans="9:25" x14ac:dyDescent="0.25">
      <c r="I2563" s="66">
        <v>45579</v>
      </c>
      <c r="J2563" s="62"/>
      <c r="K2563" s="66">
        <v>45580</v>
      </c>
      <c r="L2563" s="62">
        <v>289.16000000000003</v>
      </c>
      <c r="M2563" s="62">
        <v>289.16000000000003</v>
      </c>
      <c r="N2563" s="67">
        <v>2.8916000000000004E-2</v>
      </c>
      <c r="O2563" s="67">
        <f t="shared" si="49"/>
        <v>2.8916000000000004E-2</v>
      </c>
      <c r="R2563" s="67"/>
      <c r="X2563" s="66">
        <v>45576</v>
      </c>
      <c r="Y2563" s="62">
        <v>8</v>
      </c>
    </row>
    <row r="2564" spans="9:25" x14ac:dyDescent="0.25">
      <c r="I2564" s="66">
        <v>45580</v>
      </c>
      <c r="J2564" s="62">
        <v>4.37</v>
      </c>
      <c r="K2564" s="66">
        <v>45581</v>
      </c>
      <c r="L2564" s="62">
        <v>286.94</v>
      </c>
      <c r="M2564" s="62">
        <v>286.94</v>
      </c>
      <c r="N2564" s="67">
        <v>2.8694000000000001E-2</v>
      </c>
      <c r="O2564" s="67">
        <f t="shared" si="49"/>
        <v>2.8694000000000001E-2</v>
      </c>
      <c r="R2564" s="67"/>
      <c r="X2564" s="66">
        <v>45579</v>
      </c>
      <c r="Y2564" s="62">
        <v>8</v>
      </c>
    </row>
    <row r="2565" spans="9:25" x14ac:dyDescent="0.25">
      <c r="I2565" s="66">
        <v>45581</v>
      </c>
      <c r="J2565" s="62">
        <v>4.3600000000000003</v>
      </c>
      <c r="K2565" s="66">
        <v>45582</v>
      </c>
      <c r="L2565" s="62">
        <v>288.14999999999998</v>
      </c>
      <c r="M2565" s="62">
        <v>288.14999999999998</v>
      </c>
      <c r="N2565" s="67">
        <v>2.8814999999999997E-2</v>
      </c>
      <c r="O2565" s="67">
        <f t="shared" si="49"/>
        <v>2.8814999999999997E-2</v>
      </c>
      <c r="R2565" s="67"/>
      <c r="X2565" s="66">
        <v>45580</v>
      </c>
      <c r="Y2565" s="62">
        <v>8</v>
      </c>
    </row>
    <row r="2566" spans="9:25" x14ac:dyDescent="0.25">
      <c r="I2566" s="66">
        <v>45582</v>
      </c>
      <c r="J2566" s="62">
        <v>4.4400000000000004</v>
      </c>
      <c r="K2566" s="66">
        <v>45583</v>
      </c>
      <c r="L2566" s="62">
        <v>285.98</v>
      </c>
      <c r="M2566" s="62">
        <v>285.98</v>
      </c>
      <c r="N2566" s="67">
        <v>2.8598000000000002E-2</v>
      </c>
      <c r="O2566" s="67">
        <f t="shared" si="49"/>
        <v>2.8598000000000002E-2</v>
      </c>
      <c r="R2566" s="67"/>
      <c r="X2566" s="66">
        <v>45581</v>
      </c>
      <c r="Y2566" s="62">
        <v>8</v>
      </c>
    </row>
    <row r="2567" spans="9:25" x14ac:dyDescent="0.25">
      <c r="I2567" s="66">
        <v>45583</v>
      </c>
      <c r="J2567" s="62">
        <v>4.4400000000000004</v>
      </c>
      <c r="K2567" s="66">
        <v>45586</v>
      </c>
      <c r="L2567" s="62">
        <v>284.27999999999997</v>
      </c>
      <c r="M2567" s="62">
        <v>284.27999999999997</v>
      </c>
      <c r="N2567" s="67">
        <v>2.8427999999999998E-2</v>
      </c>
      <c r="O2567" s="67">
        <f t="shared" si="49"/>
        <v>2.8427999999999998E-2</v>
      </c>
      <c r="R2567" s="67"/>
      <c r="X2567" s="66">
        <v>45582</v>
      </c>
      <c r="Y2567" s="62">
        <v>8</v>
      </c>
    </row>
    <row r="2568" spans="9:25" x14ac:dyDescent="0.25">
      <c r="I2568" s="66">
        <v>45586</v>
      </c>
      <c r="J2568" s="62">
        <v>4.54</v>
      </c>
      <c r="K2568" s="66">
        <v>45587</v>
      </c>
      <c r="L2568" s="62">
        <v>289.27</v>
      </c>
      <c r="M2568" s="62">
        <v>289.27</v>
      </c>
      <c r="N2568" s="67">
        <v>2.8926999999999998E-2</v>
      </c>
      <c r="O2568" s="67">
        <f t="shared" si="49"/>
        <v>2.8926999999999998E-2</v>
      </c>
      <c r="R2568" s="67"/>
      <c r="X2568" s="66">
        <v>45583</v>
      </c>
      <c r="Y2568" s="62">
        <v>8</v>
      </c>
    </row>
    <row r="2569" spans="9:25" x14ac:dyDescent="0.25">
      <c r="I2569" s="66">
        <v>45587</v>
      </c>
      <c r="J2569" s="62">
        <v>4.55</v>
      </c>
      <c r="K2569" s="66">
        <v>45588</v>
      </c>
      <c r="L2569" s="62">
        <v>290.66000000000003</v>
      </c>
      <c r="M2569" s="62">
        <v>290.66000000000003</v>
      </c>
      <c r="N2569" s="67">
        <v>2.9066000000000002E-2</v>
      </c>
      <c r="O2569" s="67">
        <f t="shared" si="49"/>
        <v>2.9066000000000002E-2</v>
      </c>
      <c r="R2569" s="67"/>
      <c r="X2569" s="66">
        <v>45586</v>
      </c>
      <c r="Y2569" s="62">
        <v>8</v>
      </c>
    </row>
    <row r="2570" spans="9:25" x14ac:dyDescent="0.25">
      <c r="I2570" s="66">
        <v>45588</v>
      </c>
      <c r="J2570" s="62">
        <v>4.58</v>
      </c>
      <c r="K2570" s="66">
        <v>45589</v>
      </c>
      <c r="L2570" s="62">
        <v>296.18</v>
      </c>
      <c r="M2570" s="62">
        <v>296.18</v>
      </c>
      <c r="N2570" s="67">
        <v>2.9618000000000002E-2</v>
      </c>
      <c r="O2570" s="67">
        <f t="shared" si="49"/>
        <v>2.9618000000000002E-2</v>
      </c>
      <c r="R2570" s="67"/>
      <c r="X2570" s="66">
        <v>45587</v>
      </c>
      <c r="Y2570" s="62">
        <v>8</v>
      </c>
    </row>
    <row r="2571" spans="9:25" x14ac:dyDescent="0.25">
      <c r="I2571" s="66">
        <v>45589</v>
      </c>
      <c r="J2571" s="62">
        <v>4.54</v>
      </c>
      <c r="K2571" s="66">
        <v>45590</v>
      </c>
      <c r="L2571" s="62">
        <v>292.06</v>
      </c>
      <c r="M2571" s="62">
        <v>292.06</v>
      </c>
      <c r="N2571" s="67">
        <v>2.9205999999999999E-2</v>
      </c>
      <c r="O2571" s="67">
        <f t="shared" si="49"/>
        <v>2.9205999999999999E-2</v>
      </c>
      <c r="R2571" s="67"/>
      <c r="X2571" s="66">
        <v>45588</v>
      </c>
      <c r="Y2571" s="62">
        <v>8</v>
      </c>
    </row>
    <row r="2572" spans="9:25" x14ac:dyDescent="0.25">
      <c r="I2572" s="66">
        <v>45590</v>
      </c>
      <c r="J2572" s="62">
        <v>4.58</v>
      </c>
      <c r="K2572" s="66">
        <v>45593</v>
      </c>
      <c r="L2572" s="62">
        <v>292.64999999999998</v>
      </c>
      <c r="M2572" s="62">
        <v>292.64999999999998</v>
      </c>
      <c r="N2572" s="67">
        <v>2.9264999999999999E-2</v>
      </c>
      <c r="O2572" s="67">
        <f t="shared" ref="O2572:O2635" si="50">IF(OR(N2572&gt;($G$25+$G$26*$G$24),N2572&lt;($G$25-$G$26*$G$24)),"",N2572)</f>
        <v>2.9264999999999999E-2</v>
      </c>
      <c r="R2572" s="67"/>
      <c r="X2572" s="66">
        <v>45589</v>
      </c>
      <c r="Y2572" s="62">
        <v>8</v>
      </c>
    </row>
    <row r="2573" spans="9:25" x14ac:dyDescent="0.25">
      <c r="I2573" s="66">
        <v>45593</v>
      </c>
      <c r="J2573" s="62">
        <v>4.6100000000000003</v>
      </c>
      <c r="K2573" s="66">
        <v>45594</v>
      </c>
      <c r="L2573" s="62">
        <v>292.64999999999998</v>
      </c>
      <c r="M2573" s="62">
        <v>292.64999999999998</v>
      </c>
      <c r="N2573" s="67">
        <v>2.9264999999999999E-2</v>
      </c>
      <c r="O2573" s="67">
        <f t="shared" si="50"/>
        <v>2.9264999999999999E-2</v>
      </c>
      <c r="R2573" s="67"/>
      <c r="X2573" s="66">
        <v>45590</v>
      </c>
      <c r="Y2573" s="62">
        <v>8</v>
      </c>
    </row>
    <row r="2574" spans="9:25" x14ac:dyDescent="0.25">
      <c r="I2574" s="66">
        <v>45594</v>
      </c>
      <c r="J2574" s="62">
        <v>4.6100000000000003</v>
      </c>
      <c r="K2574" s="66">
        <v>45595</v>
      </c>
      <c r="L2574" s="62">
        <v>286.02999999999997</v>
      </c>
      <c r="M2574" s="62">
        <v>286.02999999999997</v>
      </c>
      <c r="N2574" s="67">
        <v>2.8602999999999996E-2</v>
      </c>
      <c r="O2574" s="67">
        <f t="shared" si="50"/>
        <v>2.8602999999999996E-2</v>
      </c>
      <c r="R2574" s="67"/>
      <c r="X2574" s="66">
        <v>45593</v>
      </c>
      <c r="Y2574" s="62">
        <v>8</v>
      </c>
    </row>
    <row r="2575" spans="9:25" x14ac:dyDescent="0.25">
      <c r="I2575" s="66">
        <v>45595</v>
      </c>
      <c r="J2575" s="62">
        <v>4.5999999999999996</v>
      </c>
      <c r="K2575" s="66">
        <v>45596</v>
      </c>
      <c r="L2575" s="62">
        <v>287.51</v>
      </c>
      <c r="M2575" s="62">
        <v>287.51</v>
      </c>
      <c r="N2575" s="67">
        <v>2.8750999999999999E-2</v>
      </c>
      <c r="O2575" s="67">
        <f t="shared" si="50"/>
        <v>2.8750999999999999E-2</v>
      </c>
      <c r="R2575" s="67"/>
      <c r="X2575" s="66">
        <v>45594</v>
      </c>
      <c r="Y2575" s="62">
        <v>8</v>
      </c>
    </row>
    <row r="2576" spans="9:25" x14ac:dyDescent="0.25">
      <c r="I2576" s="66">
        <v>45596</v>
      </c>
      <c r="J2576" s="62">
        <v>4.58</v>
      </c>
      <c r="K2576" s="66">
        <v>45597</v>
      </c>
      <c r="L2576" s="147">
        <v>28.99</v>
      </c>
      <c r="M2576" s="147">
        <v>289.89999999999998</v>
      </c>
      <c r="N2576" s="148">
        <v>2.8989999999999998E-2</v>
      </c>
      <c r="O2576" s="148">
        <f t="shared" si="50"/>
        <v>2.8989999999999998E-2</v>
      </c>
      <c r="R2576" s="67"/>
      <c r="X2576" s="66">
        <v>45595</v>
      </c>
      <c r="Y2576" s="62">
        <v>8</v>
      </c>
    </row>
    <row r="2577" spans="9:25" x14ac:dyDescent="0.25">
      <c r="I2577" s="66">
        <v>45597</v>
      </c>
      <c r="J2577" s="62">
        <v>4.68</v>
      </c>
      <c r="K2577" s="66">
        <v>45600</v>
      </c>
      <c r="L2577" s="147">
        <v>28.88</v>
      </c>
      <c r="M2577" s="147">
        <v>288.8</v>
      </c>
      <c r="N2577" s="148">
        <v>2.8879999999999999E-2</v>
      </c>
      <c r="O2577" s="148">
        <f t="shared" si="50"/>
        <v>2.8879999999999999E-2</v>
      </c>
      <c r="R2577" s="67"/>
      <c r="X2577" s="66">
        <v>45596</v>
      </c>
      <c r="Y2577" s="62">
        <v>8</v>
      </c>
    </row>
    <row r="2578" spans="9:25" x14ac:dyDescent="0.25">
      <c r="I2578" s="66">
        <v>45600</v>
      </c>
      <c r="J2578" s="62">
        <v>4.5999999999999996</v>
      </c>
      <c r="K2578" s="66">
        <v>45601</v>
      </c>
      <c r="L2578" s="62">
        <v>293.27</v>
      </c>
      <c r="M2578" s="62">
        <v>293.27</v>
      </c>
      <c r="N2578" s="67">
        <v>2.9326999999999999E-2</v>
      </c>
      <c r="O2578" s="67">
        <f t="shared" si="50"/>
        <v>2.9326999999999999E-2</v>
      </c>
      <c r="R2578" s="67"/>
      <c r="X2578" s="66">
        <v>45597</v>
      </c>
      <c r="Y2578" s="62">
        <v>8</v>
      </c>
    </row>
    <row r="2579" spans="9:25" x14ac:dyDescent="0.25">
      <c r="I2579" s="66">
        <v>45601</v>
      </c>
      <c r="J2579" s="62">
        <v>4.55</v>
      </c>
      <c r="K2579" s="66">
        <v>45602</v>
      </c>
      <c r="L2579" s="62">
        <v>294.26</v>
      </c>
      <c r="M2579" s="62">
        <v>294.26</v>
      </c>
      <c r="N2579" s="67">
        <v>2.9426000000000001E-2</v>
      </c>
      <c r="O2579" s="67">
        <f t="shared" si="50"/>
        <v>2.9426000000000001E-2</v>
      </c>
      <c r="R2579" s="67"/>
      <c r="X2579" s="66">
        <v>45600</v>
      </c>
      <c r="Y2579" s="62">
        <v>8</v>
      </c>
    </row>
    <row r="2580" spans="9:25" x14ac:dyDescent="0.25">
      <c r="I2580" s="66">
        <v>45602</v>
      </c>
      <c r="J2580" s="62">
        <v>4.71</v>
      </c>
      <c r="K2580" s="66">
        <v>45603</v>
      </c>
      <c r="L2580" s="62">
        <v>283.66000000000003</v>
      </c>
      <c r="M2580" s="62">
        <v>283.66000000000003</v>
      </c>
      <c r="N2580" s="67">
        <v>2.8366000000000002E-2</v>
      </c>
      <c r="O2580" s="67">
        <f t="shared" si="50"/>
        <v>2.8366000000000002E-2</v>
      </c>
      <c r="R2580" s="67"/>
      <c r="X2580" s="66">
        <v>45601</v>
      </c>
      <c r="Y2580" s="62">
        <v>8</v>
      </c>
    </row>
    <row r="2581" spans="9:25" x14ac:dyDescent="0.25">
      <c r="I2581" s="66">
        <v>45603</v>
      </c>
      <c r="J2581" s="62">
        <v>4.62</v>
      </c>
      <c r="K2581" s="66">
        <v>45604</v>
      </c>
      <c r="L2581" s="62">
        <v>274.63</v>
      </c>
      <c r="M2581" s="62">
        <v>274.63</v>
      </c>
      <c r="N2581" s="67">
        <v>2.7462999999999998E-2</v>
      </c>
      <c r="O2581" s="67">
        <f t="shared" si="50"/>
        <v>2.7462999999999998E-2</v>
      </c>
      <c r="R2581" s="67"/>
      <c r="X2581" s="66">
        <v>45602</v>
      </c>
      <c r="Y2581" s="62">
        <v>8</v>
      </c>
    </row>
    <row r="2582" spans="9:25" x14ac:dyDescent="0.25">
      <c r="I2582" s="66">
        <v>45604</v>
      </c>
      <c r="J2582" s="62">
        <v>4.58</v>
      </c>
      <c r="K2582" s="66">
        <v>45607</v>
      </c>
      <c r="L2582" s="62">
        <v>275.02999999999997</v>
      </c>
      <c r="M2582" s="62">
        <v>275.02999999999997</v>
      </c>
      <c r="N2582" s="67">
        <v>2.7502999999999996E-2</v>
      </c>
      <c r="O2582" s="67">
        <f t="shared" si="50"/>
        <v>2.7502999999999996E-2</v>
      </c>
      <c r="R2582" s="67"/>
      <c r="X2582" s="66">
        <v>45603</v>
      </c>
      <c r="Y2582" s="62">
        <v>8</v>
      </c>
    </row>
    <row r="2583" spans="9:25" x14ac:dyDescent="0.25">
      <c r="I2583" s="66">
        <v>45607</v>
      </c>
      <c r="J2583" s="62"/>
      <c r="K2583" s="66">
        <v>45608</v>
      </c>
      <c r="L2583" s="62">
        <v>275.02999999999997</v>
      </c>
      <c r="M2583" s="62">
        <v>275.02999999999997</v>
      </c>
      <c r="N2583" s="67">
        <v>2.7502999999999996E-2</v>
      </c>
      <c r="O2583" s="67">
        <f t="shared" si="50"/>
        <v>2.7502999999999996E-2</v>
      </c>
      <c r="R2583" s="67"/>
      <c r="X2583" s="66">
        <v>45604</v>
      </c>
      <c r="Y2583" s="62">
        <v>7.75</v>
      </c>
    </row>
    <row r="2584" spans="9:25" x14ac:dyDescent="0.25">
      <c r="I2584" s="66">
        <v>45608</v>
      </c>
      <c r="J2584" s="62">
        <v>4.7</v>
      </c>
      <c r="K2584" s="66">
        <v>45609</v>
      </c>
      <c r="L2584" s="62">
        <v>291.98</v>
      </c>
      <c r="M2584" s="62">
        <v>291.98</v>
      </c>
      <c r="N2584" s="67">
        <v>2.9198000000000002E-2</v>
      </c>
      <c r="O2584" s="67">
        <f t="shared" si="50"/>
        <v>2.9198000000000002E-2</v>
      </c>
      <c r="R2584" s="67"/>
      <c r="X2584" s="66">
        <v>45607</v>
      </c>
      <c r="Y2584" s="62">
        <v>7.75</v>
      </c>
    </row>
    <row r="2585" spans="9:25" x14ac:dyDescent="0.25">
      <c r="I2585" s="66">
        <v>45609</v>
      </c>
      <c r="J2585" s="62">
        <v>4.7300000000000004</v>
      </c>
      <c r="K2585" s="66">
        <v>45610</v>
      </c>
      <c r="L2585" s="62">
        <v>289.77</v>
      </c>
      <c r="M2585" s="62">
        <v>289.77</v>
      </c>
      <c r="N2585" s="67">
        <v>2.8976999999999999E-2</v>
      </c>
      <c r="O2585" s="67">
        <f t="shared" si="50"/>
        <v>2.8976999999999999E-2</v>
      </c>
      <c r="R2585" s="67"/>
      <c r="X2585" s="66">
        <v>45608</v>
      </c>
      <c r="Y2585" s="62">
        <v>7.75</v>
      </c>
    </row>
    <row r="2586" spans="9:25" x14ac:dyDescent="0.25">
      <c r="I2586" s="66">
        <v>45610</v>
      </c>
      <c r="J2586" s="62">
        <v>4.6900000000000004</v>
      </c>
      <c r="K2586" s="66">
        <v>45611</v>
      </c>
      <c r="L2586" s="62">
        <v>291.75</v>
      </c>
      <c r="M2586" s="62">
        <v>291.75</v>
      </c>
      <c r="N2586" s="67">
        <v>2.9175E-2</v>
      </c>
      <c r="O2586" s="67">
        <f t="shared" si="50"/>
        <v>2.9175E-2</v>
      </c>
      <c r="R2586" s="67"/>
      <c r="X2586" s="66">
        <v>45609</v>
      </c>
      <c r="Y2586" s="62">
        <v>7.75</v>
      </c>
    </row>
    <row r="2587" spans="9:25" x14ac:dyDescent="0.25">
      <c r="I2587" s="66">
        <v>45611</v>
      </c>
      <c r="J2587" s="62">
        <v>4.7</v>
      </c>
      <c r="K2587" s="66">
        <v>45614</v>
      </c>
      <c r="L2587" s="62">
        <v>301.29000000000002</v>
      </c>
      <c r="M2587" s="62">
        <v>301.29000000000002</v>
      </c>
      <c r="N2587" s="67">
        <v>3.0129000000000003E-2</v>
      </c>
      <c r="O2587" s="67">
        <f t="shared" si="50"/>
        <v>3.0129000000000003E-2</v>
      </c>
      <c r="R2587" s="67"/>
      <c r="X2587" s="66">
        <v>45610</v>
      </c>
      <c r="Y2587" s="62">
        <v>7.75</v>
      </c>
    </row>
    <row r="2588" spans="9:25" x14ac:dyDescent="0.25">
      <c r="I2588" s="66">
        <v>45614</v>
      </c>
      <c r="J2588" s="62">
        <v>4.7</v>
      </c>
      <c r="K2588" s="66">
        <v>45615</v>
      </c>
      <c r="L2588" s="62">
        <v>300.87</v>
      </c>
      <c r="M2588" s="62">
        <v>300.87</v>
      </c>
      <c r="N2588" s="67">
        <v>3.0086999999999999E-2</v>
      </c>
      <c r="O2588" s="67">
        <f t="shared" si="50"/>
        <v>3.0086999999999999E-2</v>
      </c>
      <c r="R2588" s="67"/>
      <c r="X2588" s="66">
        <v>45611</v>
      </c>
      <c r="Y2588" s="62">
        <v>7.75</v>
      </c>
    </row>
    <row r="2589" spans="9:25" x14ac:dyDescent="0.25">
      <c r="I2589" s="66">
        <v>45615</v>
      </c>
      <c r="J2589" s="62">
        <v>4.66</v>
      </c>
      <c r="K2589" s="66">
        <v>45616</v>
      </c>
      <c r="L2589" s="62">
        <v>295.81</v>
      </c>
      <c r="M2589" s="62">
        <v>295.81</v>
      </c>
      <c r="N2589" s="67">
        <v>2.9581E-2</v>
      </c>
      <c r="O2589" s="67">
        <f t="shared" si="50"/>
        <v>2.9581E-2</v>
      </c>
      <c r="R2589" s="67"/>
      <c r="X2589" s="66">
        <v>45614</v>
      </c>
      <c r="Y2589" s="62">
        <v>7.75</v>
      </c>
    </row>
    <row r="2590" spans="9:25" x14ac:dyDescent="0.25">
      <c r="I2590" s="66">
        <v>45616</v>
      </c>
      <c r="J2590" s="62">
        <v>4.66</v>
      </c>
      <c r="K2590" s="66">
        <v>45617</v>
      </c>
      <c r="L2590" s="62">
        <v>294.41000000000003</v>
      </c>
      <c r="M2590" s="62">
        <v>294.41000000000003</v>
      </c>
      <c r="N2590" s="67">
        <v>2.9441000000000002E-2</v>
      </c>
      <c r="O2590" s="67">
        <f t="shared" si="50"/>
        <v>2.9441000000000002E-2</v>
      </c>
      <c r="R2590" s="67"/>
      <c r="X2590" s="66">
        <v>45615</v>
      </c>
      <c r="Y2590" s="62">
        <v>7.75</v>
      </c>
    </row>
    <row r="2591" spans="9:25" x14ac:dyDescent="0.25">
      <c r="I2591" s="66">
        <v>45617</v>
      </c>
      <c r="J2591" s="62">
        <v>4.68</v>
      </c>
      <c r="K2591" s="66">
        <v>45618</v>
      </c>
      <c r="L2591" s="62">
        <v>291.14999999999998</v>
      </c>
      <c r="M2591" s="62">
        <v>291.14999999999998</v>
      </c>
      <c r="N2591" s="67">
        <v>2.9114999999999999E-2</v>
      </c>
      <c r="O2591" s="67">
        <f t="shared" si="50"/>
        <v>2.9114999999999999E-2</v>
      </c>
      <c r="R2591" s="67"/>
      <c r="X2591" s="66">
        <v>45616</v>
      </c>
      <c r="Y2591" s="62">
        <v>7.75</v>
      </c>
    </row>
    <row r="2592" spans="9:25" x14ac:dyDescent="0.25">
      <c r="I2592" s="66">
        <v>45618</v>
      </c>
      <c r="J2592" s="62">
        <v>4.67</v>
      </c>
      <c r="K2592" s="66">
        <v>45621</v>
      </c>
      <c r="L2592" s="147">
        <v>29.03</v>
      </c>
      <c r="M2592" s="147">
        <v>290.3</v>
      </c>
      <c r="N2592" s="148">
        <v>2.903E-2</v>
      </c>
      <c r="O2592" s="148">
        <f t="shared" si="50"/>
        <v>2.903E-2</v>
      </c>
      <c r="R2592" s="67"/>
      <c r="X2592" s="66">
        <v>45617</v>
      </c>
      <c r="Y2592" s="62">
        <v>7.75</v>
      </c>
    </row>
    <row r="2593" spans="9:25" x14ac:dyDescent="0.25">
      <c r="I2593" s="66">
        <v>45621</v>
      </c>
      <c r="J2593" s="62">
        <v>4.53</v>
      </c>
      <c r="K2593" s="66">
        <v>45622</v>
      </c>
      <c r="L2593" s="62">
        <v>290.63</v>
      </c>
      <c r="M2593" s="62">
        <v>290.63</v>
      </c>
      <c r="N2593" s="67">
        <v>2.9062999999999999E-2</v>
      </c>
      <c r="O2593" s="67">
        <f t="shared" si="50"/>
        <v>2.9062999999999999E-2</v>
      </c>
      <c r="R2593" s="67"/>
      <c r="X2593" s="66">
        <v>45618</v>
      </c>
      <c r="Y2593" s="62">
        <v>7.75</v>
      </c>
    </row>
    <row r="2594" spans="9:25" x14ac:dyDescent="0.25">
      <c r="I2594" s="66">
        <v>45622</v>
      </c>
      <c r="J2594" s="62">
        <v>4.5599999999999996</v>
      </c>
      <c r="K2594" s="66">
        <v>45623</v>
      </c>
      <c r="L2594" s="62">
        <v>293.25</v>
      </c>
      <c r="M2594" s="62">
        <v>293.25</v>
      </c>
      <c r="N2594" s="67">
        <v>2.9325E-2</v>
      </c>
      <c r="O2594" s="67">
        <f t="shared" si="50"/>
        <v>2.9325E-2</v>
      </c>
      <c r="R2594" s="67"/>
      <c r="X2594" s="66">
        <v>45621</v>
      </c>
      <c r="Y2594" s="62">
        <v>7.75</v>
      </c>
    </row>
    <row r="2595" spans="9:25" x14ac:dyDescent="0.25">
      <c r="I2595" s="66">
        <v>45623</v>
      </c>
      <c r="J2595" s="62">
        <v>4.5199999999999996</v>
      </c>
      <c r="K2595" s="66">
        <v>45624</v>
      </c>
      <c r="L2595" s="147">
        <v>29.58</v>
      </c>
      <c r="M2595" s="147">
        <v>295.8</v>
      </c>
      <c r="N2595" s="148">
        <v>2.9580000000000002E-2</v>
      </c>
      <c r="O2595" s="148">
        <f t="shared" si="50"/>
        <v>2.9580000000000002E-2</v>
      </c>
      <c r="R2595" s="67"/>
      <c r="X2595" s="66">
        <v>45622</v>
      </c>
      <c r="Y2595" s="62">
        <v>7.75</v>
      </c>
    </row>
    <row r="2596" spans="9:25" x14ac:dyDescent="0.25">
      <c r="I2596" s="66">
        <v>45624</v>
      </c>
      <c r="J2596" s="62"/>
      <c r="K2596" s="66">
        <v>45625</v>
      </c>
      <c r="L2596" s="62">
        <v>299.89</v>
      </c>
      <c r="M2596" s="62">
        <v>299.89</v>
      </c>
      <c r="N2596" s="67">
        <v>2.9988999999999998E-2</v>
      </c>
      <c r="O2596" s="67">
        <f t="shared" si="50"/>
        <v>2.9988999999999998E-2</v>
      </c>
      <c r="R2596" s="67"/>
      <c r="X2596" s="66">
        <v>45623</v>
      </c>
      <c r="Y2596" s="62">
        <v>7.75</v>
      </c>
    </row>
    <row r="2597" spans="9:25" x14ac:dyDescent="0.25">
      <c r="I2597" s="66">
        <v>45625</v>
      </c>
      <c r="J2597" s="62">
        <v>4.45</v>
      </c>
      <c r="K2597" s="66">
        <v>45628</v>
      </c>
      <c r="L2597" s="62">
        <v>299.41000000000003</v>
      </c>
      <c r="M2597" s="62">
        <v>299.41000000000003</v>
      </c>
      <c r="N2597" s="67">
        <v>2.9941000000000002E-2</v>
      </c>
      <c r="O2597" s="67">
        <f t="shared" si="50"/>
        <v>2.9941000000000002E-2</v>
      </c>
      <c r="R2597" s="67"/>
      <c r="X2597" s="66">
        <v>45624</v>
      </c>
      <c r="Y2597" s="62"/>
    </row>
    <row r="2598" spans="9:25" x14ac:dyDescent="0.25">
      <c r="I2598" s="66">
        <v>45628</v>
      </c>
      <c r="J2598" s="62">
        <v>4.46</v>
      </c>
      <c r="K2598" s="66">
        <v>45629</v>
      </c>
      <c r="L2598" s="62">
        <v>305.45999999999998</v>
      </c>
      <c r="M2598" s="62">
        <v>305.45999999999998</v>
      </c>
      <c r="N2598" s="67">
        <v>3.0545999999999997E-2</v>
      </c>
      <c r="O2598" s="67">
        <f t="shared" si="50"/>
        <v>3.0545999999999997E-2</v>
      </c>
      <c r="R2598" s="67"/>
      <c r="X2598" s="66">
        <v>45625</v>
      </c>
      <c r="Y2598" s="62">
        <v>7.75</v>
      </c>
    </row>
    <row r="2599" spans="9:25" x14ac:dyDescent="0.25">
      <c r="I2599" s="66">
        <v>45629</v>
      </c>
      <c r="J2599" s="62">
        <v>4.5</v>
      </c>
      <c r="K2599" s="66">
        <v>45630</v>
      </c>
      <c r="L2599" s="62">
        <v>305.83999999999997</v>
      </c>
      <c r="M2599" s="62">
        <v>305.83999999999997</v>
      </c>
      <c r="N2599" s="67">
        <v>3.0583999999999997E-2</v>
      </c>
      <c r="O2599" s="67">
        <f t="shared" si="50"/>
        <v>3.0583999999999997E-2</v>
      </c>
      <c r="R2599" s="67"/>
      <c r="X2599" s="66">
        <v>45628</v>
      </c>
      <c r="Y2599" s="62">
        <v>7.75</v>
      </c>
    </row>
    <row r="2600" spans="9:25" x14ac:dyDescent="0.25">
      <c r="I2600" s="66">
        <v>45630</v>
      </c>
      <c r="J2600" s="62">
        <v>4.45</v>
      </c>
      <c r="K2600" s="66">
        <v>45631</v>
      </c>
      <c r="L2600" s="62">
        <v>302.29000000000002</v>
      </c>
      <c r="M2600" s="62">
        <v>302.29000000000002</v>
      </c>
      <c r="N2600" s="67">
        <v>3.0229000000000002E-2</v>
      </c>
      <c r="O2600" s="67">
        <f t="shared" si="50"/>
        <v>3.0229000000000002E-2</v>
      </c>
      <c r="R2600" s="67"/>
      <c r="X2600" s="66">
        <v>45629</v>
      </c>
      <c r="Y2600" s="62">
        <v>7.75</v>
      </c>
    </row>
    <row r="2601" spans="9:25" x14ac:dyDescent="0.25">
      <c r="I2601" s="66">
        <v>45631</v>
      </c>
      <c r="J2601" s="62">
        <v>4.43</v>
      </c>
      <c r="K2601" s="66">
        <v>45632</v>
      </c>
      <c r="L2601" s="147">
        <v>29.95</v>
      </c>
      <c r="M2601" s="147">
        <v>299.5</v>
      </c>
      <c r="N2601" s="148">
        <v>2.9950000000000001E-2</v>
      </c>
      <c r="O2601" s="148">
        <f t="shared" si="50"/>
        <v>2.9950000000000001E-2</v>
      </c>
      <c r="R2601" s="67"/>
      <c r="X2601" s="66">
        <v>45630</v>
      </c>
      <c r="Y2601" s="62">
        <v>7.75</v>
      </c>
    </row>
    <row r="2602" spans="9:25" x14ac:dyDescent="0.25">
      <c r="I2602" s="66">
        <v>45632</v>
      </c>
      <c r="J2602" s="62">
        <v>4.42</v>
      </c>
      <c r="K2602" s="66">
        <v>45635</v>
      </c>
      <c r="L2602" s="62">
        <v>301.14</v>
      </c>
      <c r="M2602" s="62">
        <v>301.14</v>
      </c>
      <c r="N2602" s="67">
        <v>3.0113999999999998E-2</v>
      </c>
      <c r="O2602" s="67">
        <f t="shared" si="50"/>
        <v>3.0113999999999998E-2</v>
      </c>
      <c r="R2602" s="67"/>
      <c r="X2602" s="66">
        <v>45631</v>
      </c>
      <c r="Y2602" s="62">
        <v>7.75</v>
      </c>
    </row>
    <row r="2603" spans="9:25" x14ac:dyDescent="0.25">
      <c r="I2603" s="66">
        <v>45635</v>
      </c>
      <c r="J2603" s="62">
        <v>4.47</v>
      </c>
      <c r="K2603" s="66">
        <v>45636</v>
      </c>
      <c r="L2603" s="62">
        <v>310.44</v>
      </c>
      <c r="M2603" s="62">
        <v>310.44</v>
      </c>
      <c r="N2603" s="67">
        <v>3.1043999999999999E-2</v>
      </c>
      <c r="O2603" s="67">
        <f t="shared" si="50"/>
        <v>3.1043999999999999E-2</v>
      </c>
      <c r="R2603" s="67"/>
      <c r="X2603" s="66">
        <v>45632</v>
      </c>
      <c r="Y2603" s="62">
        <v>7.75</v>
      </c>
    </row>
    <row r="2604" spans="9:25" x14ac:dyDescent="0.25">
      <c r="I2604" s="66">
        <v>45636</v>
      </c>
      <c r="J2604" s="62">
        <v>4.49</v>
      </c>
      <c r="K2604" s="66">
        <v>45637</v>
      </c>
      <c r="L2604" s="62">
        <v>306.56</v>
      </c>
      <c r="M2604" s="62">
        <v>306.56</v>
      </c>
      <c r="N2604" s="67">
        <v>3.0655999999999999E-2</v>
      </c>
      <c r="O2604" s="67">
        <f t="shared" si="50"/>
        <v>3.0655999999999999E-2</v>
      </c>
      <c r="R2604" s="67"/>
      <c r="X2604" s="66">
        <v>45635</v>
      </c>
      <c r="Y2604" s="62">
        <v>7.75</v>
      </c>
    </row>
    <row r="2605" spans="9:25" x14ac:dyDescent="0.25">
      <c r="I2605" s="66">
        <v>45637</v>
      </c>
      <c r="J2605" s="62">
        <v>4.55</v>
      </c>
      <c r="K2605" s="66">
        <v>45638</v>
      </c>
      <c r="L2605" s="147">
        <v>3.01</v>
      </c>
      <c r="M2605" s="147">
        <v>301</v>
      </c>
      <c r="N2605" s="148">
        <v>3.0099999999999998E-2</v>
      </c>
      <c r="O2605" s="148">
        <f t="shared" si="50"/>
        <v>3.0099999999999998E-2</v>
      </c>
      <c r="R2605" s="67"/>
      <c r="X2605" s="66">
        <v>45636</v>
      </c>
      <c r="Y2605" s="62">
        <v>7.75</v>
      </c>
    </row>
    <row r="2606" spans="9:25" x14ac:dyDescent="0.25">
      <c r="I2606" s="66">
        <v>45638</v>
      </c>
      <c r="J2606" s="62">
        <v>4.62</v>
      </c>
      <c r="K2606" s="66">
        <v>45639</v>
      </c>
      <c r="L2606" s="62">
        <v>304.31</v>
      </c>
      <c r="M2606" s="62">
        <v>304.31</v>
      </c>
      <c r="N2606" s="67">
        <v>3.0431E-2</v>
      </c>
      <c r="O2606" s="67">
        <f t="shared" si="50"/>
        <v>3.0431E-2</v>
      </c>
      <c r="R2606" s="67"/>
      <c r="X2606" s="66">
        <v>45637</v>
      </c>
      <c r="Y2606" s="62">
        <v>7.75</v>
      </c>
    </row>
    <row r="2607" spans="9:25" x14ac:dyDescent="0.25">
      <c r="I2607" s="66">
        <v>45639</v>
      </c>
      <c r="J2607" s="62">
        <v>4.6900000000000004</v>
      </c>
      <c r="K2607" s="66">
        <v>45642</v>
      </c>
      <c r="L2607" s="62">
        <v>310.11</v>
      </c>
      <c r="M2607" s="62">
        <v>310.11</v>
      </c>
      <c r="N2607" s="67">
        <v>3.1011E-2</v>
      </c>
      <c r="O2607" s="67">
        <f t="shared" si="50"/>
        <v>3.1011E-2</v>
      </c>
      <c r="R2607" s="67"/>
      <c r="X2607" s="66">
        <v>45638</v>
      </c>
      <c r="Y2607" s="62">
        <v>7.75</v>
      </c>
    </row>
    <row r="2608" spans="9:25" x14ac:dyDescent="0.25">
      <c r="I2608" s="66">
        <v>45642</v>
      </c>
      <c r="J2608" s="62">
        <v>4.68</v>
      </c>
      <c r="K2608" s="66">
        <v>45643</v>
      </c>
      <c r="L2608" s="62">
        <v>319.95999999999998</v>
      </c>
      <c r="M2608" s="62">
        <v>319.95999999999998</v>
      </c>
      <c r="N2608" s="67">
        <v>3.1995999999999997E-2</v>
      </c>
      <c r="O2608" s="67">
        <f t="shared" si="50"/>
        <v>3.1995999999999997E-2</v>
      </c>
      <c r="R2608" s="67"/>
      <c r="X2608" s="66">
        <v>45639</v>
      </c>
      <c r="Y2608" s="62">
        <v>7.75</v>
      </c>
    </row>
    <row r="2609" spans="9:25" x14ac:dyDescent="0.25">
      <c r="I2609" s="66">
        <v>45643</v>
      </c>
      <c r="J2609" s="62">
        <v>4.68</v>
      </c>
      <c r="K2609" s="66">
        <v>45644</v>
      </c>
      <c r="L2609" s="62">
        <v>327.81</v>
      </c>
      <c r="M2609" s="62">
        <v>327.81</v>
      </c>
      <c r="N2609" s="67">
        <v>3.2780999999999998E-2</v>
      </c>
      <c r="O2609" s="67">
        <f t="shared" si="50"/>
        <v>3.2780999999999998E-2</v>
      </c>
      <c r="R2609" s="67"/>
      <c r="X2609" s="66">
        <v>45642</v>
      </c>
      <c r="Y2609" s="62">
        <v>7.75</v>
      </c>
    </row>
    <row r="2610" spans="9:25" x14ac:dyDescent="0.25">
      <c r="I2610" s="66">
        <v>45644</v>
      </c>
      <c r="J2610" s="62">
        <v>4.74</v>
      </c>
      <c r="K2610" s="66">
        <v>45645</v>
      </c>
      <c r="L2610" s="62">
        <v>357.01</v>
      </c>
      <c r="M2610" s="62">
        <v>357.01</v>
      </c>
      <c r="N2610" s="67">
        <v>3.5700999999999997E-2</v>
      </c>
      <c r="O2610" s="67">
        <f t="shared" si="50"/>
        <v>3.5700999999999997E-2</v>
      </c>
      <c r="R2610" s="67"/>
      <c r="X2610" s="66">
        <v>45643</v>
      </c>
      <c r="Y2610" s="62">
        <v>7.75</v>
      </c>
    </row>
    <row r="2611" spans="9:25" x14ac:dyDescent="0.25">
      <c r="I2611" s="66">
        <v>45645</v>
      </c>
      <c r="J2611" s="62">
        <v>4.82</v>
      </c>
      <c r="K2611" s="66">
        <v>45646</v>
      </c>
      <c r="L2611" s="62">
        <v>346.62</v>
      </c>
      <c r="M2611" s="62">
        <v>346.62</v>
      </c>
      <c r="N2611" s="67">
        <v>3.4661999999999998E-2</v>
      </c>
      <c r="O2611" s="67">
        <f t="shared" si="50"/>
        <v>3.4661999999999998E-2</v>
      </c>
      <c r="R2611" s="67"/>
      <c r="X2611" s="66">
        <v>45644</v>
      </c>
      <c r="Y2611" s="62">
        <v>7.75</v>
      </c>
    </row>
    <row r="2612" spans="9:25" x14ac:dyDescent="0.25">
      <c r="I2612" s="66">
        <v>45646</v>
      </c>
      <c r="J2612" s="62">
        <v>4.79</v>
      </c>
      <c r="K2612" s="66">
        <v>45649</v>
      </c>
      <c r="L2612" s="62">
        <v>338.98</v>
      </c>
      <c r="M2612" s="62">
        <v>338.98</v>
      </c>
      <c r="N2612" s="67">
        <v>3.3898000000000005E-2</v>
      </c>
      <c r="O2612" s="67">
        <f t="shared" si="50"/>
        <v>3.3898000000000005E-2</v>
      </c>
      <c r="R2612" s="67"/>
      <c r="X2612" s="66">
        <v>45645</v>
      </c>
      <c r="Y2612" s="62">
        <v>7.5</v>
      </c>
    </row>
    <row r="2613" spans="9:25" x14ac:dyDescent="0.25">
      <c r="I2613" s="66">
        <v>45649</v>
      </c>
      <c r="J2613" s="62">
        <v>4.8499999999999996</v>
      </c>
      <c r="K2613" s="66">
        <v>45650</v>
      </c>
      <c r="L2613" s="62">
        <v>338.32</v>
      </c>
      <c r="M2613" s="62">
        <v>338.32</v>
      </c>
      <c r="N2613" s="67">
        <v>3.3832000000000001E-2</v>
      </c>
      <c r="O2613" s="67">
        <f t="shared" si="50"/>
        <v>3.3832000000000001E-2</v>
      </c>
      <c r="R2613" s="67"/>
      <c r="X2613" s="66">
        <v>45646</v>
      </c>
      <c r="Y2613" s="62">
        <v>7.5</v>
      </c>
    </row>
    <row r="2614" spans="9:25" x14ac:dyDescent="0.25">
      <c r="I2614" s="66">
        <v>45650</v>
      </c>
      <c r="J2614" s="62">
        <v>4.84</v>
      </c>
      <c r="K2614" s="66">
        <v>45651</v>
      </c>
      <c r="L2614" s="147">
        <v>33.79</v>
      </c>
      <c r="M2614" s="147">
        <v>337.9</v>
      </c>
      <c r="N2614" s="148">
        <v>3.3790000000000001E-2</v>
      </c>
      <c r="O2614" s="148">
        <f t="shared" si="50"/>
        <v>3.3790000000000001E-2</v>
      </c>
      <c r="R2614" s="67"/>
      <c r="X2614" s="66">
        <v>45649</v>
      </c>
      <c r="Y2614" s="62">
        <v>7.5</v>
      </c>
    </row>
    <row r="2615" spans="9:25" x14ac:dyDescent="0.25">
      <c r="I2615" s="66">
        <v>45651</v>
      </c>
      <c r="J2615" s="62"/>
      <c r="K2615" s="66">
        <v>45652</v>
      </c>
      <c r="L2615" s="62">
        <v>337.51</v>
      </c>
      <c r="M2615" s="62">
        <v>337.51</v>
      </c>
      <c r="N2615" s="67">
        <v>3.3750999999999996E-2</v>
      </c>
      <c r="O2615" s="67">
        <f t="shared" si="50"/>
        <v>3.3750999999999996E-2</v>
      </c>
      <c r="R2615" s="67"/>
      <c r="X2615" s="66">
        <v>45650</v>
      </c>
      <c r="Y2615" s="62">
        <v>7.5</v>
      </c>
    </row>
    <row r="2616" spans="9:25" x14ac:dyDescent="0.25">
      <c r="I2616" s="66">
        <v>45652</v>
      </c>
      <c r="J2616" s="62">
        <v>4.83</v>
      </c>
      <c r="K2616" s="66">
        <v>45653</v>
      </c>
      <c r="L2616" s="147">
        <v>33.74</v>
      </c>
      <c r="M2616" s="147">
        <v>337.4</v>
      </c>
      <c r="N2616" s="148">
        <v>3.3739999999999999E-2</v>
      </c>
      <c r="O2616" s="148">
        <f t="shared" si="50"/>
        <v>3.3739999999999999E-2</v>
      </c>
      <c r="R2616" s="67"/>
      <c r="X2616" s="66">
        <v>45651</v>
      </c>
      <c r="Y2616" s="62">
        <v>7.5</v>
      </c>
    </row>
    <row r="2617" spans="9:25" x14ac:dyDescent="0.25">
      <c r="I2617" s="66">
        <v>45653</v>
      </c>
      <c r="J2617" s="62">
        <v>4.8899999999999997</v>
      </c>
      <c r="K2617" s="66">
        <v>45656</v>
      </c>
      <c r="L2617" s="62">
        <v>338.88</v>
      </c>
      <c r="M2617" s="62">
        <v>338.88</v>
      </c>
      <c r="N2617" s="67">
        <v>3.3888000000000001E-2</v>
      </c>
      <c r="O2617" s="67">
        <f t="shared" si="50"/>
        <v>3.3888000000000001E-2</v>
      </c>
      <c r="R2617" s="67"/>
      <c r="X2617" s="66">
        <v>45652</v>
      </c>
      <c r="Y2617" s="62">
        <v>7.5</v>
      </c>
    </row>
    <row r="2618" spans="9:25" x14ac:dyDescent="0.25">
      <c r="I2618" s="66">
        <v>45656</v>
      </c>
      <c r="J2618" s="62">
        <v>4.84</v>
      </c>
      <c r="K2618" s="66">
        <v>45657</v>
      </c>
      <c r="L2618" s="147">
        <v>35.590000000000003</v>
      </c>
      <c r="M2618" s="147">
        <v>355.9</v>
      </c>
      <c r="N2618" s="148">
        <v>3.5589999999999997E-2</v>
      </c>
      <c r="O2618" s="148">
        <f t="shared" si="50"/>
        <v>3.5589999999999997E-2</v>
      </c>
      <c r="R2618" s="67"/>
      <c r="X2618" s="66">
        <v>45653</v>
      </c>
      <c r="Y2618" s="62">
        <v>7.5</v>
      </c>
    </row>
    <row r="2619" spans="9:25" x14ac:dyDescent="0.25">
      <c r="I2619" s="66">
        <v>45657</v>
      </c>
      <c r="J2619" s="62">
        <v>4.8600000000000003</v>
      </c>
      <c r="K2619" s="66">
        <v>45658</v>
      </c>
      <c r="L2619" s="62">
        <v>356.87</v>
      </c>
      <c r="M2619" s="62">
        <v>356.87</v>
      </c>
      <c r="N2619" s="67">
        <v>3.5687000000000003E-2</v>
      </c>
      <c r="O2619" s="67">
        <f t="shared" si="50"/>
        <v>3.5687000000000003E-2</v>
      </c>
      <c r="R2619" s="67"/>
      <c r="X2619" s="66">
        <v>45656</v>
      </c>
      <c r="Y2619" s="62">
        <v>7.5</v>
      </c>
    </row>
    <row r="2620" spans="9:25" x14ac:dyDescent="0.25">
      <c r="I2620" s="66">
        <v>45658</v>
      </c>
      <c r="J2620" s="62"/>
      <c r="K2620" s="66">
        <v>45659</v>
      </c>
      <c r="L2620" s="147">
        <v>35.71</v>
      </c>
      <c r="M2620" s="147">
        <v>357.1</v>
      </c>
      <c r="N2620" s="148">
        <v>3.5710000000000006E-2</v>
      </c>
      <c r="O2620" s="148">
        <f t="shared" si="50"/>
        <v>3.5710000000000006E-2</v>
      </c>
      <c r="R2620" s="67"/>
      <c r="X2620" s="66">
        <v>45657</v>
      </c>
      <c r="Y2620" s="62">
        <v>7.5</v>
      </c>
    </row>
    <row r="2621" spans="9:25" x14ac:dyDescent="0.25">
      <c r="I2621" s="66">
        <v>45659</v>
      </c>
      <c r="J2621" s="62">
        <v>4.8600000000000003</v>
      </c>
      <c r="K2621" s="66">
        <v>45660</v>
      </c>
      <c r="L2621" s="62">
        <v>343.49</v>
      </c>
      <c r="M2621" s="62">
        <v>343.49</v>
      </c>
      <c r="N2621" s="67">
        <v>3.4348999999999998E-2</v>
      </c>
      <c r="O2621" s="67">
        <f t="shared" si="50"/>
        <v>3.4348999999999998E-2</v>
      </c>
      <c r="R2621" s="67"/>
      <c r="X2621" s="66">
        <v>45658</v>
      </c>
      <c r="Y2621" s="62">
        <v>7.5</v>
      </c>
    </row>
    <row r="2622" spans="9:25" x14ac:dyDescent="0.25">
      <c r="I2622" s="66">
        <v>45660</v>
      </c>
      <c r="J2622" s="62">
        <v>4.88</v>
      </c>
      <c r="K2622" s="66">
        <v>45663</v>
      </c>
      <c r="L2622" s="62">
        <v>336.51</v>
      </c>
      <c r="M2622" s="62">
        <v>336.51</v>
      </c>
      <c r="N2622" s="67">
        <v>3.3651E-2</v>
      </c>
      <c r="O2622" s="67">
        <f t="shared" si="50"/>
        <v>3.3651E-2</v>
      </c>
      <c r="R2622" s="67"/>
      <c r="X2622" s="66">
        <v>45659</v>
      </c>
      <c r="Y2622" s="62">
        <v>7.5</v>
      </c>
    </row>
    <row r="2623" spans="9:25" x14ac:dyDescent="0.25">
      <c r="I2623" s="66">
        <v>45663</v>
      </c>
      <c r="J2623" s="62">
        <v>4.91</v>
      </c>
      <c r="K2623" s="66">
        <v>45664</v>
      </c>
      <c r="L2623" s="62">
        <v>331.01</v>
      </c>
      <c r="M2623" s="62">
        <v>331.01</v>
      </c>
      <c r="N2623" s="67">
        <v>3.3100999999999998E-2</v>
      </c>
      <c r="O2623" s="67">
        <f t="shared" si="50"/>
        <v>3.3100999999999998E-2</v>
      </c>
      <c r="R2623" s="67"/>
      <c r="X2623" s="66">
        <v>45660</v>
      </c>
      <c r="Y2623" s="62">
        <v>7.5</v>
      </c>
    </row>
    <row r="2624" spans="9:25" x14ac:dyDescent="0.25">
      <c r="I2624" s="66">
        <v>45664</v>
      </c>
      <c r="J2624" s="62">
        <v>4.97</v>
      </c>
      <c r="K2624" s="66">
        <v>45665</v>
      </c>
      <c r="L2624" s="62">
        <v>326.57</v>
      </c>
      <c r="M2624" s="62">
        <v>326.57</v>
      </c>
      <c r="N2624" s="67">
        <v>3.2656999999999999E-2</v>
      </c>
      <c r="O2624" s="67">
        <f t="shared" si="50"/>
        <v>3.2656999999999999E-2</v>
      </c>
      <c r="R2624" s="67"/>
      <c r="X2624" s="66">
        <v>45663</v>
      </c>
      <c r="Y2624" s="62">
        <v>7.5</v>
      </c>
    </row>
    <row r="2625" spans="9:25" x14ac:dyDescent="0.25">
      <c r="I2625" s="66">
        <v>45665</v>
      </c>
      <c r="J2625" s="62">
        <v>4.97</v>
      </c>
      <c r="K2625" s="66">
        <v>45666</v>
      </c>
      <c r="L2625" s="62">
        <v>333.07</v>
      </c>
      <c r="M2625" s="62">
        <v>333.07</v>
      </c>
      <c r="N2625" s="67">
        <v>3.3306999999999996E-2</v>
      </c>
      <c r="O2625" s="67">
        <f t="shared" si="50"/>
        <v>3.3306999999999996E-2</v>
      </c>
      <c r="R2625" s="67"/>
      <c r="X2625" s="66">
        <v>45664</v>
      </c>
      <c r="Y2625" s="62">
        <v>7.5</v>
      </c>
    </row>
    <row r="2626" spans="9:25" x14ac:dyDescent="0.25">
      <c r="I2626" s="66">
        <v>45666</v>
      </c>
      <c r="J2626" s="62">
        <v>4.9800000000000004</v>
      </c>
      <c r="K2626" s="66">
        <v>45667</v>
      </c>
      <c r="L2626" s="62">
        <v>326.77</v>
      </c>
      <c r="M2626" s="62">
        <v>326.77</v>
      </c>
      <c r="N2626" s="67">
        <v>3.2676999999999998E-2</v>
      </c>
      <c r="O2626" s="67">
        <f t="shared" si="50"/>
        <v>3.2676999999999998E-2</v>
      </c>
      <c r="R2626" s="67"/>
      <c r="X2626" s="66">
        <v>45665</v>
      </c>
      <c r="Y2626" s="62">
        <v>7.5</v>
      </c>
    </row>
    <row r="2627" spans="9:25" x14ac:dyDescent="0.25">
      <c r="I2627" s="66">
        <v>45667</v>
      </c>
      <c r="J2627" s="62">
        <v>5.04</v>
      </c>
      <c r="K2627" s="66">
        <v>45670</v>
      </c>
      <c r="L2627" s="62">
        <v>336.84</v>
      </c>
      <c r="M2627" s="62">
        <v>336.84</v>
      </c>
      <c r="N2627" s="67">
        <v>3.3683999999999999E-2</v>
      </c>
      <c r="O2627" s="67">
        <f t="shared" si="50"/>
        <v>3.3683999999999999E-2</v>
      </c>
      <c r="R2627" s="67"/>
      <c r="X2627" s="66">
        <v>45666</v>
      </c>
      <c r="Y2627" s="62">
        <v>7.5</v>
      </c>
    </row>
    <row r="2628" spans="9:25" x14ac:dyDescent="0.25">
      <c r="I2628" s="66">
        <v>45670</v>
      </c>
      <c r="J2628" s="62">
        <v>5.05</v>
      </c>
      <c r="K2628" s="66">
        <v>45671</v>
      </c>
      <c r="L2628" s="62">
        <v>331.17</v>
      </c>
      <c r="M2628" s="62">
        <v>331.17</v>
      </c>
      <c r="N2628" s="67">
        <v>3.3117000000000001E-2</v>
      </c>
      <c r="O2628" s="67">
        <f t="shared" si="50"/>
        <v>3.3117000000000001E-2</v>
      </c>
      <c r="R2628" s="67"/>
      <c r="X2628" s="66">
        <v>45667</v>
      </c>
      <c r="Y2628" s="62">
        <v>7.5</v>
      </c>
    </row>
    <row r="2629" spans="9:25" x14ac:dyDescent="0.25">
      <c r="I2629" s="66">
        <v>45671</v>
      </c>
      <c r="J2629" s="62">
        <v>5.0599999999999996</v>
      </c>
      <c r="K2629" s="66">
        <v>45672</v>
      </c>
      <c r="L2629" s="62">
        <v>327.55</v>
      </c>
      <c r="M2629" s="62">
        <v>327.55</v>
      </c>
      <c r="N2629" s="67">
        <v>3.2754999999999999E-2</v>
      </c>
      <c r="O2629" s="67">
        <f t="shared" si="50"/>
        <v>3.2754999999999999E-2</v>
      </c>
      <c r="R2629" s="67"/>
      <c r="X2629" s="66">
        <v>45670</v>
      </c>
      <c r="Y2629" s="62">
        <v>7.5</v>
      </c>
    </row>
    <row r="2630" spans="9:25" x14ac:dyDescent="0.25">
      <c r="I2630" s="66">
        <v>45672</v>
      </c>
      <c r="J2630" s="62">
        <v>4.95</v>
      </c>
      <c r="K2630" s="66">
        <v>45673</v>
      </c>
      <c r="L2630" s="62">
        <v>319.93</v>
      </c>
      <c r="M2630" s="62">
        <v>319.93</v>
      </c>
      <c r="N2630" s="67">
        <v>3.1993000000000001E-2</v>
      </c>
      <c r="O2630" s="67">
        <f t="shared" si="50"/>
        <v>3.1993000000000001E-2</v>
      </c>
      <c r="R2630" s="67"/>
      <c r="X2630" s="66">
        <v>45671</v>
      </c>
      <c r="Y2630" s="62">
        <v>7.5</v>
      </c>
    </row>
    <row r="2631" spans="9:25" x14ac:dyDescent="0.25">
      <c r="I2631" s="66">
        <v>45673</v>
      </c>
      <c r="J2631" s="62">
        <v>4.91</v>
      </c>
      <c r="K2631" s="66">
        <v>45674</v>
      </c>
      <c r="L2631" s="62">
        <v>322.63</v>
      </c>
      <c r="M2631" s="62">
        <v>322.63</v>
      </c>
      <c r="N2631" s="67">
        <v>3.2263E-2</v>
      </c>
      <c r="O2631" s="67">
        <f t="shared" si="50"/>
        <v>3.2263E-2</v>
      </c>
      <c r="R2631" s="67"/>
      <c r="X2631" s="66">
        <v>45672</v>
      </c>
      <c r="Y2631" s="62">
        <v>7.5</v>
      </c>
    </row>
    <row r="2632" spans="9:25" x14ac:dyDescent="0.25">
      <c r="I2632" s="66">
        <v>45674</v>
      </c>
      <c r="J2632" s="62">
        <v>4.91</v>
      </c>
      <c r="K2632" s="66">
        <v>45677</v>
      </c>
      <c r="L2632" s="62">
        <v>320.74</v>
      </c>
      <c r="M2632" s="62">
        <v>320.74</v>
      </c>
      <c r="N2632" s="67">
        <v>3.2073999999999998E-2</v>
      </c>
      <c r="O2632" s="67">
        <f t="shared" si="50"/>
        <v>3.2073999999999998E-2</v>
      </c>
      <c r="R2632" s="67"/>
      <c r="X2632" s="66">
        <v>45673</v>
      </c>
      <c r="Y2632" s="62">
        <v>7.5</v>
      </c>
    </row>
    <row r="2633" spans="9:25" x14ac:dyDescent="0.25">
      <c r="I2633" s="66">
        <v>45677</v>
      </c>
      <c r="J2633" s="62"/>
      <c r="K2633" s="66">
        <v>45678</v>
      </c>
      <c r="L2633" s="147">
        <v>31.65</v>
      </c>
      <c r="M2633" s="147">
        <v>316.5</v>
      </c>
      <c r="N2633" s="148">
        <v>3.1649999999999998E-2</v>
      </c>
      <c r="O2633" s="148">
        <f t="shared" si="50"/>
        <v>3.1649999999999998E-2</v>
      </c>
      <c r="R2633" s="67"/>
      <c r="X2633" s="66">
        <v>45674</v>
      </c>
      <c r="Y2633" s="62">
        <v>7.5</v>
      </c>
    </row>
    <row r="2634" spans="9:25" x14ac:dyDescent="0.25">
      <c r="I2634" s="66">
        <v>45678</v>
      </c>
      <c r="J2634" s="62">
        <v>4.87</v>
      </c>
      <c r="K2634" s="66">
        <v>45679</v>
      </c>
      <c r="L2634" s="62">
        <v>317.74</v>
      </c>
      <c r="M2634" s="62">
        <v>317.74</v>
      </c>
      <c r="N2634" s="67">
        <v>3.1774000000000004E-2</v>
      </c>
      <c r="O2634" s="67">
        <f t="shared" si="50"/>
        <v>3.1774000000000004E-2</v>
      </c>
      <c r="R2634" s="67"/>
      <c r="X2634" s="66">
        <v>45677</v>
      </c>
      <c r="Y2634" s="62">
        <v>7.5</v>
      </c>
    </row>
    <row r="2635" spans="9:25" x14ac:dyDescent="0.25">
      <c r="I2635" s="66">
        <v>45679</v>
      </c>
      <c r="J2635" s="62">
        <v>4.8899999999999997</v>
      </c>
      <c r="K2635" s="66">
        <v>45680</v>
      </c>
      <c r="L2635" s="62">
        <v>303.70999999999998</v>
      </c>
      <c r="M2635" s="62">
        <v>303.70999999999998</v>
      </c>
      <c r="N2635" s="67">
        <v>3.0370999999999999E-2</v>
      </c>
      <c r="O2635" s="67">
        <f t="shared" si="50"/>
        <v>3.0370999999999999E-2</v>
      </c>
      <c r="R2635" s="67"/>
      <c r="X2635" s="66">
        <v>45678</v>
      </c>
      <c r="Y2635" s="62">
        <v>7.5</v>
      </c>
    </row>
    <row r="2636" spans="9:25" x14ac:dyDescent="0.25">
      <c r="I2636" s="66">
        <v>45680</v>
      </c>
      <c r="J2636" s="62">
        <v>4.92</v>
      </c>
      <c r="K2636" s="66">
        <v>45681</v>
      </c>
      <c r="L2636" s="62">
        <v>305.48</v>
      </c>
      <c r="M2636" s="62">
        <v>305.48</v>
      </c>
      <c r="N2636" s="67">
        <v>3.0548000000000002E-2</v>
      </c>
      <c r="O2636" s="67">
        <f t="shared" ref="O2636:O2699" si="51">IF(OR(N2636&gt;($G$25+$G$26*$G$24),N2636&lt;($G$25-$G$26*$G$24)),"",N2636)</f>
        <v>3.0548000000000002E-2</v>
      </c>
      <c r="R2636" s="67"/>
      <c r="X2636" s="66">
        <v>45679</v>
      </c>
      <c r="Y2636" s="62">
        <v>7.5</v>
      </c>
    </row>
    <row r="2637" spans="9:25" x14ac:dyDescent="0.25">
      <c r="I2637" s="66">
        <v>45681</v>
      </c>
      <c r="J2637" s="62">
        <v>4.91</v>
      </c>
      <c r="K2637" s="66">
        <v>45684</v>
      </c>
      <c r="L2637" s="147">
        <v>3.06</v>
      </c>
      <c r="M2637" s="147">
        <v>306</v>
      </c>
      <c r="N2637" s="148">
        <v>3.0599999999999999E-2</v>
      </c>
      <c r="O2637" s="148">
        <f t="shared" si="51"/>
        <v>3.0599999999999999E-2</v>
      </c>
      <c r="R2637" s="67"/>
      <c r="X2637" s="66">
        <v>45680</v>
      </c>
      <c r="Y2637" s="62">
        <v>7.5</v>
      </c>
    </row>
    <row r="2638" spans="9:25" x14ac:dyDescent="0.25">
      <c r="I2638" s="66">
        <v>45684</v>
      </c>
      <c r="J2638" s="62">
        <v>4.82</v>
      </c>
      <c r="K2638" s="66">
        <v>45685</v>
      </c>
      <c r="L2638" s="62">
        <v>311.91000000000003</v>
      </c>
      <c r="M2638" s="62">
        <v>311.91000000000003</v>
      </c>
      <c r="N2638" s="67">
        <v>3.1191000000000003E-2</v>
      </c>
      <c r="O2638" s="67">
        <f t="shared" si="51"/>
        <v>3.1191000000000003E-2</v>
      </c>
      <c r="R2638" s="67"/>
      <c r="X2638" s="66">
        <v>45681</v>
      </c>
      <c r="Y2638" s="62">
        <v>7.5</v>
      </c>
    </row>
    <row r="2639" spans="9:25" x14ac:dyDescent="0.25">
      <c r="I2639" s="66">
        <v>45685</v>
      </c>
      <c r="J2639" s="62">
        <v>4.84</v>
      </c>
      <c r="K2639" s="66">
        <v>45686</v>
      </c>
      <c r="L2639" s="62">
        <v>312.11</v>
      </c>
      <c r="M2639" s="62">
        <v>312.11</v>
      </c>
      <c r="N2639" s="67">
        <v>3.1211000000000003E-2</v>
      </c>
      <c r="O2639" s="67">
        <f t="shared" si="51"/>
        <v>3.1211000000000003E-2</v>
      </c>
      <c r="R2639" s="67"/>
      <c r="X2639" s="66">
        <v>45684</v>
      </c>
      <c r="Y2639" s="62">
        <v>7.5</v>
      </c>
    </row>
    <row r="2640" spans="9:25" x14ac:dyDescent="0.25">
      <c r="I2640" s="66">
        <v>45686</v>
      </c>
      <c r="J2640" s="62">
        <v>4.8499999999999996</v>
      </c>
      <c r="K2640" s="66">
        <v>45687</v>
      </c>
      <c r="L2640" s="62">
        <v>310.94</v>
      </c>
      <c r="M2640" s="62">
        <v>310.94</v>
      </c>
      <c r="N2640" s="67">
        <v>3.1094E-2</v>
      </c>
      <c r="O2640" s="67">
        <f t="shared" si="51"/>
        <v>3.1094E-2</v>
      </c>
      <c r="R2640" s="67"/>
      <c r="X2640" s="66">
        <v>45685</v>
      </c>
      <c r="Y2640" s="62">
        <v>7.5</v>
      </c>
    </row>
    <row r="2641" spans="9:25" x14ac:dyDescent="0.25">
      <c r="I2641" s="66">
        <v>45687</v>
      </c>
      <c r="J2641" s="62">
        <v>4.8099999999999996</v>
      </c>
      <c r="K2641" s="66">
        <v>45688</v>
      </c>
      <c r="L2641" s="62">
        <v>312.37</v>
      </c>
      <c r="M2641" s="62">
        <v>312.37</v>
      </c>
      <c r="N2641" s="67">
        <v>3.1237000000000001E-2</v>
      </c>
      <c r="O2641" s="67">
        <f t="shared" si="51"/>
        <v>3.1237000000000001E-2</v>
      </c>
      <c r="R2641" s="67"/>
      <c r="X2641" s="66">
        <v>45686</v>
      </c>
      <c r="Y2641" s="62">
        <v>7.5</v>
      </c>
    </row>
    <row r="2642" spans="9:25" x14ac:dyDescent="0.25">
      <c r="I2642" s="66">
        <v>45688</v>
      </c>
      <c r="J2642" s="62">
        <v>4.88</v>
      </c>
      <c r="K2642" s="66">
        <v>45691</v>
      </c>
      <c r="L2642" s="147">
        <v>31.72</v>
      </c>
      <c r="M2642" s="147">
        <v>317.2</v>
      </c>
      <c r="N2642" s="148">
        <v>3.1719999999999998E-2</v>
      </c>
      <c r="O2642" s="148">
        <f t="shared" si="51"/>
        <v>3.1719999999999998E-2</v>
      </c>
      <c r="R2642" s="67"/>
      <c r="X2642" s="66">
        <v>45687</v>
      </c>
      <c r="Y2642" s="62">
        <v>7.5</v>
      </c>
    </row>
    <row r="2643" spans="9:25" x14ac:dyDescent="0.25">
      <c r="I2643" s="66">
        <v>45691</v>
      </c>
      <c r="J2643" s="62">
        <v>4.82</v>
      </c>
      <c r="K2643" s="66">
        <v>45692</v>
      </c>
      <c r="L2643" s="147">
        <v>32.06</v>
      </c>
      <c r="M2643" s="147">
        <v>320.60000000000002</v>
      </c>
      <c r="N2643" s="148">
        <v>3.2060000000000005E-2</v>
      </c>
      <c r="O2643" s="148">
        <f t="shared" si="51"/>
        <v>3.2060000000000005E-2</v>
      </c>
      <c r="R2643" s="67"/>
      <c r="X2643" s="66">
        <v>45688</v>
      </c>
      <c r="Y2643" s="62">
        <v>7.5</v>
      </c>
    </row>
    <row r="2644" spans="9:25" x14ac:dyDescent="0.25">
      <c r="I2644" s="66">
        <v>45692</v>
      </c>
      <c r="J2644" s="62">
        <v>4.8099999999999996</v>
      </c>
      <c r="K2644" s="66">
        <v>45693</v>
      </c>
      <c r="L2644" s="62">
        <v>314.51</v>
      </c>
      <c r="M2644" s="62">
        <v>314.51</v>
      </c>
      <c r="N2644" s="67">
        <v>3.1451E-2</v>
      </c>
      <c r="O2644" s="67">
        <f t="shared" si="51"/>
        <v>3.1451E-2</v>
      </c>
      <c r="R2644" s="67"/>
      <c r="X2644" s="66">
        <v>45691</v>
      </c>
      <c r="Y2644" s="62">
        <v>7.5</v>
      </c>
    </row>
    <row r="2645" spans="9:25" x14ac:dyDescent="0.25">
      <c r="I2645" s="66">
        <v>45693</v>
      </c>
      <c r="J2645" s="62">
        <v>4.6900000000000004</v>
      </c>
      <c r="K2645" s="66">
        <v>45694</v>
      </c>
      <c r="L2645" s="62">
        <v>317.23</v>
      </c>
      <c r="M2645" s="62">
        <v>317.23</v>
      </c>
      <c r="N2645" s="67">
        <v>3.1723000000000001E-2</v>
      </c>
      <c r="O2645" s="67">
        <f t="shared" si="51"/>
        <v>3.1723000000000001E-2</v>
      </c>
      <c r="R2645" s="67"/>
      <c r="X2645" s="66">
        <v>45692</v>
      </c>
      <c r="Y2645" s="62">
        <v>7.5</v>
      </c>
    </row>
    <row r="2646" spans="9:25" x14ac:dyDescent="0.25">
      <c r="I2646" s="66">
        <v>45694</v>
      </c>
      <c r="J2646" s="62">
        <v>4.7</v>
      </c>
      <c r="K2646" s="66">
        <v>45695</v>
      </c>
      <c r="L2646" s="62">
        <v>318.55</v>
      </c>
      <c r="M2646" s="62">
        <v>318.55</v>
      </c>
      <c r="N2646" s="67">
        <v>3.1855000000000001E-2</v>
      </c>
      <c r="O2646" s="67">
        <f t="shared" si="51"/>
        <v>3.1855000000000001E-2</v>
      </c>
      <c r="R2646" s="67"/>
      <c r="X2646" s="66">
        <v>45693</v>
      </c>
      <c r="Y2646" s="62">
        <v>7.5</v>
      </c>
    </row>
    <row r="2647" spans="9:25" x14ac:dyDescent="0.25">
      <c r="I2647" s="66">
        <v>45695</v>
      </c>
      <c r="J2647" s="62">
        <v>4.75</v>
      </c>
      <c r="K2647" s="66">
        <v>45698</v>
      </c>
      <c r="L2647" s="147">
        <v>31.71</v>
      </c>
      <c r="M2647" s="147">
        <v>317.10000000000002</v>
      </c>
      <c r="N2647" s="148">
        <v>3.1710000000000002E-2</v>
      </c>
      <c r="O2647" s="148">
        <f t="shared" si="51"/>
        <v>3.1710000000000002E-2</v>
      </c>
      <c r="R2647" s="67"/>
      <c r="X2647" s="66">
        <v>45694</v>
      </c>
      <c r="Y2647" s="62">
        <v>7.5</v>
      </c>
    </row>
    <row r="2648" spans="9:25" x14ac:dyDescent="0.25">
      <c r="I2648" s="66">
        <v>45698</v>
      </c>
      <c r="J2648" s="62">
        <v>4.76</v>
      </c>
      <c r="K2648" s="66">
        <v>45699</v>
      </c>
      <c r="L2648" s="62">
        <v>317.27999999999997</v>
      </c>
      <c r="M2648" s="62">
        <v>317.27999999999997</v>
      </c>
      <c r="N2648" s="67">
        <v>3.1727999999999999E-2</v>
      </c>
      <c r="O2648" s="67">
        <f t="shared" si="51"/>
        <v>3.1727999999999999E-2</v>
      </c>
      <c r="R2648" s="67"/>
      <c r="X2648" s="66">
        <v>45695</v>
      </c>
      <c r="Y2648" s="62">
        <v>7.5</v>
      </c>
    </row>
    <row r="2649" spans="9:25" x14ac:dyDescent="0.25">
      <c r="I2649" s="66">
        <v>45699</v>
      </c>
      <c r="J2649" s="62">
        <v>4.8</v>
      </c>
      <c r="K2649" s="66">
        <v>45700</v>
      </c>
      <c r="L2649" s="147">
        <v>31.76</v>
      </c>
      <c r="M2649" s="147">
        <v>317.60000000000002</v>
      </c>
      <c r="N2649" s="148">
        <v>3.1760000000000004E-2</v>
      </c>
      <c r="O2649" s="148">
        <f t="shared" si="51"/>
        <v>3.1760000000000004E-2</v>
      </c>
      <c r="R2649" s="67"/>
      <c r="X2649" s="66">
        <v>45698</v>
      </c>
      <c r="Y2649" s="62">
        <v>7.5</v>
      </c>
    </row>
    <row r="2650" spans="9:25" x14ac:dyDescent="0.25">
      <c r="I2650" s="66">
        <v>45700</v>
      </c>
      <c r="J2650" s="62">
        <v>4.9000000000000004</v>
      </c>
      <c r="K2650" s="66">
        <v>45701</v>
      </c>
      <c r="L2650" s="62">
        <v>314.76</v>
      </c>
      <c r="M2650" s="62">
        <v>314.76</v>
      </c>
      <c r="N2650" s="67">
        <v>3.1475999999999997E-2</v>
      </c>
      <c r="O2650" s="67">
        <f t="shared" si="51"/>
        <v>3.1475999999999997E-2</v>
      </c>
      <c r="R2650" s="67"/>
      <c r="X2650" s="66">
        <v>45699</v>
      </c>
      <c r="Y2650" s="62">
        <v>7.5</v>
      </c>
    </row>
    <row r="2651" spans="9:25" x14ac:dyDescent="0.25">
      <c r="I2651" s="66">
        <v>45701</v>
      </c>
      <c r="J2651" s="62">
        <v>4.79</v>
      </c>
      <c r="K2651" s="66">
        <v>45702</v>
      </c>
      <c r="L2651" s="62">
        <v>312.54000000000002</v>
      </c>
      <c r="M2651" s="62">
        <v>312.54000000000002</v>
      </c>
      <c r="N2651" s="67">
        <v>3.1254000000000004E-2</v>
      </c>
      <c r="O2651" s="67">
        <f t="shared" si="51"/>
        <v>3.1254000000000004E-2</v>
      </c>
      <c r="R2651" s="67"/>
      <c r="X2651" s="66">
        <v>45700</v>
      </c>
      <c r="Y2651" s="62">
        <v>7.5</v>
      </c>
    </row>
    <row r="2652" spans="9:25" x14ac:dyDescent="0.25">
      <c r="I2652" s="66">
        <v>45702</v>
      </c>
      <c r="J2652" s="62">
        <v>4.75</v>
      </c>
      <c r="K2652" s="66">
        <v>45705</v>
      </c>
      <c r="L2652" s="62">
        <v>310.77</v>
      </c>
      <c r="M2652" s="62">
        <v>310.77</v>
      </c>
      <c r="N2652" s="67">
        <v>3.1076999999999997E-2</v>
      </c>
      <c r="O2652" s="67">
        <f t="shared" si="51"/>
        <v>3.1076999999999997E-2</v>
      </c>
      <c r="R2652" s="67"/>
      <c r="X2652" s="66">
        <v>45701</v>
      </c>
      <c r="Y2652" s="62">
        <v>7.5</v>
      </c>
    </row>
    <row r="2653" spans="9:25" x14ac:dyDescent="0.25">
      <c r="I2653" s="66">
        <v>45705</v>
      </c>
      <c r="J2653" s="62"/>
      <c r="K2653" s="66">
        <v>45706</v>
      </c>
      <c r="L2653" s="62">
        <v>311.54000000000002</v>
      </c>
      <c r="M2653" s="62">
        <v>311.54000000000002</v>
      </c>
      <c r="N2653" s="67">
        <v>3.1154000000000001E-2</v>
      </c>
      <c r="O2653" s="67">
        <f t="shared" si="51"/>
        <v>3.1154000000000001E-2</v>
      </c>
      <c r="R2653" s="67"/>
      <c r="X2653" s="66">
        <v>45702</v>
      </c>
      <c r="Y2653" s="62">
        <v>7.5</v>
      </c>
    </row>
    <row r="2654" spans="9:25" x14ac:dyDescent="0.25">
      <c r="I2654" s="66">
        <v>45706</v>
      </c>
      <c r="J2654" s="62">
        <v>4.83</v>
      </c>
      <c r="K2654" s="66">
        <v>45707</v>
      </c>
      <c r="L2654" s="62">
        <v>308.43</v>
      </c>
      <c r="M2654" s="62">
        <v>308.43</v>
      </c>
      <c r="N2654" s="67">
        <v>3.0843000000000002E-2</v>
      </c>
      <c r="O2654" s="67">
        <f t="shared" si="51"/>
        <v>3.0843000000000002E-2</v>
      </c>
      <c r="R2654" s="67"/>
      <c r="X2654" s="66">
        <v>45705</v>
      </c>
      <c r="Y2654" s="62"/>
    </row>
    <row r="2655" spans="9:25" x14ac:dyDescent="0.25">
      <c r="I2655" s="66">
        <v>45707</v>
      </c>
      <c r="J2655" s="62">
        <v>4.79</v>
      </c>
      <c r="K2655" s="66">
        <v>45708</v>
      </c>
      <c r="L2655" s="62">
        <v>308.64999999999998</v>
      </c>
      <c r="M2655" s="62">
        <v>308.64999999999998</v>
      </c>
      <c r="N2655" s="67">
        <v>3.0864999999999997E-2</v>
      </c>
      <c r="O2655" s="67">
        <f t="shared" si="51"/>
        <v>3.0864999999999997E-2</v>
      </c>
      <c r="R2655" s="67"/>
      <c r="X2655" s="66">
        <v>45706</v>
      </c>
      <c r="Y2655" s="62">
        <v>7.5</v>
      </c>
    </row>
    <row r="2656" spans="9:25" x14ac:dyDescent="0.25">
      <c r="I2656" s="66">
        <v>45708</v>
      </c>
      <c r="J2656" s="62">
        <v>4.7699999999999996</v>
      </c>
      <c r="K2656" s="66">
        <v>45709</v>
      </c>
      <c r="L2656" s="62">
        <v>308.85000000000002</v>
      </c>
      <c r="M2656" s="62">
        <v>308.85000000000002</v>
      </c>
      <c r="N2656" s="67">
        <v>3.0885000000000003E-2</v>
      </c>
      <c r="O2656" s="67">
        <f t="shared" si="51"/>
        <v>3.0885000000000003E-2</v>
      </c>
      <c r="R2656" s="67"/>
      <c r="X2656" s="66">
        <v>45707</v>
      </c>
      <c r="Y2656" s="62">
        <v>7.5</v>
      </c>
    </row>
    <row r="2657" spans="9:25" x14ac:dyDescent="0.25">
      <c r="I2657" s="66">
        <v>45709</v>
      </c>
      <c r="J2657" s="62">
        <v>4.6900000000000004</v>
      </c>
      <c r="K2657" s="66">
        <v>45712</v>
      </c>
      <c r="L2657" s="147">
        <v>3.12</v>
      </c>
      <c r="M2657" s="147">
        <v>312</v>
      </c>
      <c r="N2657" s="148">
        <v>3.1199999999999999E-2</v>
      </c>
      <c r="O2657" s="148">
        <f t="shared" si="51"/>
        <v>3.1199999999999999E-2</v>
      </c>
      <c r="R2657" s="67"/>
      <c r="X2657" s="66">
        <v>45708</v>
      </c>
      <c r="Y2657" s="62">
        <v>7.5</v>
      </c>
    </row>
    <row r="2658" spans="9:25" x14ac:dyDescent="0.25">
      <c r="I2658" s="66">
        <v>45712</v>
      </c>
      <c r="J2658" s="62">
        <v>4.6900000000000004</v>
      </c>
      <c r="K2658" s="66">
        <v>45713</v>
      </c>
      <c r="L2658" s="147">
        <v>31.96</v>
      </c>
      <c r="M2658" s="147">
        <v>319.60000000000002</v>
      </c>
      <c r="N2658" s="148">
        <v>3.1960000000000002E-2</v>
      </c>
      <c r="O2658" s="148">
        <f t="shared" si="51"/>
        <v>3.1960000000000002E-2</v>
      </c>
      <c r="R2658" s="67"/>
      <c r="X2658" s="66">
        <v>45709</v>
      </c>
      <c r="Y2658" s="62">
        <v>7.5</v>
      </c>
    </row>
    <row r="2659" spans="9:25" x14ac:dyDescent="0.25">
      <c r="I2659" s="66">
        <v>45713</v>
      </c>
      <c r="J2659" s="62">
        <v>4.59</v>
      </c>
      <c r="K2659" s="66">
        <v>45714</v>
      </c>
      <c r="L2659" s="62">
        <v>319.19</v>
      </c>
      <c r="M2659" s="62">
        <v>319.19</v>
      </c>
      <c r="N2659" s="67">
        <v>3.1919000000000003E-2</v>
      </c>
      <c r="O2659" s="67">
        <f t="shared" si="51"/>
        <v>3.1919000000000003E-2</v>
      </c>
      <c r="R2659" s="67"/>
      <c r="X2659" s="66">
        <v>45712</v>
      </c>
      <c r="Y2659" s="62">
        <v>7.5</v>
      </c>
    </row>
    <row r="2660" spans="9:25" x14ac:dyDescent="0.25">
      <c r="I2660" s="66">
        <v>45714</v>
      </c>
      <c r="J2660" s="62">
        <v>4.55</v>
      </c>
      <c r="K2660" s="66">
        <v>45715</v>
      </c>
      <c r="L2660" s="62">
        <v>319.86</v>
      </c>
      <c r="M2660" s="62">
        <v>319.86</v>
      </c>
      <c r="N2660" s="67">
        <v>3.1986000000000001E-2</v>
      </c>
      <c r="O2660" s="67">
        <f t="shared" si="51"/>
        <v>3.1986000000000001E-2</v>
      </c>
      <c r="R2660" s="67"/>
      <c r="X2660" s="66">
        <v>45713</v>
      </c>
      <c r="Y2660" s="62">
        <v>7.5</v>
      </c>
    </row>
    <row r="2661" spans="9:25" x14ac:dyDescent="0.25">
      <c r="I2661" s="66">
        <v>45715</v>
      </c>
      <c r="J2661" s="62">
        <v>4.59</v>
      </c>
      <c r="K2661" s="66">
        <v>45716</v>
      </c>
      <c r="L2661" s="62">
        <v>328.61</v>
      </c>
      <c r="M2661" s="62">
        <v>328.61</v>
      </c>
      <c r="N2661" s="67">
        <v>3.2861000000000001E-2</v>
      </c>
      <c r="O2661" s="67">
        <f t="shared" si="51"/>
        <v>3.2861000000000001E-2</v>
      </c>
      <c r="R2661" s="67"/>
      <c r="X2661" s="66">
        <v>45714</v>
      </c>
      <c r="Y2661" s="62">
        <v>7.5</v>
      </c>
    </row>
    <row r="2662" spans="9:25" x14ac:dyDescent="0.25">
      <c r="I2662" s="66">
        <v>45716</v>
      </c>
      <c r="J2662" s="62">
        <v>4.55</v>
      </c>
      <c r="K2662" s="66">
        <v>45719</v>
      </c>
      <c r="L2662" s="62">
        <v>329.67</v>
      </c>
      <c r="M2662" s="62">
        <v>329.67</v>
      </c>
      <c r="N2662" s="67">
        <v>3.2967000000000003E-2</v>
      </c>
      <c r="O2662" s="67">
        <f t="shared" si="51"/>
        <v>3.2967000000000003E-2</v>
      </c>
      <c r="R2662" s="67"/>
      <c r="X2662" s="66">
        <v>45715</v>
      </c>
      <c r="Y2662" s="62">
        <v>7.5</v>
      </c>
    </row>
    <row r="2663" spans="9:25" x14ac:dyDescent="0.25">
      <c r="I2663" s="66">
        <v>45719</v>
      </c>
      <c r="J2663" s="62">
        <v>4.49</v>
      </c>
      <c r="K2663" s="66">
        <v>45720</v>
      </c>
      <c r="L2663" s="62">
        <v>335.81</v>
      </c>
      <c r="M2663" s="62">
        <v>335.81</v>
      </c>
      <c r="N2663" s="67">
        <v>3.3581E-2</v>
      </c>
      <c r="O2663" s="67">
        <f t="shared" si="51"/>
        <v>3.3581E-2</v>
      </c>
      <c r="R2663" s="67"/>
      <c r="X2663" s="66">
        <v>45716</v>
      </c>
      <c r="Y2663" s="62">
        <v>7.5</v>
      </c>
    </row>
    <row r="2664" spans="9:25" x14ac:dyDescent="0.25">
      <c r="I2664" s="66">
        <v>45720</v>
      </c>
      <c r="J2664" s="62">
        <v>4.5599999999999996</v>
      </c>
      <c r="K2664" s="66">
        <v>45721</v>
      </c>
      <c r="L2664" s="62">
        <v>331.02</v>
      </c>
      <c r="M2664" s="62">
        <v>331.02</v>
      </c>
      <c r="N2664" s="67">
        <v>3.3101999999999999E-2</v>
      </c>
      <c r="O2664" s="67">
        <f t="shared" si="51"/>
        <v>3.3101999999999999E-2</v>
      </c>
      <c r="R2664" s="67"/>
      <c r="X2664" s="66">
        <v>45719</v>
      </c>
      <c r="Y2664" s="62">
        <v>7.5</v>
      </c>
    </row>
    <row r="2665" spans="9:25" x14ac:dyDescent="0.25">
      <c r="I2665" s="66">
        <v>45721</v>
      </c>
      <c r="J2665" s="62">
        <v>4.6100000000000003</v>
      </c>
      <c r="K2665" s="66">
        <v>45722</v>
      </c>
      <c r="L2665" s="62">
        <v>326.29000000000002</v>
      </c>
      <c r="M2665" s="62">
        <v>326.29000000000002</v>
      </c>
      <c r="N2665" s="67">
        <v>3.2629000000000005E-2</v>
      </c>
      <c r="O2665" s="67">
        <f t="shared" si="51"/>
        <v>3.2629000000000005E-2</v>
      </c>
      <c r="R2665" s="67"/>
      <c r="X2665" s="66">
        <v>45720</v>
      </c>
      <c r="Y2665" s="62">
        <v>7.5</v>
      </c>
    </row>
    <row r="2666" spans="9:25" x14ac:dyDescent="0.25">
      <c r="I2666" s="66">
        <v>45722</v>
      </c>
      <c r="J2666" s="62">
        <v>4.63</v>
      </c>
      <c r="K2666" s="66">
        <v>45723</v>
      </c>
      <c r="L2666" s="62">
        <v>325.64</v>
      </c>
      <c r="M2666" s="62">
        <v>325.64</v>
      </c>
      <c r="N2666" s="67">
        <v>3.2563999999999996E-2</v>
      </c>
      <c r="O2666" s="67">
        <f t="shared" si="51"/>
        <v>3.2563999999999996E-2</v>
      </c>
      <c r="R2666" s="67"/>
      <c r="X2666" s="66">
        <v>45721</v>
      </c>
      <c r="Y2666" s="62">
        <v>7.5</v>
      </c>
    </row>
    <row r="2667" spans="9:25" x14ac:dyDescent="0.25">
      <c r="I2667" s="66">
        <v>45723</v>
      </c>
      <c r="J2667" s="62">
        <v>4.66</v>
      </c>
      <c r="K2667" s="66">
        <v>45726</v>
      </c>
      <c r="L2667" s="62">
        <v>329.03</v>
      </c>
      <c r="M2667" s="62">
        <v>329.03</v>
      </c>
      <c r="N2667" s="67">
        <v>3.2902999999999995E-2</v>
      </c>
      <c r="O2667" s="67">
        <f t="shared" si="51"/>
        <v>3.2902999999999995E-2</v>
      </c>
      <c r="R2667" s="67"/>
      <c r="X2667" s="66">
        <v>45722</v>
      </c>
      <c r="Y2667" s="62">
        <v>7.5</v>
      </c>
    </row>
    <row r="2668" spans="9:25" x14ac:dyDescent="0.25">
      <c r="I2668" s="66">
        <v>45726</v>
      </c>
      <c r="J2668" s="62">
        <v>4.58</v>
      </c>
      <c r="K2668" s="66">
        <v>45727</v>
      </c>
      <c r="L2668" s="62">
        <v>330.75</v>
      </c>
      <c r="M2668" s="62">
        <v>330.75</v>
      </c>
      <c r="N2668" s="67">
        <v>3.3075E-2</v>
      </c>
      <c r="O2668" s="67">
        <f t="shared" si="51"/>
        <v>3.3075E-2</v>
      </c>
      <c r="R2668" s="67"/>
      <c r="X2668" s="66">
        <v>45723</v>
      </c>
      <c r="Y2668" s="62">
        <v>7.5</v>
      </c>
    </row>
    <row r="2669" spans="9:25" x14ac:dyDescent="0.25">
      <c r="I2669" s="66">
        <v>45727</v>
      </c>
      <c r="J2669" s="62">
        <v>4.63</v>
      </c>
      <c r="K2669" s="66">
        <v>45728</v>
      </c>
      <c r="L2669" s="62">
        <v>332.21</v>
      </c>
      <c r="M2669" s="62">
        <v>332.21</v>
      </c>
      <c r="N2669" s="67">
        <v>3.3221000000000001E-2</v>
      </c>
      <c r="O2669" s="67">
        <f t="shared" si="51"/>
        <v>3.3221000000000001E-2</v>
      </c>
      <c r="R2669" s="67"/>
      <c r="X2669" s="66">
        <v>45726</v>
      </c>
      <c r="Y2669" s="62">
        <v>7.5</v>
      </c>
    </row>
    <row r="2670" spans="9:25" x14ac:dyDescent="0.25">
      <c r="I2670" s="66">
        <v>45728</v>
      </c>
      <c r="J2670" s="62">
        <v>4.67</v>
      </c>
      <c r="K2670" s="66">
        <v>45729</v>
      </c>
      <c r="L2670" s="62">
        <v>376.89</v>
      </c>
      <c r="M2670" s="62">
        <v>376.89</v>
      </c>
      <c r="N2670" s="67">
        <v>3.7689E-2</v>
      </c>
      <c r="O2670" s="67">
        <f t="shared" si="51"/>
        <v>3.7689E-2</v>
      </c>
      <c r="R2670" s="67"/>
      <c r="X2670" s="66">
        <v>45727</v>
      </c>
      <c r="Y2670" s="62">
        <v>7.5</v>
      </c>
    </row>
    <row r="2671" spans="9:25" x14ac:dyDescent="0.25">
      <c r="I2671" s="66">
        <v>45729</v>
      </c>
      <c r="J2671" s="62">
        <v>4.63</v>
      </c>
      <c r="K2671" s="66">
        <v>45730</v>
      </c>
      <c r="L2671" s="62">
        <v>374.47</v>
      </c>
      <c r="M2671" s="62">
        <v>374.47</v>
      </c>
      <c r="N2671" s="67">
        <v>3.7447000000000001E-2</v>
      </c>
      <c r="O2671" s="67">
        <f t="shared" si="51"/>
        <v>3.7447000000000001E-2</v>
      </c>
      <c r="R2671" s="67"/>
      <c r="X2671" s="66">
        <v>45728</v>
      </c>
      <c r="Y2671" s="62">
        <v>7.5</v>
      </c>
    </row>
    <row r="2672" spans="9:25" x14ac:dyDescent="0.25">
      <c r="I2672" s="66">
        <v>45730</v>
      </c>
      <c r="J2672" s="62">
        <v>4.6500000000000004</v>
      </c>
      <c r="K2672" s="66">
        <v>45733</v>
      </c>
      <c r="L2672" s="62">
        <v>374.34</v>
      </c>
      <c r="M2672" s="62">
        <v>374.34</v>
      </c>
      <c r="N2672" s="67">
        <v>3.7433999999999995E-2</v>
      </c>
      <c r="O2672" s="67">
        <f t="shared" si="51"/>
        <v>3.7433999999999995E-2</v>
      </c>
      <c r="R2672" s="67"/>
      <c r="X2672" s="66">
        <v>45729</v>
      </c>
      <c r="Y2672" s="62">
        <v>7.5</v>
      </c>
    </row>
    <row r="2673" spans="9:25" x14ac:dyDescent="0.25">
      <c r="I2673" s="66">
        <v>45733</v>
      </c>
      <c r="J2673" s="62">
        <v>4.6399999999999997</v>
      </c>
      <c r="K2673" s="66">
        <v>45734</v>
      </c>
      <c r="L2673" s="62">
        <v>369.86</v>
      </c>
      <c r="M2673" s="62">
        <v>369.86</v>
      </c>
      <c r="N2673" s="67">
        <v>3.6985999999999998E-2</v>
      </c>
      <c r="O2673" s="67">
        <f t="shared" si="51"/>
        <v>3.6985999999999998E-2</v>
      </c>
      <c r="R2673" s="67"/>
      <c r="X2673" s="66">
        <v>45730</v>
      </c>
      <c r="Y2673" s="62">
        <v>7.5</v>
      </c>
    </row>
    <row r="2674" spans="9:25" x14ac:dyDescent="0.25">
      <c r="I2674" s="66">
        <v>45734</v>
      </c>
      <c r="J2674" s="62">
        <v>4.6100000000000003</v>
      </c>
      <c r="K2674" s="66">
        <v>45735</v>
      </c>
      <c r="L2674" s="62">
        <v>366.84</v>
      </c>
      <c r="M2674" s="62">
        <v>366.84</v>
      </c>
      <c r="N2674" s="67">
        <v>3.6683999999999994E-2</v>
      </c>
      <c r="O2674" s="67">
        <f t="shared" si="51"/>
        <v>3.6683999999999994E-2</v>
      </c>
      <c r="R2674" s="67"/>
      <c r="X2674" s="66">
        <v>45733</v>
      </c>
      <c r="Y2674" s="62">
        <v>7.5</v>
      </c>
    </row>
    <row r="2675" spans="9:25" x14ac:dyDescent="0.25">
      <c r="I2675" s="66">
        <v>45735</v>
      </c>
      <c r="J2675" s="62">
        <v>4.58</v>
      </c>
      <c r="K2675" s="66">
        <v>45736</v>
      </c>
      <c r="L2675" s="62">
        <v>387.16</v>
      </c>
      <c r="M2675" s="62">
        <v>387.16</v>
      </c>
      <c r="N2675" s="67">
        <v>3.8716E-2</v>
      </c>
      <c r="O2675" s="67">
        <f t="shared" si="51"/>
        <v>3.8716E-2</v>
      </c>
      <c r="R2675" s="67"/>
      <c r="X2675" s="66">
        <v>45734</v>
      </c>
      <c r="Y2675" s="62">
        <v>7.5</v>
      </c>
    </row>
    <row r="2676" spans="9:25" x14ac:dyDescent="0.25">
      <c r="I2676" s="66">
        <v>45736</v>
      </c>
      <c r="J2676" s="62">
        <v>4.57</v>
      </c>
      <c r="K2676" s="66">
        <v>45737</v>
      </c>
      <c r="L2676" s="62">
        <v>387.93</v>
      </c>
      <c r="M2676" s="62">
        <v>387.93</v>
      </c>
      <c r="N2676" s="67">
        <v>3.8793000000000001E-2</v>
      </c>
      <c r="O2676" s="67">
        <f t="shared" si="51"/>
        <v>3.8793000000000001E-2</v>
      </c>
      <c r="R2676" s="67"/>
      <c r="X2676" s="66">
        <v>45735</v>
      </c>
      <c r="Y2676" s="62">
        <v>7.5</v>
      </c>
    </row>
    <row r="2677" spans="9:25" x14ac:dyDescent="0.25">
      <c r="I2677" s="66">
        <v>45737</v>
      </c>
      <c r="J2677" s="62">
        <v>4.5999999999999996</v>
      </c>
      <c r="K2677" s="66">
        <v>45740</v>
      </c>
      <c r="L2677" s="62">
        <v>382.32</v>
      </c>
      <c r="M2677" s="62">
        <v>382.32</v>
      </c>
      <c r="N2677" s="67">
        <v>3.8232000000000002E-2</v>
      </c>
      <c r="O2677" s="67">
        <f t="shared" si="51"/>
        <v>3.8232000000000002E-2</v>
      </c>
      <c r="R2677" s="67"/>
      <c r="X2677" s="66">
        <v>45736</v>
      </c>
      <c r="Y2677" s="62">
        <v>7.5</v>
      </c>
    </row>
    <row r="2678" spans="9:25" x14ac:dyDescent="0.25">
      <c r="I2678" s="66">
        <v>45740</v>
      </c>
      <c r="J2678" s="62">
        <v>4.68</v>
      </c>
      <c r="K2678" s="66">
        <v>45741</v>
      </c>
      <c r="L2678" s="62">
        <v>377.47</v>
      </c>
      <c r="M2678" s="62">
        <v>377.47</v>
      </c>
      <c r="N2678" s="67">
        <v>3.7747000000000003E-2</v>
      </c>
      <c r="O2678" s="67">
        <f t="shared" si="51"/>
        <v>3.7747000000000003E-2</v>
      </c>
      <c r="R2678" s="67"/>
      <c r="X2678" s="66">
        <v>45737</v>
      </c>
      <c r="Y2678" s="62">
        <v>7.5</v>
      </c>
    </row>
    <row r="2679" spans="9:25" x14ac:dyDescent="0.25">
      <c r="I2679" s="66">
        <v>45741</v>
      </c>
      <c r="J2679" s="62">
        <v>4.67</v>
      </c>
      <c r="K2679" s="66">
        <v>45742</v>
      </c>
      <c r="L2679" s="147">
        <v>38.06</v>
      </c>
      <c r="M2679" s="147">
        <v>380.6</v>
      </c>
      <c r="N2679" s="148">
        <v>3.8060000000000004E-2</v>
      </c>
      <c r="O2679" s="148">
        <f t="shared" si="51"/>
        <v>3.8060000000000004E-2</v>
      </c>
      <c r="R2679" s="67"/>
      <c r="X2679" s="66">
        <v>45740</v>
      </c>
      <c r="Y2679" s="62">
        <v>7.5</v>
      </c>
    </row>
    <row r="2680" spans="9:25" x14ac:dyDescent="0.25">
      <c r="I2680" s="66">
        <v>45742</v>
      </c>
      <c r="J2680" s="62">
        <v>4.71</v>
      </c>
      <c r="K2680" s="66">
        <v>45743</v>
      </c>
      <c r="L2680" s="62">
        <v>379.65</v>
      </c>
      <c r="M2680" s="62">
        <v>379.65</v>
      </c>
      <c r="N2680" s="67">
        <v>3.7964999999999999E-2</v>
      </c>
      <c r="O2680" s="67">
        <f t="shared" si="51"/>
        <v>3.7964999999999999E-2</v>
      </c>
      <c r="R2680" s="67"/>
      <c r="X2680" s="66">
        <v>45741</v>
      </c>
      <c r="Y2680" s="62">
        <v>7.5</v>
      </c>
    </row>
    <row r="2681" spans="9:25" x14ac:dyDescent="0.25">
      <c r="I2681" s="66">
        <v>45743</v>
      </c>
      <c r="J2681" s="62">
        <v>4.75</v>
      </c>
      <c r="K2681" s="66">
        <v>45744</v>
      </c>
      <c r="L2681" s="62">
        <v>381.27</v>
      </c>
      <c r="M2681" s="62">
        <v>381.27</v>
      </c>
      <c r="N2681" s="67">
        <v>3.8127000000000001E-2</v>
      </c>
      <c r="O2681" s="67">
        <f t="shared" si="51"/>
        <v>3.8127000000000001E-2</v>
      </c>
      <c r="R2681" s="67"/>
      <c r="X2681" s="66">
        <v>45742</v>
      </c>
      <c r="Y2681" s="62">
        <v>7.5</v>
      </c>
    </row>
    <row r="2682" spans="9:25" x14ac:dyDescent="0.25">
      <c r="I2682" s="66">
        <v>45744</v>
      </c>
      <c r="J2682" s="62">
        <v>4.6500000000000004</v>
      </c>
      <c r="K2682" s="66">
        <v>45747</v>
      </c>
      <c r="L2682" s="62">
        <v>386.24</v>
      </c>
      <c r="M2682" s="62">
        <v>386.24</v>
      </c>
      <c r="N2682" s="67">
        <v>3.8623999999999999E-2</v>
      </c>
      <c r="O2682" s="67">
        <f t="shared" si="51"/>
        <v>3.8623999999999999E-2</v>
      </c>
      <c r="R2682" s="67"/>
      <c r="X2682" s="66">
        <v>45743</v>
      </c>
      <c r="Y2682" s="62">
        <v>7.5</v>
      </c>
    </row>
    <row r="2683" spans="9:25" x14ac:dyDescent="0.25">
      <c r="I2683" s="66">
        <v>45747</v>
      </c>
      <c r="J2683" s="62">
        <v>4.62</v>
      </c>
      <c r="K2683" s="66">
        <v>45748</v>
      </c>
      <c r="L2683" s="62">
        <v>380.08</v>
      </c>
      <c r="M2683" s="62">
        <v>380.08</v>
      </c>
      <c r="N2683" s="67">
        <v>3.8008E-2</v>
      </c>
      <c r="O2683" s="67">
        <f t="shared" si="51"/>
        <v>3.8008E-2</v>
      </c>
      <c r="R2683" s="67"/>
      <c r="X2683" s="66">
        <v>45744</v>
      </c>
      <c r="Y2683" s="62">
        <v>7.5</v>
      </c>
    </row>
    <row r="2684" spans="9:25" x14ac:dyDescent="0.25">
      <c r="I2684" s="66">
        <v>45748</v>
      </c>
      <c r="J2684" s="62">
        <v>4.5599999999999996</v>
      </c>
      <c r="K2684" s="66">
        <v>45749</v>
      </c>
      <c r="L2684" s="62">
        <v>383.12</v>
      </c>
      <c r="M2684" s="62">
        <v>383.12</v>
      </c>
      <c r="N2684" s="67">
        <v>3.8311999999999999E-2</v>
      </c>
      <c r="O2684" s="67">
        <f t="shared" si="51"/>
        <v>3.8311999999999999E-2</v>
      </c>
      <c r="R2684" s="67"/>
      <c r="X2684" s="66">
        <v>45747</v>
      </c>
      <c r="Y2684" s="62">
        <v>7.5</v>
      </c>
    </row>
    <row r="2685" spans="9:25" x14ac:dyDescent="0.25">
      <c r="I2685" s="66">
        <v>45749</v>
      </c>
      <c r="J2685" s="62">
        <v>4.58</v>
      </c>
      <c r="K2685" s="66">
        <v>45750</v>
      </c>
      <c r="L2685" s="62">
        <v>383.21</v>
      </c>
      <c r="M2685" s="62">
        <v>383.21</v>
      </c>
      <c r="N2685" s="67">
        <v>3.8321000000000001E-2</v>
      </c>
      <c r="O2685" s="67">
        <f t="shared" si="51"/>
        <v>3.8321000000000001E-2</v>
      </c>
      <c r="R2685" s="67"/>
      <c r="X2685" s="66">
        <v>45748</v>
      </c>
      <c r="Y2685" s="62">
        <v>7.5</v>
      </c>
    </row>
    <row r="2686" spans="9:25" x14ac:dyDescent="0.25">
      <c r="I2686" s="66">
        <v>45750</v>
      </c>
      <c r="J2686" s="62">
        <v>4.51</v>
      </c>
      <c r="K2686" s="66">
        <v>45751</v>
      </c>
      <c r="L2686" s="62">
        <v>394.23</v>
      </c>
      <c r="M2686" s="62">
        <v>394.23</v>
      </c>
      <c r="N2686" s="67">
        <v>3.9423E-2</v>
      </c>
      <c r="O2686" s="67">
        <f t="shared" si="51"/>
        <v>3.9423E-2</v>
      </c>
      <c r="R2686" s="67"/>
      <c r="X2686" s="66">
        <v>45749</v>
      </c>
      <c r="Y2686" s="62">
        <v>7.5</v>
      </c>
    </row>
    <row r="2687" spans="9:25" x14ac:dyDescent="0.25">
      <c r="I2687" s="66">
        <v>45751</v>
      </c>
      <c r="J2687" s="62">
        <v>4.4400000000000004</v>
      </c>
      <c r="K2687" s="66">
        <v>45754</v>
      </c>
      <c r="L2687" s="62">
        <v>399.56</v>
      </c>
      <c r="M2687" s="62">
        <v>399.56</v>
      </c>
      <c r="N2687" s="67">
        <v>3.9955999999999998E-2</v>
      </c>
      <c r="O2687" s="67">
        <f t="shared" si="51"/>
        <v>3.9955999999999998E-2</v>
      </c>
      <c r="R2687" s="67"/>
      <c r="X2687" s="66">
        <v>45750</v>
      </c>
      <c r="Y2687" s="62">
        <v>7.5</v>
      </c>
    </row>
    <row r="2688" spans="9:25" x14ac:dyDescent="0.25">
      <c r="I2688" s="66">
        <v>45754</v>
      </c>
      <c r="J2688" s="62">
        <v>4.6100000000000003</v>
      </c>
      <c r="K2688" s="66">
        <v>45755</v>
      </c>
      <c r="L2688" s="62">
        <v>406.85</v>
      </c>
      <c r="M2688" s="62">
        <v>406.85</v>
      </c>
      <c r="N2688" s="67">
        <v>4.0684999999999999E-2</v>
      </c>
      <c r="O2688" s="67">
        <f t="shared" si="51"/>
        <v>4.0684999999999999E-2</v>
      </c>
      <c r="R2688" s="67"/>
      <c r="X2688" s="66">
        <v>45751</v>
      </c>
      <c r="Y2688" s="62">
        <v>7.5</v>
      </c>
    </row>
    <row r="2689" spans="9:25" x14ac:dyDescent="0.25">
      <c r="I2689" s="66">
        <v>45755</v>
      </c>
      <c r="J2689" s="62">
        <v>4.76</v>
      </c>
      <c r="K2689" s="66">
        <v>45756</v>
      </c>
      <c r="L2689" s="62">
        <v>386.63</v>
      </c>
      <c r="M2689" s="62">
        <v>386.63</v>
      </c>
      <c r="N2689" s="67">
        <v>3.8663000000000003E-2</v>
      </c>
      <c r="O2689" s="67">
        <f t="shared" si="51"/>
        <v>3.8663000000000003E-2</v>
      </c>
      <c r="R2689" s="67"/>
      <c r="X2689" s="66">
        <v>45754</v>
      </c>
      <c r="Y2689" s="62">
        <v>7.5</v>
      </c>
    </row>
    <row r="2690" spans="9:25" x14ac:dyDescent="0.25">
      <c r="I2690" s="66">
        <v>45756</v>
      </c>
      <c r="J2690" s="62">
        <v>4.78</v>
      </c>
      <c r="K2690" s="66">
        <v>45757</v>
      </c>
      <c r="L2690" s="62">
        <v>395.63</v>
      </c>
      <c r="M2690" s="62">
        <v>395.63</v>
      </c>
      <c r="N2690" s="67">
        <v>3.9563000000000001E-2</v>
      </c>
      <c r="O2690" s="67">
        <f t="shared" si="51"/>
        <v>3.9563000000000001E-2</v>
      </c>
      <c r="R2690" s="67"/>
      <c r="X2690" s="66">
        <v>45755</v>
      </c>
      <c r="Y2690" s="62">
        <v>7.5</v>
      </c>
    </row>
    <row r="2691" spans="9:25" x14ac:dyDescent="0.25">
      <c r="I2691" s="66">
        <v>45757</v>
      </c>
      <c r="J2691" s="62">
        <v>4.9000000000000004</v>
      </c>
      <c r="K2691" s="66">
        <v>45758</v>
      </c>
      <c r="L2691" s="62">
        <v>396.71</v>
      </c>
      <c r="M2691" s="62">
        <v>396.71</v>
      </c>
      <c r="N2691" s="67">
        <v>3.9670999999999998E-2</v>
      </c>
      <c r="O2691" s="67">
        <f t="shared" si="51"/>
        <v>3.9670999999999998E-2</v>
      </c>
      <c r="R2691" s="67"/>
      <c r="X2691" s="66">
        <v>45756</v>
      </c>
      <c r="Y2691" s="62">
        <v>7.5</v>
      </c>
    </row>
    <row r="2692" spans="9:25" x14ac:dyDescent="0.25">
      <c r="I2692" s="66">
        <v>45758</v>
      </c>
      <c r="J2692" s="62">
        <v>4.91</v>
      </c>
      <c r="K2692" s="66">
        <v>45761</v>
      </c>
      <c r="L2692" s="62">
        <v>389.02</v>
      </c>
      <c r="M2692" s="62">
        <v>389.02</v>
      </c>
      <c r="N2692" s="67">
        <v>3.8901999999999999E-2</v>
      </c>
      <c r="O2692" s="67">
        <f t="shared" si="51"/>
        <v>3.8901999999999999E-2</v>
      </c>
      <c r="R2692" s="67"/>
      <c r="X2692" s="66">
        <v>45757</v>
      </c>
      <c r="Y2692" s="62">
        <v>7.5</v>
      </c>
    </row>
    <row r="2693" spans="9:25" x14ac:dyDescent="0.25">
      <c r="I2693" s="66">
        <v>45761</v>
      </c>
      <c r="J2693" s="62">
        <v>4.84</v>
      </c>
      <c r="K2693" s="66">
        <v>45762</v>
      </c>
      <c r="L2693" s="62">
        <v>388.03</v>
      </c>
      <c r="M2693" s="62">
        <v>388.03</v>
      </c>
      <c r="N2693" s="67">
        <v>3.8802999999999997E-2</v>
      </c>
      <c r="O2693" s="67">
        <f t="shared" si="51"/>
        <v>3.8802999999999997E-2</v>
      </c>
      <c r="R2693" s="67"/>
      <c r="X2693" s="66">
        <v>45758</v>
      </c>
      <c r="Y2693" s="62">
        <v>7.5</v>
      </c>
    </row>
    <row r="2694" spans="9:25" x14ac:dyDescent="0.25">
      <c r="I2694" s="66">
        <v>45762</v>
      </c>
      <c r="J2694" s="62">
        <v>4.82</v>
      </c>
      <c r="K2694" s="66">
        <v>45763</v>
      </c>
      <c r="L2694" s="62">
        <v>395.04</v>
      </c>
      <c r="M2694" s="62">
        <v>395.04</v>
      </c>
      <c r="N2694" s="67">
        <v>3.9504000000000004E-2</v>
      </c>
      <c r="O2694" s="67">
        <f t="shared" si="51"/>
        <v>3.9504000000000004E-2</v>
      </c>
      <c r="R2694" s="67"/>
      <c r="X2694" s="66">
        <v>45761</v>
      </c>
      <c r="Y2694" s="62">
        <v>7.5</v>
      </c>
    </row>
    <row r="2695" spans="9:25" x14ac:dyDescent="0.25">
      <c r="I2695" s="66">
        <v>45763</v>
      </c>
      <c r="J2695" s="62">
        <v>4.7699999999999996</v>
      </c>
      <c r="K2695" s="66">
        <v>45764</v>
      </c>
      <c r="L2695" s="62">
        <v>391.75</v>
      </c>
      <c r="M2695" s="62">
        <v>391.75</v>
      </c>
      <c r="N2695" s="67">
        <v>3.9175000000000001E-2</v>
      </c>
      <c r="O2695" s="67">
        <f t="shared" si="51"/>
        <v>3.9175000000000001E-2</v>
      </c>
      <c r="R2695" s="67"/>
      <c r="X2695" s="66">
        <v>45762</v>
      </c>
      <c r="Y2695" s="62">
        <v>7.5</v>
      </c>
    </row>
    <row r="2696" spans="9:25" x14ac:dyDescent="0.25">
      <c r="I2696" s="66">
        <v>45764</v>
      </c>
      <c r="J2696" s="62">
        <v>4.82</v>
      </c>
      <c r="K2696" s="66">
        <v>45765</v>
      </c>
      <c r="L2696" s="62">
        <v>391.54</v>
      </c>
      <c r="M2696" s="62">
        <v>391.54</v>
      </c>
      <c r="N2696" s="67">
        <v>3.9154000000000001E-2</v>
      </c>
      <c r="O2696" s="67">
        <f t="shared" si="51"/>
        <v>3.9154000000000001E-2</v>
      </c>
      <c r="R2696" s="67"/>
      <c r="X2696" s="66">
        <v>45763</v>
      </c>
      <c r="Y2696" s="62">
        <v>7.5</v>
      </c>
    </row>
    <row r="2697" spans="9:25" x14ac:dyDescent="0.25">
      <c r="I2697" s="66">
        <v>45765</v>
      </c>
      <c r="J2697" s="62"/>
      <c r="K2697" s="66">
        <v>45768</v>
      </c>
      <c r="L2697" s="62">
        <v>391.61</v>
      </c>
      <c r="M2697" s="62">
        <v>391.61</v>
      </c>
      <c r="N2697" s="67">
        <v>3.9161000000000001E-2</v>
      </c>
      <c r="O2697" s="67">
        <f t="shared" si="51"/>
        <v>3.9161000000000001E-2</v>
      </c>
      <c r="R2697" s="67"/>
      <c r="X2697" s="66">
        <v>45764</v>
      </c>
      <c r="Y2697" s="62">
        <v>7.5</v>
      </c>
    </row>
    <row r="2698" spans="9:25" x14ac:dyDescent="0.25">
      <c r="I2698" s="66">
        <v>45768</v>
      </c>
      <c r="J2698" s="62">
        <v>4.9400000000000004</v>
      </c>
      <c r="K2698" s="66">
        <v>45769</v>
      </c>
      <c r="L2698" s="62">
        <v>395.24</v>
      </c>
      <c r="M2698" s="62">
        <v>395.24</v>
      </c>
      <c r="N2698" s="67">
        <v>3.9524000000000004E-2</v>
      </c>
      <c r="O2698" s="67">
        <f t="shared" si="51"/>
        <v>3.9524000000000004E-2</v>
      </c>
      <c r="R2698" s="67"/>
      <c r="X2698" s="66">
        <v>45765</v>
      </c>
      <c r="Y2698" s="62">
        <v>7.5</v>
      </c>
    </row>
    <row r="2699" spans="9:25" x14ac:dyDescent="0.25">
      <c r="I2699" s="66">
        <v>45769</v>
      </c>
      <c r="J2699" s="62">
        <v>4.9000000000000004</v>
      </c>
      <c r="K2699" s="66">
        <v>45770</v>
      </c>
      <c r="L2699" s="62">
        <v>388.54</v>
      </c>
      <c r="M2699" s="62">
        <v>388.54</v>
      </c>
      <c r="N2699" s="67">
        <v>3.8854E-2</v>
      </c>
      <c r="O2699" s="67">
        <f t="shared" si="51"/>
        <v>3.8854E-2</v>
      </c>
      <c r="R2699" s="67"/>
      <c r="X2699" s="66">
        <v>45768</v>
      </c>
      <c r="Y2699" s="62">
        <v>7.5</v>
      </c>
    </row>
    <row r="2700" spans="9:25" x14ac:dyDescent="0.25">
      <c r="I2700" s="66">
        <v>45770</v>
      </c>
      <c r="J2700" s="62">
        <v>4.8600000000000003</v>
      </c>
      <c r="K2700" s="66">
        <v>45771</v>
      </c>
      <c r="L2700" s="62">
        <v>382.41</v>
      </c>
      <c r="M2700" s="62">
        <v>382.41</v>
      </c>
      <c r="N2700" s="67">
        <v>3.8241000000000004E-2</v>
      </c>
      <c r="O2700" s="67">
        <f t="shared" ref="O2700:O2763" si="52">IF(OR(N2700&gt;($G$25+$G$26*$G$24),N2700&lt;($G$25-$G$26*$G$24)),"",N2700)</f>
        <v>3.8241000000000004E-2</v>
      </c>
      <c r="R2700" s="67"/>
      <c r="X2700" s="66">
        <v>45769</v>
      </c>
      <c r="Y2700" s="62">
        <v>7.5</v>
      </c>
    </row>
    <row r="2701" spans="9:25" x14ac:dyDescent="0.25">
      <c r="I2701" s="66">
        <v>45771</v>
      </c>
      <c r="J2701" s="62">
        <v>4.79</v>
      </c>
      <c r="K2701" s="66">
        <v>45772</v>
      </c>
      <c r="L2701" s="147">
        <v>35.619999999999997</v>
      </c>
      <c r="M2701" s="147">
        <v>356.2</v>
      </c>
      <c r="N2701" s="148">
        <v>3.5619999999999999E-2</v>
      </c>
      <c r="O2701" s="148">
        <f t="shared" si="52"/>
        <v>3.5619999999999999E-2</v>
      </c>
      <c r="R2701" s="67"/>
      <c r="X2701" s="66">
        <v>45770</v>
      </c>
      <c r="Y2701" s="62">
        <v>7.5</v>
      </c>
    </row>
    <row r="2702" spans="9:25" x14ac:dyDescent="0.25">
      <c r="I2702" s="66">
        <v>45772</v>
      </c>
      <c r="J2702" s="62">
        <v>4.75</v>
      </c>
      <c r="K2702" s="66">
        <v>45775</v>
      </c>
      <c r="L2702" s="62">
        <v>356.41</v>
      </c>
      <c r="M2702" s="62">
        <v>356.41</v>
      </c>
      <c r="N2702" s="67">
        <v>3.5640999999999999E-2</v>
      </c>
      <c r="O2702" s="67">
        <f t="shared" si="52"/>
        <v>3.5640999999999999E-2</v>
      </c>
      <c r="R2702" s="67"/>
      <c r="X2702" s="66">
        <v>45771</v>
      </c>
      <c r="Y2702" s="62">
        <v>7.5</v>
      </c>
    </row>
    <row r="2703" spans="9:25" x14ac:dyDescent="0.25">
      <c r="I2703" s="66">
        <v>45775</v>
      </c>
      <c r="J2703" s="62">
        <v>4.71</v>
      </c>
      <c r="K2703" s="66">
        <v>45776</v>
      </c>
      <c r="L2703" s="147">
        <v>35.35</v>
      </c>
      <c r="M2703" s="147">
        <v>353.5</v>
      </c>
      <c r="N2703" s="148">
        <v>3.5349999999999999E-2</v>
      </c>
      <c r="O2703" s="148">
        <f t="shared" si="52"/>
        <v>3.5349999999999999E-2</v>
      </c>
      <c r="R2703" s="67"/>
      <c r="X2703" s="66">
        <v>45772</v>
      </c>
      <c r="Y2703" s="62">
        <v>7.5</v>
      </c>
    </row>
    <row r="2704" spans="9:25" x14ac:dyDescent="0.25">
      <c r="I2704" s="66">
        <v>45776</v>
      </c>
      <c r="J2704" s="62">
        <v>4.66</v>
      </c>
      <c r="K2704" s="66">
        <v>45777</v>
      </c>
      <c r="L2704" s="62">
        <v>355.33</v>
      </c>
      <c r="M2704" s="62">
        <v>355.33</v>
      </c>
      <c r="N2704" s="67">
        <v>3.5532999999999995E-2</v>
      </c>
      <c r="O2704" s="67">
        <f t="shared" si="52"/>
        <v>3.5532999999999995E-2</v>
      </c>
      <c r="R2704" s="67"/>
      <c r="X2704" s="66">
        <v>45775</v>
      </c>
      <c r="Y2704" s="62">
        <v>7.5</v>
      </c>
    </row>
    <row r="2705" spans="9:25" x14ac:dyDescent="0.25">
      <c r="I2705" s="66">
        <v>45777</v>
      </c>
      <c r="J2705" s="62">
        <v>4.68</v>
      </c>
      <c r="K2705" s="66">
        <v>45778</v>
      </c>
      <c r="L2705" s="62">
        <v>356.48</v>
      </c>
      <c r="M2705" s="62">
        <v>356.48</v>
      </c>
      <c r="N2705" s="67">
        <v>3.5647999999999999E-2</v>
      </c>
      <c r="O2705" s="67">
        <f t="shared" si="52"/>
        <v>3.5647999999999999E-2</v>
      </c>
      <c r="R2705" s="67"/>
      <c r="X2705" s="66">
        <v>45776</v>
      </c>
      <c r="Y2705" s="62">
        <v>7.5</v>
      </c>
    </row>
    <row r="2706" spans="9:25" x14ac:dyDescent="0.25">
      <c r="I2706" s="66">
        <v>45778</v>
      </c>
      <c r="J2706" s="62">
        <v>4.75</v>
      </c>
      <c r="K2706" s="66">
        <v>45779</v>
      </c>
      <c r="L2706" s="62">
        <v>354.96</v>
      </c>
      <c r="M2706" s="62">
        <v>354.96</v>
      </c>
      <c r="N2706" s="67">
        <v>3.5496E-2</v>
      </c>
      <c r="O2706" s="67">
        <f t="shared" si="52"/>
        <v>3.5496E-2</v>
      </c>
      <c r="R2706" s="67"/>
      <c r="X2706" s="66">
        <v>45777</v>
      </c>
      <c r="Y2706" s="62">
        <v>7.5</v>
      </c>
    </row>
    <row r="2707" spans="9:25" x14ac:dyDescent="0.25">
      <c r="I2707" s="66">
        <v>45779</v>
      </c>
      <c r="J2707" s="62">
        <v>4.8099999999999996</v>
      </c>
      <c r="K2707" s="66">
        <v>45782</v>
      </c>
      <c r="L2707" s="62">
        <v>353.72</v>
      </c>
      <c r="M2707" s="62">
        <v>353.72</v>
      </c>
      <c r="N2707" s="67">
        <v>3.5372000000000001E-2</v>
      </c>
      <c r="O2707" s="67">
        <f t="shared" si="52"/>
        <v>3.5372000000000001E-2</v>
      </c>
      <c r="R2707" s="67"/>
      <c r="X2707" s="66">
        <v>45778</v>
      </c>
      <c r="Y2707" s="62">
        <v>7.5</v>
      </c>
    </row>
    <row r="2708" spans="9:25" x14ac:dyDescent="0.25">
      <c r="I2708" s="66">
        <v>45782</v>
      </c>
      <c r="J2708" s="62">
        <v>4.84</v>
      </c>
      <c r="K2708" s="66">
        <v>45783</v>
      </c>
      <c r="L2708" s="62">
        <v>353.75</v>
      </c>
      <c r="M2708" s="62">
        <v>353.75</v>
      </c>
      <c r="N2708" s="67">
        <v>3.5374999999999997E-2</v>
      </c>
      <c r="O2708" s="67">
        <f t="shared" si="52"/>
        <v>3.5374999999999997E-2</v>
      </c>
      <c r="R2708" s="67"/>
      <c r="X2708" s="66">
        <v>45779</v>
      </c>
      <c r="Y2708" s="62">
        <v>7.5</v>
      </c>
    </row>
    <row r="2709" spans="9:25" x14ac:dyDescent="0.25">
      <c r="I2709" s="66">
        <v>45783</v>
      </c>
      <c r="J2709" s="62">
        <v>4.82</v>
      </c>
      <c r="K2709" s="66">
        <v>45784</v>
      </c>
      <c r="L2709" s="62">
        <v>351.38</v>
      </c>
      <c r="M2709" s="62">
        <v>351.38</v>
      </c>
      <c r="N2709" s="67">
        <v>3.5138000000000003E-2</v>
      </c>
      <c r="O2709" s="67">
        <f t="shared" si="52"/>
        <v>3.5138000000000003E-2</v>
      </c>
      <c r="R2709" s="67"/>
      <c r="X2709" s="66">
        <v>45782</v>
      </c>
      <c r="Y2709" s="62">
        <v>7.5</v>
      </c>
    </row>
    <row r="2710" spans="9:25" x14ac:dyDescent="0.25">
      <c r="I2710" s="66">
        <v>45784</v>
      </c>
      <c r="J2710" s="62">
        <v>4.78</v>
      </c>
      <c r="K2710" s="66">
        <v>45785</v>
      </c>
      <c r="L2710" s="62">
        <v>353.44</v>
      </c>
      <c r="M2710" s="62">
        <v>353.44</v>
      </c>
      <c r="N2710" s="67">
        <v>3.5344E-2</v>
      </c>
      <c r="O2710" s="67">
        <f t="shared" si="52"/>
        <v>3.5344E-2</v>
      </c>
      <c r="R2710" s="67"/>
      <c r="X2710" s="66">
        <v>45783</v>
      </c>
      <c r="Y2710" s="62">
        <v>7.5</v>
      </c>
    </row>
    <row r="2711" spans="9:25" x14ac:dyDescent="0.25">
      <c r="I2711" s="66">
        <v>45785</v>
      </c>
      <c r="J2711" s="62">
        <v>4.8600000000000003</v>
      </c>
      <c r="K2711" s="66">
        <v>45786</v>
      </c>
      <c r="L2711" s="62">
        <v>350.75</v>
      </c>
      <c r="M2711" s="62">
        <v>350.75</v>
      </c>
      <c r="N2711" s="67">
        <v>3.5075000000000002E-2</v>
      </c>
      <c r="O2711" s="67">
        <f t="shared" si="52"/>
        <v>3.5075000000000002E-2</v>
      </c>
      <c r="R2711" s="67"/>
      <c r="X2711" s="66">
        <v>45784</v>
      </c>
      <c r="Y2711" s="62">
        <v>7.5</v>
      </c>
    </row>
    <row r="2712" spans="9:25" x14ac:dyDescent="0.25">
      <c r="I2712" s="66">
        <v>45786</v>
      </c>
      <c r="J2712" s="62">
        <v>4.8600000000000003</v>
      </c>
      <c r="K2712" s="66">
        <v>45789</v>
      </c>
      <c r="L2712" s="62">
        <v>339.44</v>
      </c>
      <c r="M2712" s="62">
        <v>339.44</v>
      </c>
      <c r="N2712" s="67">
        <v>3.3944000000000002E-2</v>
      </c>
      <c r="O2712" s="67">
        <f t="shared" si="52"/>
        <v>3.3944000000000002E-2</v>
      </c>
      <c r="R2712" s="67"/>
      <c r="X2712" s="66">
        <v>45785</v>
      </c>
      <c r="Y2712" s="62">
        <v>7.5</v>
      </c>
    </row>
    <row r="2713" spans="9:25" x14ac:dyDescent="0.25">
      <c r="I2713" s="66">
        <v>45789</v>
      </c>
      <c r="J2713" s="62">
        <v>4.92</v>
      </c>
      <c r="K2713" s="66">
        <v>45790</v>
      </c>
      <c r="L2713" s="62">
        <v>337.39</v>
      </c>
      <c r="M2713" s="62">
        <v>337.39</v>
      </c>
      <c r="N2713" s="67">
        <v>3.3738999999999998E-2</v>
      </c>
      <c r="O2713" s="67">
        <f t="shared" si="52"/>
        <v>3.3738999999999998E-2</v>
      </c>
      <c r="R2713" s="67"/>
      <c r="X2713" s="66">
        <v>45786</v>
      </c>
      <c r="Y2713" s="62">
        <v>7.5</v>
      </c>
    </row>
    <row r="2714" spans="9:25" x14ac:dyDescent="0.25">
      <c r="I2714" s="66">
        <v>45790</v>
      </c>
      <c r="J2714" s="62">
        <v>4.97</v>
      </c>
      <c r="K2714" s="66">
        <v>45791</v>
      </c>
      <c r="L2714" s="62">
        <v>338.27</v>
      </c>
      <c r="M2714" s="62">
        <v>338.27</v>
      </c>
      <c r="N2714" s="67">
        <v>3.3826999999999996E-2</v>
      </c>
      <c r="O2714" s="67">
        <f t="shared" si="52"/>
        <v>3.3826999999999996E-2</v>
      </c>
      <c r="R2714" s="67"/>
      <c r="X2714" s="66">
        <v>45789</v>
      </c>
      <c r="Y2714" s="62">
        <v>7.5</v>
      </c>
    </row>
    <row r="2715" spans="9:25" x14ac:dyDescent="0.25">
      <c r="I2715" s="66">
        <v>45791</v>
      </c>
      <c r="J2715" s="62">
        <v>5</v>
      </c>
      <c r="K2715" s="66">
        <v>45792</v>
      </c>
      <c r="L2715" s="62">
        <v>338.53</v>
      </c>
      <c r="M2715" s="62">
        <v>338.53</v>
      </c>
      <c r="N2715" s="67">
        <v>3.3852999999999994E-2</v>
      </c>
      <c r="O2715" s="67">
        <f t="shared" si="52"/>
        <v>3.3852999999999994E-2</v>
      </c>
      <c r="R2715" s="67"/>
      <c r="X2715" s="66">
        <v>45790</v>
      </c>
      <c r="Y2715" s="62">
        <v>7.5</v>
      </c>
    </row>
    <row r="2716" spans="9:25" x14ac:dyDescent="0.25">
      <c r="I2716" s="66">
        <v>45792</v>
      </c>
      <c r="J2716" s="62">
        <v>4.93</v>
      </c>
      <c r="K2716" s="66">
        <v>45793</v>
      </c>
      <c r="L2716" s="62">
        <v>339.98</v>
      </c>
      <c r="M2716" s="62">
        <v>339.98</v>
      </c>
      <c r="N2716" s="67">
        <v>3.3998E-2</v>
      </c>
      <c r="O2716" s="67">
        <f t="shared" si="52"/>
        <v>3.3998E-2</v>
      </c>
      <c r="R2716" s="67"/>
      <c r="X2716" s="66">
        <v>45791</v>
      </c>
      <c r="Y2716" s="62">
        <v>7.5</v>
      </c>
    </row>
    <row r="2717" spans="9:25" x14ac:dyDescent="0.25">
      <c r="I2717" s="66">
        <v>45793</v>
      </c>
      <c r="J2717" s="62">
        <v>4.92</v>
      </c>
      <c r="K2717" s="66">
        <v>45796</v>
      </c>
      <c r="L2717" s="62">
        <v>340.58</v>
      </c>
      <c r="M2717" s="62">
        <v>340.58</v>
      </c>
      <c r="N2717" s="67">
        <v>3.4057999999999998E-2</v>
      </c>
      <c r="O2717" s="67">
        <f t="shared" si="52"/>
        <v>3.4057999999999998E-2</v>
      </c>
      <c r="R2717" s="67"/>
      <c r="X2717" s="66">
        <v>45792</v>
      </c>
      <c r="Y2717" s="62">
        <v>7.5</v>
      </c>
    </row>
    <row r="2718" spans="9:25" x14ac:dyDescent="0.25">
      <c r="I2718" s="66">
        <v>45796</v>
      </c>
      <c r="J2718" s="62">
        <v>4.95</v>
      </c>
      <c r="K2718" s="66">
        <v>45797</v>
      </c>
      <c r="L2718" s="62">
        <v>337.08</v>
      </c>
      <c r="M2718" s="62">
        <v>337.08</v>
      </c>
      <c r="N2718" s="67">
        <v>3.3708000000000002E-2</v>
      </c>
      <c r="O2718" s="67">
        <f t="shared" si="52"/>
        <v>3.3708000000000002E-2</v>
      </c>
      <c r="R2718" s="67"/>
      <c r="X2718" s="66">
        <v>45793</v>
      </c>
      <c r="Y2718" s="62">
        <v>7.5</v>
      </c>
    </row>
    <row r="2719" spans="9:25" x14ac:dyDescent="0.25">
      <c r="I2719" s="66">
        <v>45797</v>
      </c>
      <c r="J2719" s="62">
        <v>4.99</v>
      </c>
      <c r="K2719" s="66">
        <v>45798</v>
      </c>
      <c r="L2719" s="62">
        <v>341.27</v>
      </c>
      <c r="M2719" s="62">
        <v>341.27</v>
      </c>
      <c r="N2719" s="67">
        <v>3.4126999999999998E-2</v>
      </c>
      <c r="O2719" s="67">
        <f t="shared" si="52"/>
        <v>3.4126999999999998E-2</v>
      </c>
      <c r="R2719" s="67"/>
      <c r="X2719" s="66">
        <v>45796</v>
      </c>
      <c r="Y2719" s="62">
        <v>7.5</v>
      </c>
    </row>
    <row r="2720" spans="9:25" x14ac:dyDescent="0.25">
      <c r="I2720" s="66">
        <v>45798</v>
      </c>
      <c r="J2720" s="62">
        <v>5.08</v>
      </c>
      <c r="K2720" s="66">
        <v>45799</v>
      </c>
      <c r="L2720" s="62">
        <v>342.25</v>
      </c>
      <c r="M2720" s="62">
        <v>342.25</v>
      </c>
      <c r="N2720" s="67">
        <v>3.4224999999999998E-2</v>
      </c>
      <c r="O2720" s="67">
        <f t="shared" si="52"/>
        <v>3.4224999999999998E-2</v>
      </c>
      <c r="R2720" s="67"/>
      <c r="X2720" s="66">
        <v>45797</v>
      </c>
      <c r="Y2720" s="62">
        <v>7.5</v>
      </c>
    </row>
    <row r="2721" spans="9:25" x14ac:dyDescent="0.25">
      <c r="I2721" s="66">
        <v>45799</v>
      </c>
      <c r="J2721" s="62">
        <v>5.05</v>
      </c>
      <c r="K2721" s="66">
        <v>45800</v>
      </c>
      <c r="L2721" s="62">
        <v>343.04</v>
      </c>
      <c r="M2721" s="62">
        <v>343.04</v>
      </c>
      <c r="N2721" s="67">
        <v>3.4304000000000001E-2</v>
      </c>
      <c r="O2721" s="67">
        <f t="shared" si="52"/>
        <v>3.4304000000000001E-2</v>
      </c>
      <c r="R2721" s="67"/>
      <c r="X2721" s="66">
        <v>45798</v>
      </c>
      <c r="Y2721" s="62">
        <v>7.5</v>
      </c>
    </row>
    <row r="2722" spans="9:25" x14ac:dyDescent="0.25">
      <c r="I2722" s="66">
        <v>45800</v>
      </c>
      <c r="J2722" s="62">
        <v>5.03</v>
      </c>
      <c r="K2722" s="66">
        <v>45803</v>
      </c>
      <c r="L2722" s="62">
        <v>343.68</v>
      </c>
      <c r="M2722" s="62">
        <v>343.68</v>
      </c>
      <c r="N2722" s="67">
        <v>3.4368000000000003E-2</v>
      </c>
      <c r="O2722" s="67">
        <f t="shared" si="52"/>
        <v>3.4368000000000003E-2</v>
      </c>
      <c r="R2722" s="67"/>
      <c r="X2722" s="66">
        <v>45799</v>
      </c>
      <c r="Y2722" s="62">
        <v>7.5</v>
      </c>
    </row>
    <row r="2723" spans="9:25" x14ac:dyDescent="0.25">
      <c r="I2723" s="66">
        <v>45803</v>
      </c>
      <c r="J2723" s="62"/>
      <c r="K2723" s="66">
        <v>45804</v>
      </c>
      <c r="L2723" s="62">
        <v>337.43</v>
      </c>
      <c r="M2723" s="62">
        <v>337.43</v>
      </c>
      <c r="N2723" s="67">
        <v>3.3743000000000002E-2</v>
      </c>
      <c r="O2723" s="67">
        <f t="shared" si="52"/>
        <v>3.3743000000000002E-2</v>
      </c>
      <c r="R2723" s="67"/>
      <c r="X2723" s="66">
        <v>45800</v>
      </c>
      <c r="Y2723" s="62">
        <v>7.5</v>
      </c>
    </row>
    <row r="2724" spans="9:25" x14ac:dyDescent="0.25">
      <c r="I2724" s="66">
        <v>45804</v>
      </c>
      <c r="J2724" s="62">
        <v>4.95</v>
      </c>
      <c r="K2724" s="66">
        <v>45805</v>
      </c>
      <c r="L2724" s="147">
        <v>33.89</v>
      </c>
      <c r="M2724" s="147">
        <v>338.9</v>
      </c>
      <c r="N2724" s="148">
        <v>3.3889999999999997E-2</v>
      </c>
      <c r="O2724" s="148">
        <f t="shared" si="52"/>
        <v>3.3889999999999997E-2</v>
      </c>
      <c r="R2724" s="67"/>
      <c r="X2724" s="66">
        <v>45803</v>
      </c>
      <c r="Y2724" s="62"/>
    </row>
    <row r="2725" spans="9:25" x14ac:dyDescent="0.25">
      <c r="I2725" s="66">
        <v>45805</v>
      </c>
      <c r="J2725" s="62">
        <v>4.99</v>
      </c>
      <c r="K2725" s="66">
        <v>45806</v>
      </c>
      <c r="L2725" s="62">
        <v>335.42</v>
      </c>
      <c r="M2725" s="62">
        <v>335.42</v>
      </c>
      <c r="N2725" s="67">
        <v>3.3542000000000002E-2</v>
      </c>
      <c r="O2725" s="67">
        <f t="shared" si="52"/>
        <v>3.3542000000000002E-2</v>
      </c>
      <c r="R2725" s="67"/>
      <c r="X2725" s="66">
        <v>45804</v>
      </c>
      <c r="Y2725" s="62">
        <v>7.5</v>
      </c>
    </row>
    <row r="2726" spans="9:25" x14ac:dyDescent="0.25">
      <c r="I2726" s="66">
        <v>45806</v>
      </c>
      <c r="J2726" s="62">
        <v>4.9400000000000004</v>
      </c>
      <c r="K2726" s="66">
        <v>45807</v>
      </c>
      <c r="L2726" s="62">
        <v>334.95</v>
      </c>
      <c r="M2726" s="62">
        <v>334.95</v>
      </c>
      <c r="N2726" s="67">
        <v>3.3494999999999997E-2</v>
      </c>
      <c r="O2726" s="67">
        <f t="shared" si="52"/>
        <v>3.3494999999999997E-2</v>
      </c>
      <c r="R2726" s="67"/>
      <c r="X2726" s="66">
        <v>45805</v>
      </c>
      <c r="Y2726" s="62">
        <v>7.5</v>
      </c>
    </row>
    <row r="2727" spans="9:25" x14ac:dyDescent="0.25">
      <c r="I2727" s="66">
        <v>45807</v>
      </c>
      <c r="J2727" s="62">
        <v>4.93</v>
      </c>
      <c r="K2727" s="66">
        <v>45810</v>
      </c>
      <c r="L2727" s="62">
        <v>332.73</v>
      </c>
      <c r="M2727" s="62">
        <v>332.73</v>
      </c>
      <c r="N2727" s="67">
        <v>3.3273000000000004E-2</v>
      </c>
      <c r="O2727" s="67">
        <f t="shared" si="52"/>
        <v>3.3273000000000004E-2</v>
      </c>
      <c r="R2727" s="67"/>
      <c r="X2727" s="66">
        <v>45806</v>
      </c>
      <c r="Y2727" s="62">
        <v>7.5</v>
      </c>
    </row>
    <row r="2728" spans="9:25" x14ac:dyDescent="0.25">
      <c r="I2728" s="66">
        <v>45810</v>
      </c>
      <c r="J2728" s="62">
        <v>5</v>
      </c>
      <c r="K2728" s="66">
        <v>45811</v>
      </c>
      <c r="L2728" s="62">
        <v>330.43</v>
      </c>
      <c r="M2728" s="62">
        <v>330.43</v>
      </c>
      <c r="N2728" s="67">
        <v>3.3043000000000003E-2</v>
      </c>
      <c r="O2728" s="67">
        <f t="shared" si="52"/>
        <v>3.3043000000000003E-2</v>
      </c>
      <c r="R2728" s="67"/>
      <c r="X2728" s="66">
        <v>45807</v>
      </c>
      <c r="Y2728" s="62">
        <v>7.5</v>
      </c>
    </row>
    <row r="2729" spans="9:25" x14ac:dyDescent="0.25">
      <c r="I2729" s="66">
        <v>45811</v>
      </c>
      <c r="J2729" s="62">
        <v>5</v>
      </c>
      <c r="K2729" s="66">
        <v>45812</v>
      </c>
      <c r="L2729" s="147">
        <v>33.04</v>
      </c>
      <c r="M2729" s="147">
        <v>330.4</v>
      </c>
      <c r="N2729" s="148">
        <v>3.304E-2</v>
      </c>
      <c r="O2729" s="148">
        <f t="shared" si="52"/>
        <v>3.304E-2</v>
      </c>
      <c r="R2729" s="67"/>
      <c r="X2729" s="66">
        <v>45810</v>
      </c>
      <c r="Y2729" s="62">
        <v>7.5</v>
      </c>
    </row>
    <row r="2730" spans="9:25" x14ac:dyDescent="0.25">
      <c r="I2730" s="66">
        <v>45812</v>
      </c>
      <c r="J2730" s="62">
        <v>4.9000000000000004</v>
      </c>
      <c r="K2730" s="66">
        <v>45813</v>
      </c>
      <c r="L2730" s="62">
        <v>335.37</v>
      </c>
      <c r="M2730" s="62">
        <v>335.37</v>
      </c>
      <c r="N2730" s="67">
        <v>3.3536999999999997E-2</v>
      </c>
      <c r="O2730" s="67">
        <f t="shared" si="52"/>
        <v>3.3536999999999997E-2</v>
      </c>
      <c r="R2730" s="67"/>
      <c r="X2730" s="66">
        <v>45811</v>
      </c>
      <c r="Y2730" s="62">
        <v>7.5</v>
      </c>
    </row>
    <row r="2731" spans="9:25" x14ac:dyDescent="0.25">
      <c r="I2731" s="66">
        <v>45813</v>
      </c>
      <c r="J2731" s="62">
        <v>4.9000000000000004</v>
      </c>
      <c r="K2731" s="66">
        <v>45814</v>
      </c>
      <c r="L2731" s="62">
        <v>335.01</v>
      </c>
      <c r="M2731" s="62">
        <v>335.01</v>
      </c>
      <c r="N2731" s="67">
        <v>3.3500999999999996E-2</v>
      </c>
      <c r="O2731" s="67">
        <f t="shared" si="52"/>
        <v>3.3500999999999996E-2</v>
      </c>
      <c r="R2731" s="67"/>
      <c r="X2731" s="66">
        <v>45812</v>
      </c>
      <c r="Y2731" s="62">
        <v>7.5</v>
      </c>
    </row>
    <row r="2732" spans="9:25" x14ac:dyDescent="0.25">
      <c r="I2732" s="66">
        <v>45814</v>
      </c>
      <c r="J2732" s="62">
        <v>4.99</v>
      </c>
      <c r="K2732" s="66">
        <v>45817</v>
      </c>
      <c r="L2732" s="62">
        <v>330.29</v>
      </c>
      <c r="M2732" s="62">
        <v>330.29</v>
      </c>
      <c r="N2732" s="67">
        <v>3.3029000000000003E-2</v>
      </c>
      <c r="O2732" s="67">
        <f t="shared" si="52"/>
        <v>3.3029000000000003E-2</v>
      </c>
      <c r="R2732" s="67"/>
      <c r="X2732" s="66">
        <v>45813</v>
      </c>
      <c r="Y2732" s="62">
        <v>7.5</v>
      </c>
    </row>
    <row r="2733" spans="9:25" x14ac:dyDescent="0.25">
      <c r="I2733" s="66">
        <v>45817</v>
      </c>
      <c r="J2733" s="62">
        <v>4.9800000000000004</v>
      </c>
      <c r="K2733" s="66">
        <v>45818</v>
      </c>
      <c r="L2733" s="147">
        <v>32.97</v>
      </c>
      <c r="M2733" s="147">
        <v>329.7</v>
      </c>
      <c r="N2733" s="148">
        <v>3.2969999999999999E-2</v>
      </c>
      <c r="O2733" s="148">
        <f t="shared" si="52"/>
        <v>3.2969999999999999E-2</v>
      </c>
      <c r="R2733" s="67"/>
      <c r="X2733" s="66">
        <v>45814</v>
      </c>
      <c r="Y2733" s="62">
        <v>7.5</v>
      </c>
    </row>
    <row r="2734" spans="9:25" x14ac:dyDescent="0.25">
      <c r="I2734" s="66">
        <v>45818</v>
      </c>
      <c r="J2734" s="62">
        <v>4.96</v>
      </c>
      <c r="K2734" s="66">
        <v>45819</v>
      </c>
      <c r="L2734" s="62">
        <v>325.14999999999998</v>
      </c>
      <c r="M2734" s="62">
        <v>325.14999999999998</v>
      </c>
      <c r="N2734" s="67">
        <v>3.2514999999999995E-2</v>
      </c>
      <c r="O2734" s="67">
        <f t="shared" si="52"/>
        <v>3.2514999999999995E-2</v>
      </c>
      <c r="R2734" s="67"/>
      <c r="X2734" s="66">
        <v>45817</v>
      </c>
      <c r="Y2734" s="62">
        <v>7.5</v>
      </c>
    </row>
    <row r="2735" spans="9:25" x14ac:dyDescent="0.25">
      <c r="I2735" s="66">
        <v>45819</v>
      </c>
      <c r="J2735" s="62">
        <v>4.93</v>
      </c>
      <c r="K2735" s="66">
        <v>45820</v>
      </c>
      <c r="L2735" s="62">
        <v>323.74</v>
      </c>
      <c r="M2735" s="62">
        <v>323.74</v>
      </c>
      <c r="N2735" s="67">
        <v>3.2374E-2</v>
      </c>
      <c r="O2735" s="67">
        <f t="shared" si="52"/>
        <v>3.2374E-2</v>
      </c>
      <c r="R2735" s="67"/>
      <c r="X2735" s="66">
        <v>45818</v>
      </c>
      <c r="Y2735" s="62">
        <v>7.5</v>
      </c>
    </row>
    <row r="2736" spans="9:25" x14ac:dyDescent="0.25">
      <c r="I2736" s="66">
        <v>45820</v>
      </c>
      <c r="J2736" s="62">
        <v>4.8600000000000003</v>
      </c>
      <c r="K2736" s="66">
        <v>45821</v>
      </c>
      <c r="L2736" s="62">
        <v>327.56</v>
      </c>
      <c r="M2736" s="62">
        <v>327.56</v>
      </c>
      <c r="N2736" s="67">
        <v>3.2756E-2</v>
      </c>
      <c r="O2736" s="67">
        <f t="shared" si="52"/>
        <v>3.2756E-2</v>
      </c>
      <c r="R2736" s="67"/>
      <c r="X2736" s="66">
        <v>45819</v>
      </c>
      <c r="Y2736" s="62">
        <v>7.5</v>
      </c>
    </row>
    <row r="2737" spans="9:25" x14ac:dyDescent="0.25">
      <c r="I2737" s="66">
        <v>45821</v>
      </c>
      <c r="J2737" s="62">
        <v>4.93</v>
      </c>
      <c r="K2737" s="66">
        <v>45824</v>
      </c>
      <c r="L2737" s="62">
        <v>327.17</v>
      </c>
      <c r="M2737" s="62">
        <v>327.17</v>
      </c>
      <c r="N2737" s="67">
        <v>3.2717000000000003E-2</v>
      </c>
      <c r="O2737" s="67">
        <f t="shared" si="52"/>
        <v>3.2717000000000003E-2</v>
      </c>
      <c r="R2737" s="67"/>
      <c r="X2737" s="66">
        <v>45820</v>
      </c>
      <c r="Y2737" s="62">
        <v>7.5</v>
      </c>
    </row>
    <row r="2738" spans="9:25" x14ac:dyDescent="0.25">
      <c r="I2738" s="66">
        <v>45824</v>
      </c>
      <c r="J2738" s="62">
        <v>4.97</v>
      </c>
      <c r="K2738" s="66">
        <v>45825</v>
      </c>
      <c r="L2738" s="62">
        <v>326.04000000000002</v>
      </c>
      <c r="M2738" s="62">
        <v>326.04000000000002</v>
      </c>
      <c r="N2738" s="67">
        <v>3.2604000000000001E-2</v>
      </c>
      <c r="O2738" s="67">
        <f t="shared" si="52"/>
        <v>3.2604000000000001E-2</v>
      </c>
      <c r="R2738" s="67"/>
      <c r="X2738" s="66">
        <v>45821</v>
      </c>
      <c r="Y2738" s="62">
        <v>7.5</v>
      </c>
    </row>
    <row r="2739" spans="9:25" x14ac:dyDescent="0.25">
      <c r="I2739" s="66">
        <v>45825</v>
      </c>
      <c r="J2739" s="62">
        <v>4.8899999999999997</v>
      </c>
      <c r="K2739" s="66">
        <v>45826</v>
      </c>
      <c r="L2739" s="147">
        <v>3.31</v>
      </c>
      <c r="M2739" s="147">
        <v>331</v>
      </c>
      <c r="N2739" s="148">
        <v>3.3099999999999997E-2</v>
      </c>
      <c r="O2739" s="148">
        <f t="shared" si="52"/>
        <v>3.3099999999999997E-2</v>
      </c>
      <c r="R2739" s="67"/>
      <c r="X2739" s="66">
        <v>45824</v>
      </c>
      <c r="Y2739" s="62">
        <v>7.5</v>
      </c>
    </row>
    <row r="2740" spans="9:25" x14ac:dyDescent="0.25">
      <c r="I2740" s="66">
        <v>45826</v>
      </c>
      <c r="J2740" s="62">
        <v>4.8899999999999997</v>
      </c>
      <c r="K2740" s="66">
        <v>45827</v>
      </c>
      <c r="L2740" s="62">
        <v>332.92</v>
      </c>
      <c r="M2740" s="62">
        <v>332.92</v>
      </c>
      <c r="N2740" s="67">
        <v>3.3292000000000002E-2</v>
      </c>
      <c r="O2740" s="67">
        <f t="shared" si="52"/>
        <v>3.3292000000000002E-2</v>
      </c>
      <c r="R2740" s="67"/>
      <c r="X2740" s="66">
        <v>45825</v>
      </c>
      <c r="Y2740" s="62">
        <v>7.5</v>
      </c>
    </row>
    <row r="2741" spans="9:25" x14ac:dyDescent="0.25">
      <c r="I2741" s="66">
        <v>45827</v>
      </c>
      <c r="J2741" s="62"/>
      <c r="K2741" s="66">
        <v>45828</v>
      </c>
      <c r="L2741" s="62">
        <v>331.32</v>
      </c>
      <c r="M2741" s="62">
        <v>331.32</v>
      </c>
      <c r="N2741" s="67">
        <v>3.3132000000000002E-2</v>
      </c>
      <c r="O2741" s="67">
        <f t="shared" si="52"/>
        <v>3.3132000000000002E-2</v>
      </c>
      <c r="R2741" s="67"/>
      <c r="X2741" s="66">
        <v>45826</v>
      </c>
      <c r="Y2741" s="62">
        <v>7.5</v>
      </c>
    </row>
    <row r="2742" spans="9:25" x14ac:dyDescent="0.25">
      <c r="I2742" s="66">
        <v>45828</v>
      </c>
      <c r="J2742" s="62">
        <v>4.9000000000000004</v>
      </c>
      <c r="K2742" s="66">
        <v>45831</v>
      </c>
      <c r="L2742" s="62">
        <v>329.49</v>
      </c>
      <c r="M2742" s="62">
        <v>329.49</v>
      </c>
      <c r="N2742" s="67">
        <v>3.2948999999999999E-2</v>
      </c>
      <c r="O2742" s="67">
        <f t="shared" si="52"/>
        <v>3.2948999999999999E-2</v>
      </c>
      <c r="R2742" s="67"/>
      <c r="X2742" s="66">
        <v>45827</v>
      </c>
      <c r="Y2742" s="62"/>
    </row>
    <row r="2743" spans="9:25" x14ac:dyDescent="0.25">
      <c r="I2743" s="66">
        <v>45831</v>
      </c>
      <c r="J2743" s="62">
        <v>4.87</v>
      </c>
      <c r="K2743" s="66">
        <v>45832</v>
      </c>
      <c r="L2743" s="62">
        <v>325.17</v>
      </c>
      <c r="M2743" s="62">
        <v>325.17</v>
      </c>
      <c r="N2743" s="67">
        <v>3.2517000000000004E-2</v>
      </c>
      <c r="O2743" s="67">
        <f t="shared" si="52"/>
        <v>3.2517000000000004E-2</v>
      </c>
      <c r="R2743" s="67"/>
      <c r="X2743" s="66">
        <v>45828</v>
      </c>
      <c r="Y2743" s="62">
        <v>7.5</v>
      </c>
    </row>
    <row r="2744" spans="9:25" x14ac:dyDescent="0.25">
      <c r="I2744" s="66">
        <v>45832</v>
      </c>
      <c r="J2744" s="62">
        <v>4.83</v>
      </c>
      <c r="K2744" s="66">
        <v>45833</v>
      </c>
      <c r="L2744" s="62">
        <v>326.44</v>
      </c>
      <c r="M2744" s="62">
        <v>326.44</v>
      </c>
      <c r="N2744" s="67">
        <v>3.2643999999999999E-2</v>
      </c>
      <c r="O2744" s="67">
        <f t="shared" si="52"/>
        <v>3.2643999999999999E-2</v>
      </c>
      <c r="R2744" s="67"/>
      <c r="X2744" s="66">
        <v>45831</v>
      </c>
      <c r="Y2744" s="62">
        <v>7.5</v>
      </c>
    </row>
    <row r="2745" spans="9:25" x14ac:dyDescent="0.25">
      <c r="I2745" s="66">
        <v>45833</v>
      </c>
      <c r="J2745" s="62">
        <v>4.83</v>
      </c>
      <c r="K2745" s="66">
        <v>45834</v>
      </c>
      <c r="L2745" s="62">
        <v>326.89</v>
      </c>
      <c r="M2745" s="62">
        <v>326.89</v>
      </c>
      <c r="N2745" s="67">
        <v>3.2688999999999996E-2</v>
      </c>
      <c r="O2745" s="67">
        <f t="shared" si="52"/>
        <v>3.2688999999999996E-2</v>
      </c>
      <c r="R2745" s="67"/>
      <c r="X2745" s="66">
        <v>45832</v>
      </c>
      <c r="Y2745" s="62">
        <v>7.5</v>
      </c>
    </row>
    <row r="2746" spans="9:25" x14ac:dyDescent="0.25">
      <c r="I2746" s="66">
        <v>45834</v>
      </c>
      <c r="J2746" s="62">
        <v>4.8099999999999996</v>
      </c>
      <c r="K2746" s="66">
        <v>45835</v>
      </c>
      <c r="L2746" s="62">
        <v>326.87</v>
      </c>
      <c r="M2746" s="62">
        <v>326.87</v>
      </c>
      <c r="N2746" s="67">
        <v>3.2687000000000001E-2</v>
      </c>
      <c r="O2746" s="67">
        <f t="shared" si="52"/>
        <v>3.2687000000000001E-2</v>
      </c>
      <c r="R2746" s="67"/>
      <c r="X2746" s="66">
        <v>45833</v>
      </c>
      <c r="Y2746" s="62">
        <v>7.5</v>
      </c>
    </row>
    <row r="2747" spans="9:25" x14ac:dyDescent="0.25">
      <c r="I2747" s="66">
        <v>45835</v>
      </c>
      <c r="J2747" s="62">
        <v>4.8499999999999996</v>
      </c>
      <c r="K2747" s="66">
        <v>45838</v>
      </c>
      <c r="L2747" s="62">
        <v>322.74</v>
      </c>
      <c r="M2747" s="62">
        <v>322.74</v>
      </c>
      <c r="N2747" s="67">
        <v>3.2274000000000004E-2</v>
      </c>
      <c r="O2747" s="67">
        <f t="shared" si="52"/>
        <v>3.2274000000000004E-2</v>
      </c>
      <c r="R2747" s="67"/>
      <c r="X2747" s="66">
        <v>45834</v>
      </c>
      <c r="Y2747" s="62">
        <v>7.5</v>
      </c>
    </row>
    <row r="2748" spans="9:25" x14ac:dyDescent="0.25">
      <c r="I2748" s="66">
        <v>45838</v>
      </c>
      <c r="J2748" s="62">
        <v>4.79</v>
      </c>
      <c r="K2748" s="66">
        <v>45839</v>
      </c>
      <c r="L2748" s="62">
        <v>321.51</v>
      </c>
      <c r="M2748" s="62">
        <v>321.51</v>
      </c>
      <c r="N2748" s="67">
        <v>3.2150999999999999E-2</v>
      </c>
      <c r="O2748" s="67">
        <f t="shared" si="52"/>
        <v>3.2150999999999999E-2</v>
      </c>
      <c r="R2748" s="67"/>
      <c r="X2748" s="66">
        <v>45835</v>
      </c>
      <c r="Y2748" s="62">
        <v>7.5</v>
      </c>
    </row>
    <row r="2749" spans="9:25" x14ac:dyDescent="0.25">
      <c r="I2749" s="66">
        <v>45839</v>
      </c>
      <c r="J2749" s="62">
        <v>4.79</v>
      </c>
      <c r="K2749" s="66">
        <v>45840</v>
      </c>
      <c r="L2749" s="62">
        <v>321.17</v>
      </c>
      <c r="M2749" s="62">
        <v>321.17</v>
      </c>
      <c r="N2749" s="67">
        <v>3.2117E-2</v>
      </c>
      <c r="O2749" s="67">
        <f t="shared" si="52"/>
        <v>3.2117E-2</v>
      </c>
      <c r="R2749" s="67"/>
      <c r="X2749" s="66">
        <v>45838</v>
      </c>
      <c r="Y2749" s="62">
        <v>7.5</v>
      </c>
    </row>
    <row r="2750" spans="9:25" x14ac:dyDescent="0.25">
      <c r="I2750" s="66">
        <v>45840</v>
      </c>
      <c r="J2750" s="62">
        <v>4.84</v>
      </c>
      <c r="K2750" s="66">
        <v>45841</v>
      </c>
      <c r="L2750" s="147">
        <v>31.64</v>
      </c>
      <c r="M2750" s="147">
        <v>316.39999999999998</v>
      </c>
      <c r="N2750" s="148">
        <v>3.1639999999999995E-2</v>
      </c>
      <c r="O2750" s="148">
        <f t="shared" si="52"/>
        <v>3.1639999999999995E-2</v>
      </c>
      <c r="R2750" s="67"/>
      <c r="X2750" s="66">
        <v>45839</v>
      </c>
      <c r="Y2750" s="62">
        <v>7.5</v>
      </c>
    </row>
    <row r="2751" spans="9:25" x14ac:dyDescent="0.25">
      <c r="I2751" s="66">
        <v>45841</v>
      </c>
      <c r="J2751" s="62">
        <v>4.87</v>
      </c>
      <c r="K2751" s="66">
        <v>45842</v>
      </c>
      <c r="L2751" s="62">
        <v>315.62</v>
      </c>
      <c r="M2751" s="62">
        <v>315.62</v>
      </c>
      <c r="N2751" s="67">
        <v>3.1562E-2</v>
      </c>
      <c r="O2751" s="67">
        <f t="shared" si="52"/>
        <v>3.1562E-2</v>
      </c>
      <c r="R2751" s="67"/>
      <c r="X2751" s="66">
        <v>45840</v>
      </c>
      <c r="Y2751" s="62">
        <v>7.5</v>
      </c>
    </row>
    <row r="2752" spans="9:25" x14ac:dyDescent="0.25">
      <c r="I2752" s="66">
        <v>45842</v>
      </c>
      <c r="J2752" s="62"/>
      <c r="K2752" s="66">
        <v>45845</v>
      </c>
      <c r="L2752" s="62">
        <v>320.23</v>
      </c>
      <c r="M2752" s="62">
        <v>320.23</v>
      </c>
      <c r="N2752" s="67">
        <v>3.2023000000000003E-2</v>
      </c>
      <c r="O2752" s="67">
        <f t="shared" si="52"/>
        <v>3.2023000000000003E-2</v>
      </c>
      <c r="R2752" s="67"/>
      <c r="X2752" s="66">
        <v>45841</v>
      </c>
      <c r="Y2752" s="62">
        <v>7.5</v>
      </c>
    </row>
    <row r="2753" spans="9:25" x14ac:dyDescent="0.25">
      <c r="I2753" s="66">
        <v>45845</v>
      </c>
      <c r="J2753" s="62">
        <v>4.93</v>
      </c>
      <c r="K2753" s="66">
        <v>45846</v>
      </c>
      <c r="L2753" s="62">
        <v>321.02</v>
      </c>
      <c r="M2753" s="62">
        <v>321.02</v>
      </c>
      <c r="N2753" s="67">
        <v>3.2101999999999999E-2</v>
      </c>
      <c r="O2753" s="67">
        <f t="shared" si="52"/>
        <v>3.2101999999999999E-2</v>
      </c>
      <c r="R2753" s="67"/>
      <c r="X2753" s="66">
        <v>45842</v>
      </c>
      <c r="Y2753" s="62"/>
    </row>
    <row r="2754" spans="9:25" x14ac:dyDescent="0.25">
      <c r="I2754" s="66">
        <v>45846</v>
      </c>
      <c r="J2754" s="62">
        <v>4.95</v>
      </c>
      <c r="K2754" s="66">
        <v>45847</v>
      </c>
      <c r="L2754" s="147">
        <v>31.66</v>
      </c>
      <c r="M2754" s="147">
        <v>316.60000000000002</v>
      </c>
      <c r="N2754" s="148">
        <v>3.1660000000000001E-2</v>
      </c>
      <c r="O2754" s="148">
        <f t="shared" si="52"/>
        <v>3.1660000000000001E-2</v>
      </c>
      <c r="R2754" s="67"/>
      <c r="X2754" s="66">
        <v>45845</v>
      </c>
      <c r="Y2754" s="62">
        <v>7.5</v>
      </c>
    </row>
    <row r="2755" spans="9:25" x14ac:dyDescent="0.25">
      <c r="I2755" s="66">
        <v>45847</v>
      </c>
      <c r="J2755" s="62">
        <v>4.87</v>
      </c>
      <c r="K2755" s="66">
        <v>45848</v>
      </c>
      <c r="L2755" s="62">
        <v>323.58999999999997</v>
      </c>
      <c r="M2755" s="62">
        <v>323.58999999999997</v>
      </c>
      <c r="N2755" s="67">
        <v>3.2358999999999999E-2</v>
      </c>
      <c r="O2755" s="67">
        <f t="shared" si="52"/>
        <v>3.2358999999999999E-2</v>
      </c>
      <c r="R2755" s="67"/>
      <c r="X2755" s="66">
        <v>45846</v>
      </c>
      <c r="Y2755" s="62">
        <v>7.5</v>
      </c>
    </row>
    <row r="2756" spans="9:25" x14ac:dyDescent="0.25">
      <c r="I2756" s="66">
        <v>45848</v>
      </c>
      <c r="J2756" s="62">
        <v>4.87</v>
      </c>
      <c r="K2756" s="66">
        <v>45849</v>
      </c>
      <c r="L2756" s="62">
        <v>324.31</v>
      </c>
      <c r="M2756" s="62">
        <v>324.31</v>
      </c>
      <c r="N2756" s="67">
        <v>3.2431000000000001E-2</v>
      </c>
      <c r="O2756" s="67">
        <f t="shared" si="52"/>
        <v>3.2431000000000001E-2</v>
      </c>
      <c r="R2756" s="67"/>
      <c r="X2756" s="66">
        <v>45847</v>
      </c>
      <c r="Y2756" s="62">
        <v>7.5</v>
      </c>
    </row>
    <row r="2757" spans="9:25" x14ac:dyDescent="0.25">
      <c r="I2757" s="66">
        <v>45849</v>
      </c>
      <c r="J2757" s="62">
        <v>4.96</v>
      </c>
      <c r="K2757" s="66">
        <v>45852</v>
      </c>
      <c r="L2757" s="62">
        <v>323.67</v>
      </c>
      <c r="M2757" s="62">
        <v>323.67</v>
      </c>
      <c r="N2757" s="67">
        <v>3.2367E-2</v>
      </c>
      <c r="O2757" s="67">
        <f t="shared" si="52"/>
        <v>3.2367E-2</v>
      </c>
      <c r="R2757" s="67"/>
      <c r="X2757" s="66">
        <v>45848</v>
      </c>
      <c r="Y2757" s="62">
        <v>7.5</v>
      </c>
    </row>
    <row r="2758" spans="9:25" x14ac:dyDescent="0.25">
      <c r="I2758" s="66">
        <v>45852</v>
      </c>
      <c r="J2758" s="62">
        <v>4.97</v>
      </c>
      <c r="K2758" s="66">
        <v>45853</v>
      </c>
      <c r="L2758" s="62">
        <v>324.64</v>
      </c>
      <c r="M2758" s="62">
        <v>324.64</v>
      </c>
      <c r="N2758" s="67">
        <v>3.2464E-2</v>
      </c>
      <c r="O2758" s="67">
        <f t="shared" si="52"/>
        <v>3.2464E-2</v>
      </c>
      <c r="R2758" s="67"/>
      <c r="X2758" s="66">
        <v>45849</v>
      </c>
      <c r="Y2758" s="62">
        <v>7.5</v>
      </c>
    </row>
    <row r="2759" spans="9:25" x14ac:dyDescent="0.25">
      <c r="I2759" s="66">
        <v>45853</v>
      </c>
      <c r="J2759" s="62">
        <v>5.0199999999999996</v>
      </c>
      <c r="K2759" s="66">
        <v>45854</v>
      </c>
      <c r="L2759" s="62">
        <v>325.66000000000003</v>
      </c>
      <c r="M2759" s="62">
        <v>325.66000000000003</v>
      </c>
      <c r="N2759" s="67">
        <v>3.2566000000000005E-2</v>
      </c>
      <c r="O2759" s="67">
        <f t="shared" si="52"/>
        <v>3.2566000000000005E-2</v>
      </c>
      <c r="R2759" s="67"/>
      <c r="X2759" s="66">
        <v>45852</v>
      </c>
      <c r="Y2759" s="62">
        <v>7.5</v>
      </c>
    </row>
    <row r="2760" spans="9:25" x14ac:dyDescent="0.25">
      <c r="I2760" s="66">
        <v>45854</v>
      </c>
      <c r="J2760" s="62">
        <v>5.01</v>
      </c>
      <c r="K2760" s="66">
        <v>45855</v>
      </c>
      <c r="L2760" s="62">
        <v>324.02999999999997</v>
      </c>
      <c r="M2760" s="62">
        <v>324.02999999999997</v>
      </c>
      <c r="N2760" s="67">
        <v>3.2402999999999994E-2</v>
      </c>
      <c r="O2760" s="67">
        <f t="shared" si="52"/>
        <v>3.2402999999999994E-2</v>
      </c>
      <c r="R2760" s="67"/>
      <c r="X2760" s="66">
        <v>45853</v>
      </c>
      <c r="Y2760" s="62">
        <v>7.5</v>
      </c>
    </row>
    <row r="2761" spans="9:25" x14ac:dyDescent="0.25">
      <c r="I2761" s="66">
        <v>45855</v>
      </c>
      <c r="J2761" s="62">
        <v>5.01</v>
      </c>
      <c r="K2761" s="66">
        <v>45856</v>
      </c>
      <c r="L2761" s="62">
        <v>321.56</v>
      </c>
      <c r="M2761" s="62">
        <v>321.56</v>
      </c>
      <c r="N2761" s="67">
        <v>3.2155999999999997E-2</v>
      </c>
      <c r="O2761" s="67">
        <f t="shared" si="52"/>
        <v>3.2155999999999997E-2</v>
      </c>
      <c r="R2761" s="67"/>
      <c r="X2761" s="66">
        <v>45854</v>
      </c>
      <c r="Y2761" s="62">
        <v>7.5</v>
      </c>
    </row>
    <row r="2762" spans="9:25" x14ac:dyDescent="0.25">
      <c r="I2762" s="66">
        <v>45856</v>
      </c>
      <c r="J2762" s="62">
        <v>4.99</v>
      </c>
      <c r="K2762" s="66">
        <v>45859</v>
      </c>
      <c r="L2762" s="62">
        <v>321.41000000000003</v>
      </c>
      <c r="M2762" s="62">
        <v>321.41000000000003</v>
      </c>
      <c r="N2762" s="67">
        <v>3.2141000000000003E-2</v>
      </c>
      <c r="O2762" s="67">
        <f t="shared" si="52"/>
        <v>3.2141000000000003E-2</v>
      </c>
      <c r="R2762" s="67"/>
      <c r="X2762" s="66">
        <v>45855</v>
      </c>
      <c r="Y2762" s="62">
        <v>7.5</v>
      </c>
    </row>
    <row r="2763" spans="9:25" x14ac:dyDescent="0.25">
      <c r="I2763" s="66">
        <v>45859</v>
      </c>
      <c r="J2763" s="62">
        <v>4.93</v>
      </c>
      <c r="K2763" s="66">
        <v>45860</v>
      </c>
      <c r="L2763" s="62">
        <v>322.85000000000002</v>
      </c>
      <c r="M2763" s="62">
        <v>322.85000000000002</v>
      </c>
      <c r="N2763" s="67">
        <v>3.2285000000000001E-2</v>
      </c>
      <c r="O2763" s="67">
        <f t="shared" si="52"/>
        <v>3.2285000000000001E-2</v>
      </c>
      <c r="R2763" s="67"/>
      <c r="X2763" s="66">
        <v>45856</v>
      </c>
      <c r="Y2763" s="62">
        <v>7.5</v>
      </c>
    </row>
    <row r="2764" spans="9:25" x14ac:dyDescent="0.25">
      <c r="I2764" s="66">
        <v>45860</v>
      </c>
      <c r="J2764" s="62">
        <v>4.9000000000000004</v>
      </c>
      <c r="K2764" s="66">
        <v>45861</v>
      </c>
      <c r="L2764" s="62">
        <v>324.08</v>
      </c>
      <c r="M2764" s="62">
        <v>324.08</v>
      </c>
      <c r="N2764" s="67">
        <v>3.2407999999999999E-2</v>
      </c>
      <c r="O2764" s="67">
        <f t="shared" ref="O2764:O2827" si="53">IF(OR(N2764&gt;($G$25+$G$26*$G$24),N2764&lt;($G$25-$G$26*$G$24)),"",N2764)</f>
        <v>3.2407999999999999E-2</v>
      </c>
      <c r="R2764" s="67"/>
      <c r="X2764" s="66">
        <v>45859</v>
      </c>
      <c r="Y2764" s="62">
        <v>7.5</v>
      </c>
    </row>
    <row r="2765" spans="9:25" x14ac:dyDescent="0.25">
      <c r="I2765" s="66">
        <v>45861</v>
      </c>
      <c r="J2765" s="62">
        <v>4.93</v>
      </c>
      <c r="K2765" s="66">
        <v>45862</v>
      </c>
      <c r="L2765" s="62">
        <v>321.26</v>
      </c>
      <c r="M2765" s="62">
        <v>321.26</v>
      </c>
      <c r="N2765" s="67">
        <v>3.2126000000000002E-2</v>
      </c>
      <c r="O2765" s="67">
        <f t="shared" si="53"/>
        <v>3.2126000000000002E-2</v>
      </c>
      <c r="R2765" s="67"/>
      <c r="X2765" s="66">
        <v>45860</v>
      </c>
      <c r="Y2765" s="62">
        <v>7.5</v>
      </c>
    </row>
    <row r="2766" spans="9:25" x14ac:dyDescent="0.25">
      <c r="I2766" s="66">
        <v>45862</v>
      </c>
      <c r="J2766" s="62">
        <v>4.95</v>
      </c>
      <c r="K2766" s="66">
        <v>45863</v>
      </c>
      <c r="L2766" s="62">
        <v>323.31</v>
      </c>
      <c r="M2766" s="62">
        <v>323.31</v>
      </c>
      <c r="N2766" s="67">
        <v>3.2330999999999999E-2</v>
      </c>
      <c r="O2766" s="67">
        <f t="shared" si="53"/>
        <v>3.2330999999999999E-2</v>
      </c>
      <c r="R2766" s="67"/>
      <c r="X2766" s="66">
        <v>45861</v>
      </c>
      <c r="Y2766" s="62">
        <v>7.5</v>
      </c>
    </row>
    <row r="2767" spans="9:25" x14ac:dyDescent="0.25">
      <c r="I2767" s="66">
        <v>45863</v>
      </c>
      <c r="J2767" s="62">
        <v>4.92</v>
      </c>
      <c r="K2767" s="66">
        <v>45866</v>
      </c>
      <c r="L2767" s="62">
        <v>323.27</v>
      </c>
      <c r="M2767" s="62">
        <v>323.27</v>
      </c>
      <c r="N2767" s="67">
        <v>3.2327000000000002E-2</v>
      </c>
      <c r="O2767" s="67">
        <f t="shared" si="53"/>
        <v>3.2327000000000002E-2</v>
      </c>
      <c r="R2767" s="67"/>
      <c r="X2767" s="66">
        <v>45862</v>
      </c>
      <c r="Y2767" s="62">
        <v>7.5</v>
      </c>
    </row>
    <row r="2768" spans="9:25" x14ac:dyDescent="0.25">
      <c r="I2768" s="66">
        <v>45866</v>
      </c>
      <c r="J2768" s="62">
        <v>4.95</v>
      </c>
      <c r="K2768" s="66">
        <v>45867</v>
      </c>
      <c r="L2768" s="62">
        <v>324.62</v>
      </c>
      <c r="M2768" s="62">
        <v>324.62</v>
      </c>
      <c r="N2768" s="67">
        <v>3.2461999999999998E-2</v>
      </c>
      <c r="O2768" s="67">
        <f t="shared" si="53"/>
        <v>3.2461999999999998E-2</v>
      </c>
      <c r="R2768" s="67"/>
      <c r="X2768" s="66">
        <v>45863</v>
      </c>
      <c r="Y2768" s="62">
        <v>7.5</v>
      </c>
    </row>
    <row r="2769" spans="9:25" x14ac:dyDescent="0.25">
      <c r="I2769" s="66">
        <v>45867</v>
      </c>
      <c r="J2769" s="62">
        <v>4.8600000000000003</v>
      </c>
      <c r="K2769" s="66">
        <v>45868</v>
      </c>
      <c r="L2769" s="62">
        <v>326.70999999999998</v>
      </c>
      <c r="M2769" s="62">
        <v>326.70999999999998</v>
      </c>
      <c r="N2769" s="67">
        <v>3.2670999999999999E-2</v>
      </c>
      <c r="O2769" s="67">
        <f t="shared" si="53"/>
        <v>3.2670999999999999E-2</v>
      </c>
      <c r="R2769" s="67"/>
      <c r="X2769" s="66">
        <v>45866</v>
      </c>
      <c r="Y2769" s="62">
        <v>7.5</v>
      </c>
    </row>
    <row r="2770" spans="9:25" x14ac:dyDescent="0.25">
      <c r="I2770" s="66">
        <v>45868</v>
      </c>
      <c r="J2770" s="62">
        <v>4.9000000000000004</v>
      </c>
      <c r="K2770" s="66">
        <v>45869</v>
      </c>
      <c r="L2770" s="62">
        <v>323.77</v>
      </c>
      <c r="M2770" s="62">
        <v>323.77</v>
      </c>
      <c r="N2770" s="67">
        <v>3.2376999999999996E-2</v>
      </c>
      <c r="O2770" s="67">
        <f t="shared" si="53"/>
        <v>3.2376999999999996E-2</v>
      </c>
      <c r="R2770" s="67"/>
      <c r="X2770" s="66">
        <v>45867</v>
      </c>
      <c r="Y2770" s="62">
        <v>7.5</v>
      </c>
    </row>
    <row r="2771" spans="9:25" x14ac:dyDescent="0.25">
      <c r="I2771" s="66">
        <v>45869</v>
      </c>
      <c r="J2771" s="62">
        <v>4.8899999999999997</v>
      </c>
      <c r="K2771" s="66">
        <v>45870</v>
      </c>
      <c r="L2771" s="62">
        <v>326.27</v>
      </c>
      <c r="M2771" s="62">
        <v>326.27</v>
      </c>
      <c r="N2771" s="67">
        <v>3.2626999999999996E-2</v>
      </c>
      <c r="O2771" s="67">
        <f t="shared" si="53"/>
        <v>3.2626999999999996E-2</v>
      </c>
      <c r="R2771" s="67"/>
      <c r="X2771" s="66">
        <v>45868</v>
      </c>
      <c r="Y2771" s="62">
        <v>7.5</v>
      </c>
    </row>
    <row r="2772" spans="9:25" x14ac:dyDescent="0.25">
      <c r="I2772" s="66">
        <v>45870</v>
      </c>
      <c r="J2772" s="62">
        <v>4.79</v>
      </c>
      <c r="K2772" s="66">
        <v>45873</v>
      </c>
      <c r="L2772" s="62">
        <v>325.68</v>
      </c>
      <c r="M2772" s="62">
        <v>325.68</v>
      </c>
      <c r="N2772" s="67">
        <v>3.2568E-2</v>
      </c>
      <c r="O2772" s="67">
        <f t="shared" si="53"/>
        <v>3.2568E-2</v>
      </c>
      <c r="R2772" s="67"/>
      <c r="X2772" s="66">
        <v>45869</v>
      </c>
      <c r="Y2772" s="62">
        <v>7.5</v>
      </c>
    </row>
    <row r="2773" spans="9:25" x14ac:dyDescent="0.25">
      <c r="I2773" s="66">
        <v>45873</v>
      </c>
      <c r="J2773" s="62">
        <v>4.78</v>
      </c>
      <c r="K2773" s="66">
        <v>45874</v>
      </c>
      <c r="L2773" s="62">
        <v>326.86</v>
      </c>
      <c r="M2773" s="62">
        <v>326.86</v>
      </c>
      <c r="N2773" s="67">
        <v>3.2686E-2</v>
      </c>
      <c r="O2773" s="67">
        <f t="shared" si="53"/>
        <v>3.2686E-2</v>
      </c>
      <c r="R2773" s="67"/>
      <c r="X2773" s="66">
        <v>45870</v>
      </c>
      <c r="Y2773" s="62">
        <v>7.5</v>
      </c>
    </row>
    <row r="2774" spans="9:25" x14ac:dyDescent="0.25">
      <c r="I2774" s="66">
        <v>45874</v>
      </c>
      <c r="J2774" s="62">
        <v>4.7699999999999996</v>
      </c>
      <c r="K2774" s="66">
        <v>45875</v>
      </c>
      <c r="L2774" s="62">
        <v>326.16000000000003</v>
      </c>
      <c r="M2774" s="62">
        <v>326.16000000000003</v>
      </c>
      <c r="N2774" s="67">
        <v>3.2615999999999999E-2</v>
      </c>
      <c r="O2774" s="67">
        <f t="shared" si="53"/>
        <v>3.2615999999999999E-2</v>
      </c>
      <c r="R2774" s="67"/>
      <c r="X2774" s="66">
        <v>45873</v>
      </c>
      <c r="Y2774" s="62">
        <v>7.5</v>
      </c>
    </row>
    <row r="2775" spans="9:25" x14ac:dyDescent="0.25">
      <c r="I2775" s="66">
        <v>45875</v>
      </c>
      <c r="J2775" s="62">
        <v>4.8</v>
      </c>
      <c r="K2775" s="66">
        <v>45876</v>
      </c>
      <c r="L2775" s="62">
        <v>321.39</v>
      </c>
      <c r="M2775" s="62">
        <v>321.39</v>
      </c>
      <c r="N2775" s="67">
        <v>3.2139000000000001E-2</v>
      </c>
      <c r="O2775" s="67">
        <f t="shared" si="53"/>
        <v>3.2139000000000001E-2</v>
      </c>
      <c r="R2775" s="67"/>
      <c r="X2775" s="66">
        <v>45874</v>
      </c>
      <c r="Y2775" s="62">
        <v>7.5</v>
      </c>
    </row>
    <row r="2776" spans="9:25" x14ac:dyDescent="0.25">
      <c r="I2776" s="66">
        <v>45876</v>
      </c>
      <c r="J2776" s="62">
        <v>4.8099999999999996</v>
      </c>
      <c r="K2776" s="66">
        <v>45877</v>
      </c>
      <c r="L2776" s="62">
        <v>318.83</v>
      </c>
      <c r="M2776" s="62">
        <v>318.83</v>
      </c>
      <c r="N2776" s="67">
        <v>3.1883000000000002E-2</v>
      </c>
      <c r="O2776" s="67">
        <f t="shared" si="53"/>
        <v>3.1883000000000002E-2</v>
      </c>
      <c r="R2776" s="67"/>
      <c r="X2776" s="66">
        <v>45875</v>
      </c>
      <c r="Y2776" s="62">
        <v>7.5</v>
      </c>
    </row>
    <row r="2777" spans="9:25" x14ac:dyDescent="0.25">
      <c r="I2777" s="66">
        <v>45877</v>
      </c>
      <c r="J2777" s="62">
        <v>4.84</v>
      </c>
      <c r="K2777" s="66">
        <v>45880</v>
      </c>
      <c r="L2777" s="62">
        <v>315.33</v>
      </c>
      <c r="M2777" s="62">
        <v>315.33</v>
      </c>
      <c r="N2777" s="67">
        <v>3.1532999999999999E-2</v>
      </c>
      <c r="O2777" s="67">
        <f t="shared" si="53"/>
        <v>3.1532999999999999E-2</v>
      </c>
      <c r="R2777" s="67"/>
      <c r="X2777" s="66">
        <v>45876</v>
      </c>
      <c r="Y2777" s="62">
        <v>7.5</v>
      </c>
    </row>
    <row r="2778" spans="9:25" x14ac:dyDescent="0.25">
      <c r="I2778" s="66">
        <v>45880</v>
      </c>
      <c r="J2778" s="62">
        <v>4.83</v>
      </c>
      <c r="K2778" s="66">
        <v>45881</v>
      </c>
      <c r="L2778" s="62">
        <v>314.11</v>
      </c>
      <c r="M2778" s="62">
        <v>314.11</v>
      </c>
      <c r="N2778" s="67">
        <v>3.1411000000000001E-2</v>
      </c>
      <c r="O2778" s="67">
        <f t="shared" si="53"/>
        <v>3.1411000000000001E-2</v>
      </c>
      <c r="R2778" s="67"/>
      <c r="X2778" s="66">
        <v>45877</v>
      </c>
      <c r="Y2778" s="62">
        <v>7.5</v>
      </c>
    </row>
    <row r="2779" spans="9:25" x14ac:dyDescent="0.25">
      <c r="I2779" s="66">
        <v>45881</v>
      </c>
      <c r="J2779" s="62">
        <v>4.87</v>
      </c>
      <c r="K2779" s="66">
        <v>45882</v>
      </c>
      <c r="L2779" s="62">
        <v>310.52999999999997</v>
      </c>
      <c r="M2779" s="62">
        <v>310.52999999999997</v>
      </c>
      <c r="N2779" s="67">
        <v>3.1052999999999997E-2</v>
      </c>
      <c r="O2779" s="67">
        <f t="shared" si="53"/>
        <v>3.1052999999999997E-2</v>
      </c>
      <c r="R2779" s="67"/>
      <c r="X2779" s="66">
        <v>45880</v>
      </c>
      <c r="Y2779" s="62">
        <v>7.5</v>
      </c>
    </row>
    <row r="2780" spans="9:25" x14ac:dyDescent="0.25">
      <c r="I2780" s="66">
        <v>45882</v>
      </c>
      <c r="J2780" s="62">
        <v>4.8099999999999996</v>
      </c>
      <c r="K2780" s="66">
        <v>45883</v>
      </c>
      <c r="L2780" s="62">
        <v>314.07</v>
      </c>
      <c r="M2780" s="62">
        <v>314.07</v>
      </c>
      <c r="N2780" s="67">
        <v>3.1406999999999997E-2</v>
      </c>
      <c r="O2780" s="67">
        <f t="shared" si="53"/>
        <v>3.1406999999999997E-2</v>
      </c>
      <c r="R2780" s="67"/>
      <c r="X2780" s="66">
        <v>45881</v>
      </c>
      <c r="Y2780" s="62">
        <v>7.5</v>
      </c>
    </row>
    <row r="2781" spans="9:25" x14ac:dyDescent="0.25">
      <c r="I2781" s="66">
        <v>45883</v>
      </c>
      <c r="J2781" s="62">
        <v>4.8600000000000003</v>
      </c>
      <c r="K2781" s="66">
        <v>45884</v>
      </c>
      <c r="L2781" s="62">
        <v>313.72000000000003</v>
      </c>
      <c r="M2781" s="62">
        <v>313.72000000000003</v>
      </c>
      <c r="N2781" s="67">
        <v>3.1372000000000004E-2</v>
      </c>
      <c r="O2781" s="67">
        <f t="shared" si="53"/>
        <v>3.1372000000000004E-2</v>
      </c>
      <c r="R2781" s="67"/>
      <c r="X2781" s="66">
        <v>45882</v>
      </c>
      <c r="Y2781" s="62">
        <v>7.5</v>
      </c>
    </row>
    <row r="2782" spans="9:25" x14ac:dyDescent="0.25">
      <c r="I2782" s="66">
        <v>45884</v>
      </c>
      <c r="J2782" s="62">
        <v>4.91</v>
      </c>
      <c r="K2782" s="66">
        <v>45887</v>
      </c>
      <c r="L2782" s="62">
        <v>315.39</v>
      </c>
      <c r="M2782" s="62">
        <v>315.39</v>
      </c>
      <c r="N2782" s="67">
        <v>3.1538999999999998E-2</v>
      </c>
      <c r="O2782" s="67">
        <f t="shared" si="53"/>
        <v>3.1538999999999998E-2</v>
      </c>
      <c r="R2782" s="67"/>
      <c r="X2782" s="66">
        <v>45883</v>
      </c>
      <c r="Y2782" s="62">
        <v>7.5</v>
      </c>
    </row>
    <row r="2783" spans="9:25" x14ac:dyDescent="0.25">
      <c r="I2783" s="66">
        <v>45887</v>
      </c>
      <c r="J2783" s="62">
        <v>4.92</v>
      </c>
      <c r="K2783" s="66">
        <v>45888</v>
      </c>
      <c r="L2783" s="62">
        <v>315.42</v>
      </c>
      <c r="M2783" s="62">
        <v>315.42</v>
      </c>
      <c r="N2783" s="67">
        <v>3.1542000000000001E-2</v>
      </c>
      <c r="O2783" s="67">
        <f t="shared" si="53"/>
        <v>3.1542000000000001E-2</v>
      </c>
      <c r="R2783" s="67"/>
      <c r="X2783" s="66">
        <v>45884</v>
      </c>
      <c r="Y2783" s="62">
        <v>7.5</v>
      </c>
    </row>
    <row r="2784" spans="9:25" x14ac:dyDescent="0.25">
      <c r="I2784" s="66">
        <v>45888</v>
      </c>
      <c r="J2784" s="62">
        <v>4.8899999999999997</v>
      </c>
      <c r="K2784" s="66">
        <v>45889</v>
      </c>
      <c r="L2784" s="62">
        <v>318.35000000000002</v>
      </c>
      <c r="M2784" s="62">
        <v>318.35000000000002</v>
      </c>
      <c r="N2784" s="67">
        <v>3.1835000000000002E-2</v>
      </c>
      <c r="O2784" s="67">
        <f t="shared" si="53"/>
        <v>3.1835000000000002E-2</v>
      </c>
      <c r="R2784" s="67"/>
      <c r="X2784" s="66">
        <v>45887</v>
      </c>
      <c r="Y2784" s="62">
        <v>7.5</v>
      </c>
    </row>
    <row r="2785" spans="9:25" x14ac:dyDescent="0.25">
      <c r="I2785" s="66">
        <v>45889</v>
      </c>
      <c r="J2785" s="62">
        <v>4.8600000000000003</v>
      </c>
      <c r="K2785" s="66">
        <v>45890</v>
      </c>
      <c r="L2785" s="62">
        <v>318.93</v>
      </c>
      <c r="M2785" s="62">
        <v>318.93</v>
      </c>
      <c r="N2785" s="67">
        <v>3.1892999999999998E-2</v>
      </c>
      <c r="O2785" s="67">
        <f t="shared" si="53"/>
        <v>3.1892999999999998E-2</v>
      </c>
      <c r="R2785" s="67"/>
      <c r="X2785" s="66">
        <v>45888</v>
      </c>
      <c r="Y2785" s="62">
        <v>7.5</v>
      </c>
    </row>
    <row r="2786" spans="9:25" x14ac:dyDescent="0.25">
      <c r="I2786" s="66">
        <v>45890</v>
      </c>
      <c r="J2786" s="62">
        <v>4.8899999999999997</v>
      </c>
      <c r="K2786" s="66">
        <v>45891</v>
      </c>
      <c r="L2786" s="62">
        <v>314.29000000000002</v>
      </c>
      <c r="M2786" s="62">
        <v>314.29000000000002</v>
      </c>
      <c r="N2786" s="67">
        <v>3.1428999999999999E-2</v>
      </c>
      <c r="O2786" s="67">
        <f t="shared" si="53"/>
        <v>3.1428999999999999E-2</v>
      </c>
      <c r="R2786" s="67"/>
      <c r="X2786" s="66">
        <v>45889</v>
      </c>
      <c r="Y2786" s="62">
        <v>7.5</v>
      </c>
    </row>
    <row r="2787" spans="9:25" x14ac:dyDescent="0.25">
      <c r="I2787" s="66">
        <v>45891</v>
      </c>
      <c r="J2787" s="62">
        <v>4.84</v>
      </c>
      <c r="K2787" s="66">
        <v>45894</v>
      </c>
      <c r="L2787" s="62">
        <v>316.27999999999997</v>
      </c>
      <c r="M2787" s="62">
        <v>316.27999999999997</v>
      </c>
      <c r="N2787" s="67">
        <v>3.1627999999999996E-2</v>
      </c>
      <c r="O2787" s="67">
        <f t="shared" si="53"/>
        <v>3.1627999999999996E-2</v>
      </c>
      <c r="R2787" s="67"/>
      <c r="X2787" s="66">
        <v>45890</v>
      </c>
      <c r="Y2787" s="62">
        <v>7.5</v>
      </c>
    </row>
    <row r="2788" spans="9:25" x14ac:dyDescent="0.25">
      <c r="I2788" s="66">
        <v>45894</v>
      </c>
      <c r="J2788" s="62">
        <v>4.8600000000000003</v>
      </c>
      <c r="K2788" s="66">
        <v>45895</v>
      </c>
      <c r="L2788" s="62">
        <v>316.66000000000003</v>
      </c>
      <c r="M2788" s="62">
        <v>316.66000000000003</v>
      </c>
      <c r="N2788" s="67">
        <v>3.1666E-2</v>
      </c>
      <c r="O2788" s="67">
        <f t="shared" si="53"/>
        <v>3.1666E-2</v>
      </c>
      <c r="R2788" s="67"/>
      <c r="X2788" s="66">
        <v>45891</v>
      </c>
      <c r="Y2788" s="62">
        <v>7.5</v>
      </c>
    </row>
    <row r="2789" spans="9:25" x14ac:dyDescent="0.25">
      <c r="I2789" s="66">
        <v>45895</v>
      </c>
      <c r="J2789" s="62">
        <v>4.8600000000000003</v>
      </c>
      <c r="K2789" s="66">
        <v>45896</v>
      </c>
      <c r="L2789" s="62">
        <v>315.89</v>
      </c>
      <c r="M2789" s="62">
        <v>315.89</v>
      </c>
      <c r="N2789" s="67">
        <v>3.1588999999999999E-2</v>
      </c>
      <c r="O2789" s="67">
        <f t="shared" si="53"/>
        <v>3.1588999999999999E-2</v>
      </c>
      <c r="R2789" s="67"/>
      <c r="X2789" s="66">
        <v>45894</v>
      </c>
      <c r="Y2789" s="62">
        <v>7.5</v>
      </c>
    </row>
    <row r="2790" spans="9:25" x14ac:dyDescent="0.25">
      <c r="I2790" s="66">
        <v>45896</v>
      </c>
      <c r="J2790" s="62">
        <v>4.87</v>
      </c>
      <c r="K2790" s="66">
        <v>45897</v>
      </c>
      <c r="L2790" s="62">
        <v>312.22000000000003</v>
      </c>
      <c r="M2790" s="62">
        <v>312.22000000000003</v>
      </c>
      <c r="N2790" s="67">
        <v>3.1222000000000003E-2</v>
      </c>
      <c r="O2790" s="67">
        <f t="shared" si="53"/>
        <v>3.1222000000000003E-2</v>
      </c>
      <c r="R2790" s="67"/>
      <c r="X2790" s="66">
        <v>45895</v>
      </c>
      <c r="Y2790" s="62">
        <v>7.5</v>
      </c>
    </row>
    <row r="2791" spans="9:25" x14ac:dyDescent="0.25">
      <c r="I2791" s="66">
        <v>45897</v>
      </c>
      <c r="J2791" s="62">
        <v>4.83</v>
      </c>
      <c r="K2791" s="66">
        <v>45898</v>
      </c>
      <c r="L2791" s="62">
        <v>313.63</v>
      </c>
      <c r="M2791" s="62">
        <v>313.63</v>
      </c>
      <c r="N2791" s="67">
        <v>3.1363000000000002E-2</v>
      </c>
      <c r="O2791" s="67">
        <f t="shared" si="53"/>
        <v>3.1363000000000002E-2</v>
      </c>
      <c r="R2791" s="67"/>
      <c r="X2791" s="66">
        <v>45896</v>
      </c>
      <c r="Y2791" s="62">
        <v>7.5</v>
      </c>
    </row>
    <row r="2792" spans="9:25" x14ac:dyDescent="0.25">
      <c r="I2792" s="66">
        <v>45898</v>
      </c>
      <c r="J2792" s="62">
        <v>4.8600000000000003</v>
      </c>
      <c r="K2792" s="66">
        <v>45901</v>
      </c>
      <c r="L2792" s="62">
        <v>313.45999999999998</v>
      </c>
      <c r="M2792" s="62">
        <v>313.45999999999998</v>
      </c>
      <c r="N2792" s="67">
        <v>3.1345999999999999E-2</v>
      </c>
      <c r="O2792" s="67">
        <f t="shared" si="53"/>
        <v>3.1345999999999999E-2</v>
      </c>
      <c r="R2792" s="67"/>
      <c r="X2792" s="66">
        <v>45897</v>
      </c>
      <c r="Y2792" s="62">
        <v>7.5</v>
      </c>
    </row>
    <row r="2793" spans="9:25" x14ac:dyDescent="0.25">
      <c r="I2793" s="66">
        <v>45901</v>
      </c>
      <c r="J2793" s="62"/>
      <c r="K2793" s="66">
        <v>45902</v>
      </c>
      <c r="L2793" s="62">
        <v>316.70999999999998</v>
      </c>
      <c r="M2793" s="62">
        <v>316.70999999999998</v>
      </c>
      <c r="N2793" s="67">
        <v>3.1670999999999998E-2</v>
      </c>
      <c r="O2793" s="67">
        <f t="shared" si="53"/>
        <v>3.1670999999999998E-2</v>
      </c>
      <c r="R2793" s="67"/>
      <c r="X2793" s="66">
        <v>45898</v>
      </c>
      <c r="Y2793" s="62">
        <v>7.5</v>
      </c>
    </row>
    <row r="2794" spans="9:25" x14ac:dyDescent="0.25">
      <c r="I2794" s="66">
        <v>45902</v>
      </c>
      <c r="J2794" s="62">
        <v>4.92</v>
      </c>
      <c r="K2794" s="66">
        <v>45903</v>
      </c>
      <c r="L2794" s="62">
        <v>314.26</v>
      </c>
      <c r="M2794" s="62">
        <v>314.26</v>
      </c>
      <c r="N2794" s="67">
        <v>3.1426000000000003E-2</v>
      </c>
      <c r="O2794" s="67">
        <f t="shared" si="53"/>
        <v>3.1426000000000003E-2</v>
      </c>
      <c r="R2794" s="67"/>
      <c r="X2794" s="66">
        <v>45901</v>
      </c>
      <c r="Y2794" s="62"/>
    </row>
    <row r="2795" spans="9:25" x14ac:dyDescent="0.25">
      <c r="I2795" s="66">
        <v>45903</v>
      </c>
      <c r="J2795" s="62">
        <v>4.8499999999999996</v>
      </c>
      <c r="K2795" s="66">
        <v>45904</v>
      </c>
      <c r="L2795" s="62">
        <v>312.72000000000003</v>
      </c>
      <c r="M2795" s="62">
        <v>312.72000000000003</v>
      </c>
      <c r="N2795" s="67">
        <v>3.1272000000000001E-2</v>
      </c>
      <c r="O2795" s="67">
        <f t="shared" si="53"/>
        <v>3.1272000000000001E-2</v>
      </c>
      <c r="R2795" s="67"/>
      <c r="X2795" s="66">
        <v>45902</v>
      </c>
      <c r="Y2795" s="62">
        <v>7.5</v>
      </c>
    </row>
    <row r="2796" spans="9:25" x14ac:dyDescent="0.25">
      <c r="I2796" s="66">
        <v>45904</v>
      </c>
      <c r="J2796" s="62">
        <v>4.8099999999999996</v>
      </c>
      <c r="K2796" s="66">
        <v>45905</v>
      </c>
      <c r="L2796" s="62">
        <v>309.77999999999997</v>
      </c>
      <c r="M2796" s="62">
        <v>309.77999999999997</v>
      </c>
      <c r="N2796" s="67">
        <v>3.0977999999999999E-2</v>
      </c>
      <c r="O2796" s="67">
        <f t="shared" si="53"/>
        <v>3.0977999999999999E-2</v>
      </c>
      <c r="R2796" s="67"/>
      <c r="X2796" s="66">
        <v>45903</v>
      </c>
      <c r="Y2796" s="62">
        <v>7.5</v>
      </c>
    </row>
    <row r="2797" spans="9:25" x14ac:dyDescent="0.25">
      <c r="I2797" s="66">
        <v>45905</v>
      </c>
      <c r="J2797" s="62">
        <v>4.72</v>
      </c>
      <c r="K2797" s="66">
        <v>45908</v>
      </c>
      <c r="L2797" s="62">
        <v>310.13</v>
      </c>
      <c r="M2797" s="62">
        <v>310.13</v>
      </c>
      <c r="N2797" s="67">
        <v>3.1012999999999999E-2</v>
      </c>
      <c r="O2797" s="67">
        <f t="shared" si="53"/>
        <v>3.1012999999999999E-2</v>
      </c>
      <c r="R2797" s="67"/>
      <c r="X2797" s="66">
        <v>45904</v>
      </c>
      <c r="Y2797" s="62">
        <v>7.5</v>
      </c>
    </row>
    <row r="2798" spans="9:25" x14ac:dyDescent="0.25">
      <c r="I2798" s="66">
        <v>45908</v>
      </c>
      <c r="J2798" s="62">
        <v>4.6500000000000004</v>
      </c>
      <c r="K2798" s="66">
        <v>45909</v>
      </c>
      <c r="L2798" s="62">
        <v>312.39</v>
      </c>
      <c r="M2798" s="62">
        <v>312.39</v>
      </c>
      <c r="N2798" s="67">
        <v>3.1238999999999999E-2</v>
      </c>
      <c r="O2798" s="67">
        <f t="shared" si="53"/>
        <v>3.1238999999999999E-2</v>
      </c>
      <c r="R2798" s="67"/>
      <c r="X2798" s="66">
        <v>45905</v>
      </c>
      <c r="Y2798" s="62">
        <v>7.5</v>
      </c>
    </row>
    <row r="2799" spans="9:25" x14ac:dyDescent="0.25">
      <c r="I2799" s="66">
        <v>45909</v>
      </c>
      <c r="J2799" s="62">
        <v>4.68</v>
      </c>
      <c r="K2799" s="66">
        <v>45910</v>
      </c>
      <c r="L2799" s="62">
        <v>307.45</v>
      </c>
      <c r="M2799" s="62">
        <v>307.45</v>
      </c>
      <c r="N2799" s="67">
        <v>3.0744999999999998E-2</v>
      </c>
      <c r="O2799" s="67">
        <f t="shared" si="53"/>
        <v>3.0744999999999998E-2</v>
      </c>
      <c r="R2799" s="67"/>
      <c r="X2799" s="66">
        <v>45908</v>
      </c>
      <c r="Y2799" s="62">
        <v>7.5</v>
      </c>
    </row>
    <row r="2800" spans="9:25" x14ac:dyDescent="0.25">
      <c r="I2800" s="66">
        <v>45910</v>
      </c>
      <c r="J2800" s="62">
        <v>4.6500000000000004</v>
      </c>
      <c r="K2800" s="66">
        <v>45911</v>
      </c>
      <c r="L2800" s="62">
        <v>302.27</v>
      </c>
      <c r="M2800" s="62">
        <v>302.27</v>
      </c>
      <c r="N2800" s="67">
        <v>3.0226999999999997E-2</v>
      </c>
      <c r="O2800" s="67">
        <f t="shared" si="53"/>
        <v>3.0226999999999997E-2</v>
      </c>
      <c r="R2800" s="67"/>
      <c r="X2800" s="66">
        <v>45909</v>
      </c>
      <c r="Y2800" s="62">
        <v>7.5</v>
      </c>
    </row>
    <row r="2801" spans="9:25" x14ac:dyDescent="0.25">
      <c r="I2801" s="66">
        <v>45911</v>
      </c>
      <c r="J2801" s="62">
        <v>4.6100000000000003</v>
      </c>
      <c r="K2801" s="66">
        <v>45912</v>
      </c>
      <c r="L2801" s="62">
        <v>307.95</v>
      </c>
      <c r="M2801" s="62">
        <v>307.95</v>
      </c>
      <c r="N2801" s="67">
        <v>3.0794999999999999E-2</v>
      </c>
      <c r="O2801" s="67">
        <f t="shared" si="53"/>
        <v>3.0794999999999999E-2</v>
      </c>
      <c r="R2801" s="67"/>
      <c r="X2801" s="66">
        <v>45910</v>
      </c>
      <c r="Y2801" s="62">
        <v>7.5</v>
      </c>
    </row>
    <row r="2802" spans="9:25" x14ac:dyDescent="0.25">
      <c r="I2802" s="66">
        <v>45912</v>
      </c>
      <c r="J2802" s="62">
        <v>4.6500000000000004</v>
      </c>
      <c r="K2802" s="66">
        <v>45915</v>
      </c>
      <c r="L2802" s="147">
        <v>30.44</v>
      </c>
      <c r="M2802" s="147">
        <v>304.39999999999998</v>
      </c>
      <c r="N2802" s="148">
        <v>3.0439999999999998E-2</v>
      </c>
      <c r="O2802" s="148">
        <f t="shared" si="53"/>
        <v>3.0439999999999998E-2</v>
      </c>
      <c r="R2802" s="67"/>
      <c r="X2802" s="66">
        <v>45911</v>
      </c>
      <c r="Y2802" s="62">
        <v>7.5</v>
      </c>
    </row>
    <row r="2803" spans="9:25" x14ac:dyDescent="0.25">
      <c r="I2803" s="66">
        <v>45915</v>
      </c>
      <c r="J2803" s="62">
        <v>4.63</v>
      </c>
      <c r="K2803" s="66">
        <v>45916</v>
      </c>
      <c r="L2803" s="62">
        <v>304.17</v>
      </c>
      <c r="M2803" s="62">
        <v>304.17</v>
      </c>
      <c r="N2803" s="67">
        <v>3.0417000000000003E-2</v>
      </c>
      <c r="O2803" s="67">
        <f t="shared" si="53"/>
        <v>3.0417000000000003E-2</v>
      </c>
      <c r="R2803" s="67"/>
      <c r="X2803" s="66">
        <v>45912</v>
      </c>
      <c r="Y2803" s="62">
        <v>7.5</v>
      </c>
    </row>
    <row r="2804" spans="9:25" x14ac:dyDescent="0.25">
      <c r="I2804" s="66">
        <v>45916</v>
      </c>
      <c r="J2804" s="62">
        <v>4.6100000000000003</v>
      </c>
      <c r="K2804" s="66">
        <v>45917</v>
      </c>
      <c r="L2804" s="62">
        <v>301.64</v>
      </c>
      <c r="M2804" s="62">
        <v>301.64</v>
      </c>
      <c r="N2804" s="67">
        <v>3.0164E-2</v>
      </c>
      <c r="O2804" s="67">
        <f t="shared" si="53"/>
        <v>3.0164E-2</v>
      </c>
      <c r="R2804" s="67"/>
      <c r="X2804" s="66">
        <v>45915</v>
      </c>
      <c r="Y2804" s="62">
        <v>7.5</v>
      </c>
    </row>
    <row r="2805" spans="9:25" x14ac:dyDescent="0.25">
      <c r="I2805" s="66">
        <v>45917</v>
      </c>
      <c r="J2805" s="62">
        <v>4.62</v>
      </c>
      <c r="K2805" s="66">
        <v>45918</v>
      </c>
      <c r="L2805" s="62">
        <v>302.02</v>
      </c>
      <c r="M2805" s="62">
        <v>302.02</v>
      </c>
      <c r="N2805" s="67">
        <v>3.0202E-2</v>
      </c>
      <c r="O2805" s="67">
        <f t="shared" si="53"/>
        <v>3.0202E-2</v>
      </c>
      <c r="R2805" s="67"/>
      <c r="X2805" s="66">
        <v>45916</v>
      </c>
      <c r="Y2805" s="62">
        <v>7.5</v>
      </c>
    </row>
    <row r="2806" spans="9:25" x14ac:dyDescent="0.25">
      <c r="I2806" s="66">
        <v>45918</v>
      </c>
      <c r="J2806" s="62">
        <v>4.68</v>
      </c>
      <c r="K2806" s="66">
        <v>45919</v>
      </c>
      <c r="L2806" s="62">
        <v>302.17</v>
      </c>
      <c r="M2806" s="62">
        <v>302.17</v>
      </c>
      <c r="N2806" s="67">
        <v>3.0217000000000001E-2</v>
      </c>
      <c r="O2806" s="67">
        <f t="shared" si="53"/>
        <v>3.0217000000000001E-2</v>
      </c>
      <c r="R2806" s="67"/>
      <c r="X2806" s="66">
        <v>45917</v>
      </c>
      <c r="Y2806" s="62">
        <v>7.25</v>
      </c>
    </row>
    <row r="2807" spans="9:25" x14ac:dyDescent="0.25">
      <c r="I2807" s="66">
        <v>45919</v>
      </c>
      <c r="J2807" s="62">
        <v>4.71</v>
      </c>
      <c r="K2807" s="66">
        <v>45922</v>
      </c>
      <c r="L2807" s="62">
        <v>306.72000000000003</v>
      </c>
      <c r="M2807" s="62">
        <v>306.72000000000003</v>
      </c>
      <c r="N2807" s="67">
        <v>3.0672000000000001E-2</v>
      </c>
      <c r="O2807" s="67">
        <f t="shared" si="53"/>
        <v>3.0672000000000001E-2</v>
      </c>
      <c r="R2807" s="67"/>
      <c r="X2807" s="66">
        <v>45918</v>
      </c>
      <c r="Y2807" s="62">
        <v>7.25</v>
      </c>
    </row>
    <row r="2808" spans="9:25" x14ac:dyDescent="0.25">
      <c r="I2808" s="66">
        <v>45922</v>
      </c>
      <c r="J2808" s="62">
        <v>4.7300000000000004</v>
      </c>
      <c r="K2808" s="66">
        <v>45923</v>
      </c>
      <c r="L2808" s="62">
        <v>305.64</v>
      </c>
      <c r="M2808" s="62">
        <v>305.64</v>
      </c>
      <c r="N2808" s="67">
        <v>3.0563999999999997E-2</v>
      </c>
      <c r="O2808" s="67">
        <f t="shared" si="53"/>
        <v>3.0563999999999997E-2</v>
      </c>
      <c r="R2808" s="67"/>
      <c r="X2808" s="66">
        <v>45919</v>
      </c>
      <c r="Y2808" s="62">
        <v>7.25</v>
      </c>
    </row>
    <row r="2809" spans="9:25" x14ac:dyDescent="0.25">
      <c r="I2809" s="66">
        <v>45923</v>
      </c>
      <c r="J2809" s="62">
        <v>4.7</v>
      </c>
      <c r="K2809" s="66">
        <v>45924</v>
      </c>
      <c r="L2809" s="62">
        <v>305.33</v>
      </c>
      <c r="M2809" s="62">
        <v>305.33</v>
      </c>
      <c r="N2809" s="67">
        <v>3.0532999999999998E-2</v>
      </c>
      <c r="O2809" s="67">
        <f t="shared" si="53"/>
        <v>3.0532999999999998E-2</v>
      </c>
      <c r="R2809" s="67"/>
      <c r="X2809" s="66">
        <v>45922</v>
      </c>
      <c r="Y2809" s="62">
        <v>7.25</v>
      </c>
    </row>
    <row r="2810" spans="9:25" x14ac:dyDescent="0.25">
      <c r="I2810" s="66">
        <v>45924</v>
      </c>
      <c r="J2810" s="62">
        <v>4.7300000000000004</v>
      </c>
      <c r="K2810" s="66">
        <v>45925</v>
      </c>
      <c r="L2810" s="62">
        <v>306.41000000000003</v>
      </c>
      <c r="M2810" s="62">
        <v>306.41000000000003</v>
      </c>
      <c r="N2810" s="67">
        <v>3.0641000000000002E-2</v>
      </c>
      <c r="O2810" s="67">
        <f t="shared" si="53"/>
        <v>3.0641000000000002E-2</v>
      </c>
      <c r="R2810" s="67"/>
      <c r="X2810" s="66">
        <v>45923</v>
      </c>
      <c r="Y2810" s="62">
        <v>7.25</v>
      </c>
    </row>
    <row r="2811" spans="9:25" x14ac:dyDescent="0.25">
      <c r="I2811" s="66">
        <v>45925</v>
      </c>
      <c r="J2811" s="62">
        <v>4.7300000000000004</v>
      </c>
      <c r="K2811" s="66">
        <v>45926</v>
      </c>
      <c r="L2811" s="62">
        <v>307.95999999999998</v>
      </c>
      <c r="M2811" s="62">
        <v>307.95999999999998</v>
      </c>
      <c r="N2811" s="67">
        <v>3.0795999999999997E-2</v>
      </c>
      <c r="O2811" s="67">
        <f t="shared" si="53"/>
        <v>3.0795999999999997E-2</v>
      </c>
      <c r="R2811" s="67"/>
      <c r="X2811" s="66">
        <v>45924</v>
      </c>
      <c r="Y2811" s="62">
        <v>7.25</v>
      </c>
    </row>
    <row r="2812" spans="9:25" x14ac:dyDescent="0.25">
      <c r="I2812" s="66">
        <v>45926</v>
      </c>
      <c r="J2812" s="62">
        <v>4.74</v>
      </c>
      <c r="K2812" s="66">
        <v>45929</v>
      </c>
      <c r="L2812" s="62">
        <v>306.48</v>
      </c>
      <c r="M2812" s="62">
        <v>306.48</v>
      </c>
      <c r="N2812" s="67">
        <v>3.0648000000000002E-2</v>
      </c>
      <c r="O2812" s="67">
        <f t="shared" si="53"/>
        <v>3.0648000000000002E-2</v>
      </c>
      <c r="R2812" s="67"/>
      <c r="X2812" s="66">
        <v>45925</v>
      </c>
      <c r="Y2812" s="62">
        <v>7.25</v>
      </c>
    </row>
    <row r="2813" spans="9:25" x14ac:dyDescent="0.25">
      <c r="I2813" s="66">
        <v>45929</v>
      </c>
      <c r="J2813" s="62">
        <v>4.6900000000000004</v>
      </c>
      <c r="K2813" s="66">
        <v>45930</v>
      </c>
      <c r="L2813" s="62">
        <v>306.07</v>
      </c>
      <c r="M2813" s="62">
        <v>306.07</v>
      </c>
      <c r="N2813" s="67">
        <v>3.0606999999999999E-2</v>
      </c>
      <c r="O2813" s="67">
        <f t="shared" si="53"/>
        <v>3.0606999999999999E-2</v>
      </c>
      <c r="R2813" s="67"/>
      <c r="X2813" s="66">
        <v>45926</v>
      </c>
      <c r="Y2813" s="62">
        <v>7.25</v>
      </c>
    </row>
    <row r="2814" spans="9:25" x14ac:dyDescent="0.25">
      <c r="I2814" s="66">
        <v>45930</v>
      </c>
      <c r="J2814" s="62">
        <v>4.71</v>
      </c>
      <c r="K2814" s="66">
        <v>45931</v>
      </c>
      <c r="L2814" s="62">
        <v>305.24</v>
      </c>
      <c r="M2814" s="62">
        <v>305.24</v>
      </c>
      <c r="N2814" s="67">
        <v>3.0524000000000003E-2</v>
      </c>
      <c r="O2814" s="67">
        <f t="shared" si="53"/>
        <v>3.0524000000000003E-2</v>
      </c>
      <c r="R2814" s="67"/>
      <c r="X2814" s="66">
        <v>45929</v>
      </c>
      <c r="Y2814" s="62">
        <v>7.25</v>
      </c>
    </row>
    <row r="2815" spans="9:25" x14ac:dyDescent="0.25">
      <c r="I2815" s="66">
        <v>45931</v>
      </c>
      <c r="J2815" s="62">
        <v>4.6900000000000004</v>
      </c>
      <c r="K2815" s="66">
        <v>45932</v>
      </c>
      <c r="L2815" s="62">
        <v>306.33999999999997</v>
      </c>
      <c r="M2815" s="62">
        <v>306.33999999999997</v>
      </c>
      <c r="N2815" s="67">
        <v>3.0633999999999998E-2</v>
      </c>
      <c r="O2815" s="67">
        <f t="shared" si="53"/>
        <v>3.0633999999999998E-2</v>
      </c>
      <c r="R2815" s="67"/>
      <c r="X2815" s="66">
        <v>45930</v>
      </c>
      <c r="Y2815" s="62">
        <v>7.25</v>
      </c>
    </row>
    <row r="2816" spans="9:25" x14ac:dyDescent="0.25">
      <c r="I2816" s="66">
        <v>45932</v>
      </c>
      <c r="J2816" s="62">
        <v>4.66</v>
      </c>
      <c r="K2816" s="66">
        <v>45933</v>
      </c>
      <c r="L2816" s="62">
        <v>305.45999999999998</v>
      </c>
      <c r="M2816" s="62">
        <v>305.45999999999998</v>
      </c>
      <c r="N2816" s="67">
        <v>3.0545999999999997E-2</v>
      </c>
      <c r="O2816" s="67">
        <f t="shared" si="53"/>
        <v>3.0545999999999997E-2</v>
      </c>
      <c r="R2816" s="67"/>
      <c r="X2816" s="66">
        <v>45931</v>
      </c>
      <c r="Y2816" s="62">
        <v>7.25</v>
      </c>
    </row>
    <row r="2817" spans="9:25" x14ac:dyDescent="0.25">
      <c r="I2817" s="66">
        <v>45933</v>
      </c>
      <c r="J2817" s="62">
        <v>4.6900000000000004</v>
      </c>
      <c r="K2817" s="66">
        <v>45936</v>
      </c>
      <c r="L2817" s="147">
        <v>30.57</v>
      </c>
      <c r="M2817" s="147">
        <v>305.7</v>
      </c>
      <c r="N2817" s="148">
        <v>3.057E-2</v>
      </c>
      <c r="O2817" s="148">
        <f t="shared" si="53"/>
        <v>3.057E-2</v>
      </c>
      <c r="R2817" s="67"/>
      <c r="X2817" s="66">
        <v>45932</v>
      </c>
      <c r="Y2817" s="62">
        <v>7.25</v>
      </c>
    </row>
    <row r="2818" spans="9:25" x14ac:dyDescent="0.25">
      <c r="I2818" s="66">
        <v>45936</v>
      </c>
      <c r="J2818" s="62">
        <v>4.7300000000000004</v>
      </c>
      <c r="K2818" s="66">
        <v>45937</v>
      </c>
      <c r="L2818" s="62">
        <v>304.92</v>
      </c>
      <c r="M2818" s="62">
        <v>304.92</v>
      </c>
      <c r="N2818" s="67">
        <v>3.0492000000000002E-2</v>
      </c>
      <c r="O2818" s="67">
        <f t="shared" si="53"/>
        <v>3.0492000000000002E-2</v>
      </c>
      <c r="R2818" s="67"/>
      <c r="X2818" s="66">
        <v>45933</v>
      </c>
      <c r="Y2818" s="62">
        <v>7.25</v>
      </c>
    </row>
    <row r="2819" spans="9:25" x14ac:dyDescent="0.25">
      <c r="I2819" s="66">
        <v>45937</v>
      </c>
      <c r="J2819" s="62">
        <v>4.7</v>
      </c>
      <c r="K2819" s="66">
        <v>45938</v>
      </c>
      <c r="L2819" s="62">
        <v>306.86</v>
      </c>
      <c r="M2819" s="62">
        <v>306.86</v>
      </c>
      <c r="N2819" s="67">
        <v>3.0686000000000001E-2</v>
      </c>
      <c r="O2819" s="67">
        <f t="shared" si="53"/>
        <v>3.0686000000000001E-2</v>
      </c>
      <c r="R2819" s="67"/>
      <c r="X2819" s="66">
        <v>45936</v>
      </c>
      <c r="Y2819" s="62">
        <v>7.25</v>
      </c>
    </row>
    <row r="2820" spans="9:25" x14ac:dyDescent="0.25">
      <c r="I2820" s="66">
        <v>45938</v>
      </c>
      <c r="J2820" s="62">
        <v>4.6900000000000004</v>
      </c>
      <c r="K2820" s="66">
        <v>45939</v>
      </c>
      <c r="L2820" s="62">
        <v>310.70999999999998</v>
      </c>
      <c r="M2820" s="62">
        <v>310.70999999999998</v>
      </c>
      <c r="N2820" s="67">
        <v>3.1070999999999998E-2</v>
      </c>
      <c r="O2820" s="67">
        <f t="shared" si="53"/>
        <v>3.1070999999999998E-2</v>
      </c>
      <c r="R2820" s="67"/>
      <c r="X2820" s="66">
        <v>45937</v>
      </c>
      <c r="Y2820" s="62">
        <v>7.25</v>
      </c>
    </row>
    <row r="2821" spans="9:25" x14ac:dyDescent="0.25">
      <c r="I2821" s="66">
        <v>45939</v>
      </c>
      <c r="J2821" s="62">
        <v>4.7</v>
      </c>
      <c r="K2821" s="66">
        <v>45940</v>
      </c>
      <c r="L2821" s="62">
        <v>326.45</v>
      </c>
      <c r="M2821" s="62">
        <v>326.45</v>
      </c>
      <c r="N2821" s="67">
        <v>3.2645E-2</v>
      </c>
      <c r="O2821" s="67">
        <f t="shared" si="53"/>
        <v>3.2645E-2</v>
      </c>
      <c r="R2821" s="67"/>
      <c r="X2821" s="66">
        <v>45938</v>
      </c>
      <c r="Y2821" s="62">
        <v>7.25</v>
      </c>
    </row>
    <row r="2822" spans="9:25" x14ac:dyDescent="0.25">
      <c r="I2822" s="66">
        <v>45940</v>
      </c>
      <c r="J2822" s="62">
        <v>4.5999999999999996</v>
      </c>
      <c r="K2822" s="66">
        <v>45943</v>
      </c>
      <c r="L2822" s="62">
        <v>327.54000000000002</v>
      </c>
      <c r="M2822" s="62">
        <v>327.54000000000002</v>
      </c>
      <c r="N2822" s="67">
        <v>3.2754000000000005E-2</v>
      </c>
      <c r="O2822" s="67">
        <f t="shared" si="53"/>
        <v>3.2754000000000005E-2</v>
      </c>
      <c r="R2822" s="67"/>
      <c r="X2822" s="66">
        <v>45939</v>
      </c>
      <c r="Y2822" s="62">
        <v>7.25</v>
      </c>
    </row>
    <row r="2823" spans="9:25" x14ac:dyDescent="0.25">
      <c r="I2823" s="66">
        <v>45943</v>
      </c>
      <c r="J2823" s="62"/>
      <c r="K2823" s="66">
        <v>45944</v>
      </c>
      <c r="L2823" s="62">
        <v>322.69</v>
      </c>
      <c r="M2823" s="62">
        <v>322.69</v>
      </c>
      <c r="N2823" s="67">
        <v>3.2268999999999999E-2</v>
      </c>
      <c r="O2823" s="67">
        <f t="shared" si="53"/>
        <v>3.2268999999999999E-2</v>
      </c>
      <c r="R2823" s="67"/>
      <c r="X2823" s="66">
        <v>45940</v>
      </c>
      <c r="Y2823" s="62">
        <v>7.25</v>
      </c>
    </row>
    <row r="2824" spans="9:25" x14ac:dyDescent="0.25">
      <c r="I2824" s="66">
        <v>45944</v>
      </c>
      <c r="J2824" s="62">
        <v>4.59</v>
      </c>
      <c r="K2824" s="66">
        <v>45945</v>
      </c>
      <c r="L2824" s="62">
        <v>313.92</v>
      </c>
      <c r="M2824" s="62">
        <v>313.92</v>
      </c>
      <c r="N2824" s="67">
        <v>3.1392000000000003E-2</v>
      </c>
      <c r="O2824" s="67">
        <f t="shared" si="53"/>
        <v>3.1392000000000003E-2</v>
      </c>
      <c r="R2824" s="67"/>
      <c r="X2824" s="66">
        <v>45943</v>
      </c>
      <c r="Y2824" s="62">
        <v>7.25</v>
      </c>
    </row>
    <row r="2825" spans="9:25" x14ac:dyDescent="0.25">
      <c r="I2825" s="66">
        <v>45945</v>
      </c>
      <c r="J2825" s="62">
        <v>4.6100000000000003</v>
      </c>
      <c r="K2825" s="66">
        <v>45946</v>
      </c>
      <c r="L2825" s="62">
        <v>315.63</v>
      </c>
      <c r="M2825" s="62">
        <v>315.63</v>
      </c>
      <c r="N2825" s="67">
        <v>3.1563000000000001E-2</v>
      </c>
      <c r="O2825" s="67">
        <f t="shared" si="53"/>
        <v>3.1563000000000001E-2</v>
      </c>
      <c r="R2825" s="67"/>
      <c r="X2825" s="66">
        <v>45944</v>
      </c>
      <c r="Y2825" s="62">
        <v>7.25</v>
      </c>
    </row>
    <row r="2826" spans="9:25" x14ac:dyDescent="0.25">
      <c r="I2826" s="66">
        <v>45946</v>
      </c>
      <c r="J2826" s="62">
        <v>4.5599999999999996</v>
      </c>
      <c r="K2826" s="66">
        <v>45947</v>
      </c>
      <c r="L2826" s="62">
        <v>317.08</v>
      </c>
      <c r="M2826" s="62">
        <v>317.08</v>
      </c>
      <c r="N2826" s="67">
        <v>3.1708E-2</v>
      </c>
      <c r="O2826" s="67">
        <f t="shared" si="53"/>
        <v>3.1708E-2</v>
      </c>
      <c r="R2826" s="67"/>
      <c r="X2826" s="66">
        <v>45945</v>
      </c>
      <c r="Y2826" s="62">
        <v>7.25</v>
      </c>
    </row>
    <row r="2827" spans="9:25" x14ac:dyDescent="0.25">
      <c r="I2827" s="66">
        <v>45947</v>
      </c>
      <c r="J2827" s="62">
        <v>4.58</v>
      </c>
      <c r="K2827" s="66">
        <v>45950</v>
      </c>
      <c r="L2827" s="62">
        <v>313.81</v>
      </c>
      <c r="M2827" s="62">
        <v>313.81</v>
      </c>
      <c r="N2827" s="67">
        <v>3.1380999999999999E-2</v>
      </c>
      <c r="O2827" s="67">
        <f t="shared" si="53"/>
        <v>3.1380999999999999E-2</v>
      </c>
      <c r="R2827" s="67"/>
      <c r="X2827" s="66">
        <v>45946</v>
      </c>
      <c r="Y2827" s="62">
        <v>7.25</v>
      </c>
    </row>
    <row r="2828" spans="9:25" x14ac:dyDescent="0.25">
      <c r="I2828" s="66">
        <v>45950</v>
      </c>
      <c r="J2828" s="62">
        <v>4.5599999999999996</v>
      </c>
      <c r="K2828" s="66">
        <v>45951</v>
      </c>
      <c r="L2828" s="147">
        <v>30.91</v>
      </c>
      <c r="M2828" s="147">
        <v>309.10000000000002</v>
      </c>
      <c r="N2828" s="148">
        <v>3.0910000000000003E-2</v>
      </c>
      <c r="O2828" s="148">
        <f t="shared" ref="O2828:O2879" si="54">IF(OR(N2828&gt;($G$25+$G$26*$G$24),N2828&lt;($G$25-$G$26*$G$24)),"",N2828)</f>
        <v>3.0910000000000003E-2</v>
      </c>
      <c r="R2828" s="67"/>
      <c r="X2828" s="66">
        <v>45947</v>
      </c>
      <c r="Y2828" s="62">
        <v>7.25</v>
      </c>
    </row>
    <row r="2829" spans="9:25" x14ac:dyDescent="0.25">
      <c r="I2829" s="66">
        <v>45951</v>
      </c>
      <c r="J2829" s="62">
        <v>4.53</v>
      </c>
      <c r="K2829" s="66">
        <v>45952</v>
      </c>
      <c r="L2829" s="62">
        <v>316.70999999999998</v>
      </c>
      <c r="M2829" s="62">
        <v>316.70999999999998</v>
      </c>
      <c r="N2829" s="67">
        <v>3.1670999999999998E-2</v>
      </c>
      <c r="O2829" s="67">
        <f t="shared" si="54"/>
        <v>3.1670999999999998E-2</v>
      </c>
      <c r="R2829" s="67"/>
      <c r="X2829" s="66">
        <v>45950</v>
      </c>
      <c r="Y2829" s="62">
        <v>7.25</v>
      </c>
    </row>
    <row r="2830" spans="9:25" x14ac:dyDescent="0.25">
      <c r="I2830" s="66">
        <v>45952</v>
      </c>
      <c r="J2830" s="62">
        <v>4.5199999999999996</v>
      </c>
      <c r="K2830" s="66">
        <v>45953</v>
      </c>
      <c r="L2830" s="62">
        <v>316.70999999999998</v>
      </c>
      <c r="M2830" s="62">
        <v>316.70999999999998</v>
      </c>
      <c r="N2830" s="67">
        <v>3.1670999999999998E-2</v>
      </c>
      <c r="O2830" s="67">
        <f t="shared" si="54"/>
        <v>3.1670999999999998E-2</v>
      </c>
      <c r="R2830" s="67"/>
      <c r="X2830" s="66">
        <v>45951</v>
      </c>
      <c r="Y2830" s="62">
        <v>7.25</v>
      </c>
    </row>
    <row r="2831" spans="9:25" x14ac:dyDescent="0.25">
      <c r="I2831" s="66">
        <v>45953</v>
      </c>
      <c r="J2831" s="62">
        <v>4.55</v>
      </c>
      <c r="K2831" s="66">
        <v>45954</v>
      </c>
      <c r="L2831" s="62">
        <v>313.83</v>
      </c>
      <c r="M2831" s="62">
        <v>313.83</v>
      </c>
      <c r="N2831" s="67">
        <v>3.1383000000000001E-2</v>
      </c>
      <c r="O2831" s="67">
        <f t="shared" si="54"/>
        <v>3.1383000000000001E-2</v>
      </c>
      <c r="R2831" s="67"/>
      <c r="X2831" s="66">
        <v>45952</v>
      </c>
      <c r="Y2831" s="62">
        <v>7.25</v>
      </c>
    </row>
    <row r="2832" spans="9:25" x14ac:dyDescent="0.25">
      <c r="I2832" s="66">
        <v>45954</v>
      </c>
      <c r="J2832" s="62">
        <v>4.5599999999999996</v>
      </c>
      <c r="K2832" s="66">
        <v>45957</v>
      </c>
      <c r="L2832" s="147">
        <v>31.06</v>
      </c>
      <c r="M2832" s="147">
        <v>310.60000000000002</v>
      </c>
      <c r="N2832" s="148">
        <v>3.1060000000000001E-2</v>
      </c>
      <c r="O2832" s="148">
        <f t="shared" si="54"/>
        <v>3.1060000000000001E-2</v>
      </c>
      <c r="R2832" s="67"/>
      <c r="X2832" s="66">
        <v>45953</v>
      </c>
      <c r="Y2832" s="62">
        <v>7.25</v>
      </c>
    </row>
    <row r="2833" spans="9:25" x14ac:dyDescent="0.25">
      <c r="I2833" s="66">
        <v>45957</v>
      </c>
      <c r="J2833" s="62">
        <v>4.55</v>
      </c>
      <c r="K2833" s="66">
        <v>45958</v>
      </c>
      <c r="L2833" s="62">
        <v>305.83999999999997</v>
      </c>
      <c r="M2833" s="62">
        <v>305.83999999999997</v>
      </c>
      <c r="N2833" s="67">
        <v>3.0583999999999997E-2</v>
      </c>
      <c r="O2833" s="67">
        <f t="shared" si="54"/>
        <v>3.0583999999999997E-2</v>
      </c>
      <c r="R2833" s="67"/>
      <c r="X2833" s="66">
        <v>45954</v>
      </c>
      <c r="Y2833" s="62">
        <v>7.25</v>
      </c>
    </row>
    <row r="2834" spans="9:25" x14ac:dyDescent="0.25">
      <c r="I2834" s="66">
        <v>45958</v>
      </c>
      <c r="J2834" s="62">
        <v>4.53</v>
      </c>
      <c r="K2834" s="66">
        <v>45959</v>
      </c>
      <c r="L2834" s="62">
        <v>306.51</v>
      </c>
      <c r="M2834" s="62">
        <v>306.51</v>
      </c>
      <c r="N2834" s="67">
        <v>3.0650999999999998E-2</v>
      </c>
      <c r="O2834" s="67">
        <f t="shared" si="54"/>
        <v>3.0650999999999998E-2</v>
      </c>
      <c r="R2834" s="67"/>
      <c r="X2834" s="66">
        <v>45957</v>
      </c>
      <c r="Y2834" s="62">
        <v>7.25</v>
      </c>
    </row>
    <row r="2835" spans="9:25" x14ac:dyDescent="0.25">
      <c r="I2835" s="66">
        <v>45959</v>
      </c>
      <c r="J2835" s="62">
        <v>4.59</v>
      </c>
      <c r="K2835" s="66">
        <v>45960</v>
      </c>
      <c r="L2835" s="147">
        <v>30.94</v>
      </c>
      <c r="M2835" s="147">
        <v>309.39999999999998</v>
      </c>
      <c r="N2835" s="148">
        <v>3.0939999999999999E-2</v>
      </c>
      <c r="O2835" s="148">
        <f t="shared" si="54"/>
        <v>3.0939999999999999E-2</v>
      </c>
      <c r="R2835" s="67"/>
      <c r="X2835" s="66">
        <v>45958</v>
      </c>
      <c r="Y2835" s="62">
        <v>7.25</v>
      </c>
    </row>
    <row r="2836" spans="9:25" x14ac:dyDescent="0.25">
      <c r="I2836" s="66">
        <v>45960</v>
      </c>
      <c r="J2836" s="62">
        <v>4.6399999999999997</v>
      </c>
      <c r="K2836" s="66">
        <v>45961</v>
      </c>
      <c r="L2836" s="62">
        <v>308.48</v>
      </c>
      <c r="M2836" s="62">
        <v>308.48</v>
      </c>
      <c r="N2836" s="67">
        <v>3.0848E-2</v>
      </c>
      <c r="O2836" s="67">
        <f t="shared" si="54"/>
        <v>3.0848E-2</v>
      </c>
      <c r="R2836" s="67"/>
      <c r="X2836" s="66">
        <v>45959</v>
      </c>
      <c r="Y2836" s="62">
        <v>7.25</v>
      </c>
    </row>
    <row r="2837" spans="9:25" x14ac:dyDescent="0.25">
      <c r="I2837" s="66">
        <v>45961</v>
      </c>
      <c r="J2837" s="62">
        <v>4.6500000000000004</v>
      </c>
      <c r="K2837" s="66">
        <v>45964</v>
      </c>
      <c r="L2837" s="62">
        <v>308.42</v>
      </c>
      <c r="M2837" s="62">
        <v>308.42</v>
      </c>
      <c r="N2837" s="67">
        <v>3.0842000000000001E-2</v>
      </c>
      <c r="O2837" s="67">
        <f t="shared" si="54"/>
        <v>3.0842000000000001E-2</v>
      </c>
      <c r="R2837" s="67"/>
      <c r="X2837" s="66">
        <v>45960</v>
      </c>
      <c r="Y2837" s="62">
        <v>7</v>
      </c>
    </row>
    <row r="2838" spans="9:25" x14ac:dyDescent="0.25">
      <c r="I2838" s="66">
        <v>45964</v>
      </c>
      <c r="J2838" s="62">
        <v>4.67</v>
      </c>
      <c r="K2838" s="66">
        <v>45965</v>
      </c>
      <c r="L2838" s="62">
        <v>308.79000000000002</v>
      </c>
      <c r="M2838" s="62">
        <v>308.79000000000002</v>
      </c>
      <c r="N2838" s="67">
        <v>3.0879000000000004E-2</v>
      </c>
      <c r="O2838" s="67">
        <f t="shared" si="54"/>
        <v>3.0879000000000004E-2</v>
      </c>
      <c r="R2838" s="67"/>
      <c r="X2838" s="66">
        <v>45961</v>
      </c>
      <c r="Y2838" s="62">
        <v>7</v>
      </c>
    </row>
    <row r="2839" spans="9:25" x14ac:dyDescent="0.25">
      <c r="I2839" s="66">
        <v>45965</v>
      </c>
      <c r="J2839" s="62">
        <v>4.6500000000000004</v>
      </c>
      <c r="K2839" s="66">
        <v>45966</v>
      </c>
      <c r="L2839" s="62">
        <v>311.24</v>
      </c>
      <c r="M2839" s="62">
        <v>311.24</v>
      </c>
      <c r="N2839" s="67">
        <v>3.1124000000000002E-2</v>
      </c>
      <c r="O2839" s="67">
        <f t="shared" si="54"/>
        <v>3.1124000000000002E-2</v>
      </c>
      <c r="R2839" s="67"/>
      <c r="X2839" s="66">
        <v>45964</v>
      </c>
      <c r="Y2839" s="62">
        <v>7</v>
      </c>
    </row>
    <row r="2840" spans="9:25" x14ac:dyDescent="0.25">
      <c r="I2840" s="66">
        <v>45966</v>
      </c>
      <c r="J2840" s="62">
        <v>4.72</v>
      </c>
      <c r="K2840" s="66">
        <v>45967</v>
      </c>
      <c r="L2840" s="62">
        <v>311.19</v>
      </c>
      <c r="M2840" s="62">
        <v>311.19</v>
      </c>
      <c r="N2840" s="67">
        <v>3.1119000000000001E-2</v>
      </c>
      <c r="O2840" s="67">
        <f t="shared" si="54"/>
        <v>3.1119000000000001E-2</v>
      </c>
      <c r="R2840" s="67"/>
      <c r="X2840" s="66">
        <v>45965</v>
      </c>
      <c r="Y2840" s="62">
        <v>7</v>
      </c>
    </row>
    <row r="2841" spans="9:25" x14ac:dyDescent="0.25">
      <c r="I2841" s="66">
        <v>45967</v>
      </c>
      <c r="J2841" s="62">
        <v>4.67</v>
      </c>
      <c r="K2841" s="66">
        <v>45968</v>
      </c>
      <c r="L2841" s="62">
        <v>299.36</v>
      </c>
      <c r="M2841" s="62">
        <v>299.36</v>
      </c>
      <c r="N2841" s="67">
        <v>2.9936000000000001E-2</v>
      </c>
      <c r="O2841" s="67">
        <f t="shared" si="54"/>
        <v>2.9936000000000001E-2</v>
      </c>
      <c r="R2841" s="67"/>
      <c r="X2841" s="66">
        <v>45966</v>
      </c>
      <c r="Y2841" s="62">
        <v>7</v>
      </c>
    </row>
    <row r="2842" spans="9:25" x14ac:dyDescent="0.25">
      <c r="I2842" s="66">
        <v>45968</v>
      </c>
      <c r="J2842" s="62">
        <v>4.68</v>
      </c>
      <c r="K2842" s="66">
        <v>45971</v>
      </c>
      <c r="L2842" s="62">
        <v>300.88</v>
      </c>
      <c r="M2842" s="62">
        <v>300.88</v>
      </c>
      <c r="N2842" s="67">
        <v>3.0088E-2</v>
      </c>
      <c r="O2842" s="67">
        <f t="shared" si="54"/>
        <v>3.0088E-2</v>
      </c>
      <c r="R2842" s="67"/>
      <c r="X2842" s="66">
        <v>45967</v>
      </c>
      <c r="Y2842" s="62">
        <v>7</v>
      </c>
    </row>
    <row r="2843" spans="9:25" x14ac:dyDescent="0.25">
      <c r="I2843" s="66">
        <v>45971</v>
      </c>
      <c r="J2843" s="62">
        <v>4.6900000000000004</v>
      </c>
      <c r="K2843" s="66">
        <v>45972</v>
      </c>
      <c r="L2843" s="147">
        <v>31.09</v>
      </c>
      <c r="M2843" s="147">
        <v>310.89999999999998</v>
      </c>
      <c r="N2843" s="148">
        <v>3.1089999999999996E-2</v>
      </c>
      <c r="O2843" s="148">
        <f t="shared" si="54"/>
        <v>3.1089999999999996E-2</v>
      </c>
      <c r="R2843" s="67"/>
      <c r="X2843" s="66">
        <v>45968</v>
      </c>
      <c r="Y2843" s="62">
        <v>7</v>
      </c>
    </row>
    <row r="2844" spans="9:25" x14ac:dyDescent="0.25">
      <c r="I2844" s="66">
        <v>45972</v>
      </c>
      <c r="J2844" s="62"/>
      <c r="K2844" s="66">
        <v>45973</v>
      </c>
      <c r="L2844" s="62">
        <v>310.06</v>
      </c>
      <c r="M2844" s="62">
        <v>310.06</v>
      </c>
      <c r="N2844" s="67">
        <v>3.1005999999999999E-2</v>
      </c>
      <c r="O2844" s="67">
        <f t="shared" si="54"/>
        <v>3.1005999999999999E-2</v>
      </c>
      <c r="R2844" s="67"/>
      <c r="X2844" s="66">
        <v>45971</v>
      </c>
      <c r="Y2844" s="62">
        <v>7</v>
      </c>
    </row>
    <row r="2845" spans="9:25" x14ac:dyDescent="0.25">
      <c r="I2845" s="66">
        <v>45973</v>
      </c>
      <c r="J2845" s="62">
        <v>4.6500000000000004</v>
      </c>
      <c r="K2845" s="66">
        <v>45974</v>
      </c>
      <c r="L2845" s="62">
        <v>309.14</v>
      </c>
      <c r="M2845" s="62">
        <v>309.14</v>
      </c>
      <c r="N2845" s="67">
        <v>3.0913999999999997E-2</v>
      </c>
      <c r="O2845" s="67">
        <f t="shared" si="54"/>
        <v>3.0913999999999997E-2</v>
      </c>
      <c r="R2845" s="67"/>
      <c r="X2845" s="66">
        <v>45972</v>
      </c>
      <c r="Y2845" s="62">
        <v>7</v>
      </c>
    </row>
    <row r="2846" spans="9:25" x14ac:dyDescent="0.25">
      <c r="I2846" s="66">
        <v>45974</v>
      </c>
      <c r="J2846" s="62">
        <v>4.6900000000000004</v>
      </c>
      <c r="K2846" s="66">
        <v>45975</v>
      </c>
      <c r="L2846" s="62">
        <v>310.92</v>
      </c>
      <c r="M2846" s="62">
        <v>310.92</v>
      </c>
      <c r="N2846" s="67">
        <v>3.1092000000000002E-2</v>
      </c>
      <c r="O2846" s="67">
        <f t="shared" si="54"/>
        <v>3.1092000000000002E-2</v>
      </c>
      <c r="R2846" s="67"/>
      <c r="X2846" s="66">
        <v>45973</v>
      </c>
      <c r="Y2846" s="62">
        <v>7</v>
      </c>
    </row>
    <row r="2847" spans="9:25" x14ac:dyDescent="0.25">
      <c r="I2847" s="66">
        <v>45975</v>
      </c>
      <c r="J2847" s="62">
        <v>4.7300000000000004</v>
      </c>
      <c r="K2847" s="66">
        <v>45978</v>
      </c>
      <c r="L2847" s="62">
        <v>311.66000000000003</v>
      </c>
      <c r="M2847" s="62">
        <v>311.66000000000003</v>
      </c>
      <c r="N2847" s="67">
        <v>3.1166000000000003E-2</v>
      </c>
      <c r="O2847" s="67">
        <f t="shared" si="54"/>
        <v>3.1166000000000003E-2</v>
      </c>
      <c r="R2847" s="67"/>
      <c r="X2847" s="66">
        <v>45974</v>
      </c>
      <c r="Y2847" s="62">
        <v>7</v>
      </c>
    </row>
    <row r="2848" spans="9:25" x14ac:dyDescent="0.25">
      <c r="I2848" s="66">
        <v>45978</v>
      </c>
      <c r="J2848" s="62">
        <v>4.71</v>
      </c>
      <c r="K2848" s="66">
        <v>45979</v>
      </c>
      <c r="L2848" s="62">
        <v>311.01</v>
      </c>
      <c r="M2848" s="62">
        <v>311.01</v>
      </c>
      <c r="N2848" s="67">
        <v>3.1101E-2</v>
      </c>
      <c r="O2848" s="67">
        <f t="shared" si="54"/>
        <v>3.1101E-2</v>
      </c>
      <c r="R2848" s="67"/>
      <c r="X2848" s="66">
        <v>45975</v>
      </c>
      <c r="Y2848" s="62">
        <v>7</v>
      </c>
    </row>
    <row r="2849" spans="9:25" x14ac:dyDescent="0.25">
      <c r="I2849" s="66">
        <v>45979</v>
      </c>
      <c r="J2849" s="62">
        <v>4.72</v>
      </c>
      <c r="K2849" s="66">
        <v>45980</v>
      </c>
      <c r="L2849" s="62">
        <v>315.08</v>
      </c>
      <c r="M2849" s="62">
        <v>315.08</v>
      </c>
      <c r="N2849" s="67">
        <v>3.1508000000000001E-2</v>
      </c>
      <c r="O2849" s="67">
        <f t="shared" si="54"/>
        <v>3.1508000000000001E-2</v>
      </c>
      <c r="R2849" s="67"/>
      <c r="X2849" s="66">
        <v>45978</v>
      </c>
      <c r="Y2849" s="62">
        <v>7</v>
      </c>
    </row>
    <row r="2850" spans="9:25" x14ac:dyDescent="0.25">
      <c r="I2850" s="66">
        <v>45980</v>
      </c>
      <c r="J2850" s="62">
        <v>4.71</v>
      </c>
      <c r="K2850" s="66">
        <v>45981</v>
      </c>
      <c r="L2850" s="62">
        <v>312.23</v>
      </c>
      <c r="M2850" s="62">
        <v>312.23</v>
      </c>
      <c r="N2850" s="67">
        <v>3.1223000000000001E-2</v>
      </c>
      <c r="O2850" s="67">
        <f t="shared" si="54"/>
        <v>3.1223000000000001E-2</v>
      </c>
      <c r="R2850" s="67"/>
      <c r="X2850" s="66">
        <v>45979</v>
      </c>
      <c r="Y2850" s="62">
        <v>7</v>
      </c>
    </row>
    <row r="2851" spans="9:25" x14ac:dyDescent="0.25">
      <c r="I2851" s="66">
        <v>45981</v>
      </c>
      <c r="J2851" s="62">
        <v>4.68</v>
      </c>
      <c r="K2851" s="66">
        <v>45982</v>
      </c>
      <c r="L2851" s="62">
        <v>312.48</v>
      </c>
      <c r="M2851" s="62">
        <v>312.48</v>
      </c>
      <c r="N2851" s="67">
        <v>3.1248000000000001E-2</v>
      </c>
      <c r="O2851" s="67">
        <f t="shared" si="54"/>
        <v>3.1248000000000001E-2</v>
      </c>
      <c r="R2851" s="67"/>
      <c r="X2851" s="66">
        <v>45980</v>
      </c>
      <c r="Y2851" s="62">
        <v>7</v>
      </c>
    </row>
    <row r="2852" spans="9:25" x14ac:dyDescent="0.25">
      <c r="I2852" s="66">
        <v>45982</v>
      </c>
      <c r="J2852" s="62">
        <v>4.67</v>
      </c>
      <c r="K2852" s="66">
        <v>45985</v>
      </c>
      <c r="L2852" s="62">
        <v>316.91000000000003</v>
      </c>
      <c r="M2852" s="62">
        <v>316.91000000000003</v>
      </c>
      <c r="N2852" s="67">
        <v>3.1691000000000004E-2</v>
      </c>
      <c r="O2852" s="67">
        <f t="shared" si="54"/>
        <v>3.1691000000000004E-2</v>
      </c>
      <c r="R2852" s="67"/>
      <c r="X2852" s="66">
        <v>45981</v>
      </c>
      <c r="Y2852" s="62">
        <v>7</v>
      </c>
    </row>
    <row r="2853" spans="9:25" x14ac:dyDescent="0.25">
      <c r="I2853" s="66">
        <v>45985</v>
      </c>
      <c r="J2853" s="62">
        <v>4.6399999999999997</v>
      </c>
      <c r="K2853" s="66">
        <v>45986</v>
      </c>
      <c r="L2853" s="62">
        <v>313.92</v>
      </c>
      <c r="M2853" s="62">
        <v>313.92</v>
      </c>
      <c r="N2853" s="67">
        <v>3.1392000000000003E-2</v>
      </c>
      <c r="O2853" s="67">
        <f t="shared" si="54"/>
        <v>3.1392000000000003E-2</v>
      </c>
      <c r="R2853" s="67"/>
      <c r="X2853" s="66">
        <v>45982</v>
      </c>
      <c r="Y2853" s="62">
        <v>7</v>
      </c>
    </row>
    <row r="2854" spans="9:25" x14ac:dyDescent="0.25">
      <c r="I2854" s="66">
        <v>45986</v>
      </c>
      <c r="J2854" s="62">
        <v>4.62</v>
      </c>
      <c r="K2854" s="66">
        <v>45987</v>
      </c>
      <c r="L2854" s="62">
        <v>312.79000000000002</v>
      </c>
      <c r="M2854" s="62">
        <v>312.79000000000002</v>
      </c>
      <c r="N2854" s="67">
        <v>3.1279000000000001E-2</v>
      </c>
      <c r="O2854" s="67">
        <f t="shared" si="54"/>
        <v>3.1279000000000001E-2</v>
      </c>
      <c r="R2854" s="67"/>
      <c r="X2854" s="66">
        <v>45985</v>
      </c>
      <c r="Y2854" s="62">
        <v>7</v>
      </c>
    </row>
    <row r="2855" spans="9:25" x14ac:dyDescent="0.25">
      <c r="I2855" s="66">
        <v>45987</v>
      </c>
      <c r="J2855" s="62">
        <v>4.5999999999999996</v>
      </c>
      <c r="K2855" s="66">
        <v>45988</v>
      </c>
      <c r="L2855" s="62">
        <v>310.83999999999997</v>
      </c>
      <c r="M2855" s="62">
        <v>310.83999999999997</v>
      </c>
      <c r="N2855" s="67">
        <v>3.1083999999999997E-2</v>
      </c>
      <c r="O2855" s="67">
        <f t="shared" si="54"/>
        <v>3.1083999999999997E-2</v>
      </c>
      <c r="R2855" s="67"/>
      <c r="X2855" s="66">
        <v>45986</v>
      </c>
      <c r="Y2855" s="62">
        <v>7</v>
      </c>
    </row>
    <row r="2856" spans="9:25" x14ac:dyDescent="0.25">
      <c r="I2856" s="66">
        <v>45988</v>
      </c>
      <c r="J2856" s="62"/>
      <c r="K2856" s="66">
        <v>45989</v>
      </c>
      <c r="L2856" s="62">
        <v>310.86</v>
      </c>
      <c r="M2856" s="62">
        <v>310.86</v>
      </c>
      <c r="N2856" s="67">
        <v>3.1086000000000003E-2</v>
      </c>
      <c r="O2856" s="67">
        <f t="shared" si="54"/>
        <v>3.1086000000000003E-2</v>
      </c>
      <c r="R2856" s="67"/>
      <c r="X2856" s="66">
        <v>45987</v>
      </c>
      <c r="Y2856" s="62">
        <v>7</v>
      </c>
    </row>
    <row r="2857" spans="9:25" x14ac:dyDescent="0.25">
      <c r="I2857" s="66">
        <v>45989</v>
      </c>
      <c r="J2857" s="62">
        <v>4.62</v>
      </c>
      <c r="K2857" s="66">
        <v>45992</v>
      </c>
      <c r="L2857" s="62">
        <v>311.66000000000003</v>
      </c>
      <c r="M2857" s="62">
        <v>311.66000000000003</v>
      </c>
      <c r="N2857" s="67">
        <v>3.1166000000000003E-2</v>
      </c>
      <c r="O2857" s="67">
        <f t="shared" si="54"/>
        <v>3.1166000000000003E-2</v>
      </c>
      <c r="R2857" s="67"/>
      <c r="X2857" s="66">
        <v>45988</v>
      </c>
      <c r="Y2857" s="62"/>
    </row>
    <row r="2858" spans="9:25" x14ac:dyDescent="0.25">
      <c r="I2858" s="66">
        <v>45992</v>
      </c>
      <c r="J2858" s="62">
        <v>4.71</v>
      </c>
      <c r="K2858" s="66">
        <v>45993</v>
      </c>
      <c r="L2858" s="62">
        <v>311.08</v>
      </c>
      <c r="M2858" s="62">
        <v>311.08</v>
      </c>
      <c r="N2858" s="67">
        <v>3.1107999999999997E-2</v>
      </c>
      <c r="O2858" s="67">
        <f t="shared" si="54"/>
        <v>3.1107999999999997E-2</v>
      </c>
      <c r="R2858" s="67"/>
      <c r="X2858" s="66">
        <v>45989</v>
      </c>
      <c r="Y2858" s="62">
        <v>7</v>
      </c>
    </row>
    <row r="2859" spans="9:25" x14ac:dyDescent="0.25">
      <c r="I2859" s="66">
        <v>45993</v>
      </c>
      <c r="J2859" s="62">
        <v>4.7</v>
      </c>
      <c r="K2859" s="66">
        <v>45994</v>
      </c>
      <c r="L2859" s="62">
        <v>310.48</v>
      </c>
      <c r="M2859" s="62">
        <v>310.48</v>
      </c>
      <c r="N2859" s="67">
        <v>3.1048000000000003E-2</v>
      </c>
      <c r="O2859" s="67">
        <f t="shared" si="54"/>
        <v>3.1048000000000003E-2</v>
      </c>
      <c r="R2859" s="67"/>
      <c r="X2859" s="66">
        <v>45992</v>
      </c>
      <c r="Y2859" s="62">
        <v>7</v>
      </c>
    </row>
    <row r="2860" spans="9:25" x14ac:dyDescent="0.25">
      <c r="I2860" s="66">
        <v>45994</v>
      </c>
      <c r="J2860" s="62">
        <v>4.68</v>
      </c>
      <c r="K2860" s="66">
        <v>45995</v>
      </c>
      <c r="L2860" s="62">
        <v>305.43</v>
      </c>
      <c r="M2860" s="62">
        <v>305.43</v>
      </c>
      <c r="N2860" s="67">
        <v>3.0543000000000001E-2</v>
      </c>
      <c r="O2860" s="67">
        <f t="shared" si="54"/>
        <v>3.0543000000000001E-2</v>
      </c>
      <c r="R2860" s="67"/>
      <c r="X2860" s="66">
        <v>45993</v>
      </c>
      <c r="Y2860" s="62">
        <v>7</v>
      </c>
    </row>
    <row r="2861" spans="9:25" x14ac:dyDescent="0.25">
      <c r="I2861" s="66">
        <v>45995</v>
      </c>
      <c r="J2861" s="62">
        <v>4.72</v>
      </c>
      <c r="K2861" s="66">
        <v>45996</v>
      </c>
      <c r="L2861" s="62">
        <v>306.55</v>
      </c>
      <c r="M2861" s="62">
        <v>306.55</v>
      </c>
      <c r="N2861" s="67">
        <v>3.0655000000000002E-2</v>
      </c>
      <c r="O2861" s="67">
        <f t="shared" si="54"/>
        <v>3.0655000000000002E-2</v>
      </c>
      <c r="R2861" s="67"/>
      <c r="X2861" s="66">
        <v>45994</v>
      </c>
      <c r="Y2861" s="62">
        <v>7</v>
      </c>
    </row>
    <row r="2862" spans="9:25" x14ac:dyDescent="0.25">
      <c r="I2862" s="66">
        <v>45996</v>
      </c>
      <c r="J2862" s="62">
        <v>4.75</v>
      </c>
      <c r="K2862" s="66">
        <v>45999</v>
      </c>
      <c r="L2862" s="62">
        <v>314.58</v>
      </c>
      <c r="M2862" s="62">
        <v>314.58</v>
      </c>
      <c r="N2862" s="67">
        <v>3.1458E-2</v>
      </c>
      <c r="O2862" s="67">
        <f t="shared" si="54"/>
        <v>3.1458E-2</v>
      </c>
      <c r="R2862" s="67"/>
      <c r="X2862" s="66">
        <v>45995</v>
      </c>
      <c r="Y2862" s="62">
        <v>7</v>
      </c>
    </row>
    <row r="2863" spans="9:25" x14ac:dyDescent="0.25">
      <c r="I2863" s="66">
        <v>45999</v>
      </c>
      <c r="J2863" s="62">
        <v>4.78</v>
      </c>
      <c r="K2863" s="66">
        <v>46000</v>
      </c>
      <c r="L2863" s="62">
        <v>312.25</v>
      </c>
      <c r="M2863" s="62">
        <v>312.25</v>
      </c>
      <c r="N2863" s="67">
        <v>3.1224999999999999E-2</v>
      </c>
      <c r="O2863" s="67">
        <f t="shared" si="54"/>
        <v>3.1224999999999999E-2</v>
      </c>
      <c r="R2863" s="67"/>
      <c r="X2863" s="66">
        <v>45996</v>
      </c>
      <c r="Y2863" s="62">
        <v>7</v>
      </c>
    </row>
    <row r="2864" spans="9:25" x14ac:dyDescent="0.25">
      <c r="I2864" s="66">
        <v>46000</v>
      </c>
      <c r="J2864" s="62">
        <v>4.7699999999999996</v>
      </c>
      <c r="K2864" s="66">
        <v>46001</v>
      </c>
      <c r="L2864" s="62">
        <v>312.27</v>
      </c>
      <c r="M2864" s="62">
        <v>312.27</v>
      </c>
      <c r="N2864" s="67">
        <v>3.1226999999999998E-2</v>
      </c>
      <c r="O2864" s="67">
        <f t="shared" si="54"/>
        <v>3.1226999999999998E-2</v>
      </c>
      <c r="R2864" s="67"/>
      <c r="X2864" s="66">
        <v>45999</v>
      </c>
      <c r="Y2864" s="62">
        <v>7</v>
      </c>
    </row>
    <row r="2865" spans="9:25" x14ac:dyDescent="0.25">
      <c r="I2865" s="66">
        <v>46001</v>
      </c>
      <c r="J2865" s="62">
        <v>4.74</v>
      </c>
      <c r="K2865" s="66">
        <v>46002</v>
      </c>
      <c r="L2865" s="62">
        <v>312.16000000000003</v>
      </c>
      <c r="M2865" s="62">
        <v>312.16000000000003</v>
      </c>
      <c r="N2865" s="67">
        <v>3.1216000000000004E-2</v>
      </c>
      <c r="O2865" s="67">
        <f t="shared" si="54"/>
        <v>3.1216000000000004E-2</v>
      </c>
      <c r="R2865" s="67"/>
      <c r="X2865" s="66">
        <v>46000</v>
      </c>
      <c r="Y2865" s="62">
        <v>7</v>
      </c>
    </row>
    <row r="2866" spans="9:25" x14ac:dyDescent="0.25">
      <c r="I2866" s="66">
        <v>46002</v>
      </c>
      <c r="J2866" s="62">
        <v>4.75</v>
      </c>
      <c r="K2866" s="66">
        <v>46003</v>
      </c>
      <c r="L2866" s="62">
        <v>308.94</v>
      </c>
      <c r="M2866" s="62">
        <v>308.94</v>
      </c>
      <c r="N2866" s="67">
        <v>3.0894000000000001E-2</v>
      </c>
      <c r="O2866" s="67">
        <f t="shared" si="54"/>
        <v>3.0894000000000001E-2</v>
      </c>
      <c r="R2866" s="67"/>
      <c r="X2866" s="66">
        <v>46001</v>
      </c>
      <c r="Y2866" s="62">
        <v>7</v>
      </c>
    </row>
    <row r="2867" spans="9:25" x14ac:dyDescent="0.25">
      <c r="I2867" s="66">
        <v>46003</v>
      </c>
      <c r="J2867" s="62">
        <v>4.82</v>
      </c>
      <c r="K2867" s="66">
        <v>46006</v>
      </c>
      <c r="L2867" s="147">
        <v>30.68</v>
      </c>
      <c r="M2867" s="147">
        <v>306.8</v>
      </c>
      <c r="N2867" s="148">
        <v>3.0680000000000002E-2</v>
      </c>
      <c r="O2867" s="148">
        <f t="shared" si="54"/>
        <v>3.0680000000000002E-2</v>
      </c>
      <c r="R2867" s="67"/>
      <c r="X2867" s="66">
        <v>46002</v>
      </c>
      <c r="Y2867" s="62">
        <v>6.75</v>
      </c>
    </row>
    <row r="2868" spans="9:25" x14ac:dyDescent="0.25">
      <c r="I2868" s="66">
        <v>46006</v>
      </c>
      <c r="J2868" s="62">
        <v>4.8</v>
      </c>
      <c r="K2868" s="66">
        <v>46007</v>
      </c>
      <c r="L2868" s="62">
        <v>305.33999999999997</v>
      </c>
      <c r="M2868" s="62">
        <v>305.33999999999997</v>
      </c>
      <c r="N2868" s="67">
        <v>3.0533999999999999E-2</v>
      </c>
      <c r="O2868" s="67">
        <f t="shared" si="54"/>
        <v>3.0533999999999999E-2</v>
      </c>
      <c r="R2868" s="67"/>
      <c r="X2868" s="66">
        <v>46003</v>
      </c>
      <c r="Y2868" s="62">
        <v>6.75</v>
      </c>
    </row>
    <row r="2869" spans="9:25" x14ac:dyDescent="0.25">
      <c r="I2869" s="66">
        <v>46007</v>
      </c>
      <c r="J2869" s="62">
        <v>4.7699999999999996</v>
      </c>
      <c r="K2869" s="66">
        <v>46008</v>
      </c>
      <c r="L2869" s="62">
        <v>306.32</v>
      </c>
      <c r="M2869" s="62">
        <v>306.32</v>
      </c>
      <c r="N2869" s="67">
        <v>3.0632E-2</v>
      </c>
      <c r="O2869" s="67">
        <f t="shared" si="54"/>
        <v>3.0632E-2</v>
      </c>
      <c r="R2869" s="67"/>
      <c r="X2869" s="66">
        <v>46006</v>
      </c>
      <c r="Y2869" s="62">
        <v>6.75</v>
      </c>
    </row>
    <row r="2870" spans="9:25" x14ac:dyDescent="0.25">
      <c r="I2870" s="66">
        <v>46008</v>
      </c>
      <c r="J2870" s="62">
        <v>4.78</v>
      </c>
      <c r="K2870" s="66">
        <v>46009</v>
      </c>
      <c r="L2870" s="62">
        <v>311.77</v>
      </c>
      <c r="M2870" s="62">
        <v>311.77</v>
      </c>
      <c r="N2870" s="67">
        <v>3.1177E-2</v>
      </c>
      <c r="O2870" s="67">
        <f t="shared" si="54"/>
        <v>3.1177E-2</v>
      </c>
      <c r="R2870" s="67"/>
      <c r="X2870" s="66">
        <v>46007</v>
      </c>
      <c r="Y2870" s="62">
        <v>6.75</v>
      </c>
    </row>
    <row r="2871" spans="9:25" x14ac:dyDescent="0.25">
      <c r="I2871" s="66">
        <v>46009</v>
      </c>
      <c r="J2871" s="62">
        <v>4.74</v>
      </c>
      <c r="K2871" s="66">
        <v>46010</v>
      </c>
      <c r="L2871" s="62">
        <v>313.47000000000003</v>
      </c>
      <c r="M2871" s="62">
        <v>313.47000000000003</v>
      </c>
      <c r="N2871" s="67">
        <v>3.1347E-2</v>
      </c>
      <c r="O2871" s="67">
        <f t="shared" si="54"/>
        <v>3.1347E-2</v>
      </c>
      <c r="R2871" s="67"/>
      <c r="X2871" s="66">
        <v>46008</v>
      </c>
      <c r="Y2871" s="62">
        <v>6.75</v>
      </c>
    </row>
    <row r="2872" spans="9:25" x14ac:dyDescent="0.25">
      <c r="I2872" s="66">
        <v>46010</v>
      </c>
      <c r="J2872" s="62">
        <v>4.7699999999999996</v>
      </c>
      <c r="K2872" s="66">
        <v>46013</v>
      </c>
      <c r="L2872" s="62">
        <v>310.89</v>
      </c>
      <c r="M2872" s="62">
        <v>310.89</v>
      </c>
      <c r="N2872" s="67">
        <v>3.1088999999999999E-2</v>
      </c>
      <c r="O2872" s="67">
        <f t="shared" si="54"/>
        <v>3.1088999999999999E-2</v>
      </c>
      <c r="R2872" s="67"/>
      <c r="X2872" s="66">
        <v>46009</v>
      </c>
      <c r="Y2872" s="62">
        <v>6.75</v>
      </c>
    </row>
    <row r="2873" spans="9:25" x14ac:dyDescent="0.25">
      <c r="I2873" s="66">
        <v>46013</v>
      </c>
      <c r="J2873" s="62">
        <v>4.78</v>
      </c>
      <c r="K2873" s="66">
        <v>46014</v>
      </c>
      <c r="L2873" s="62">
        <v>310.24</v>
      </c>
      <c r="M2873" s="62">
        <v>310.24</v>
      </c>
      <c r="N2873" s="67">
        <v>3.1023999999999999E-2</v>
      </c>
      <c r="O2873" s="67">
        <f t="shared" si="54"/>
        <v>3.1023999999999999E-2</v>
      </c>
      <c r="R2873" s="67"/>
      <c r="X2873" s="66">
        <v>46010</v>
      </c>
      <c r="Y2873" s="62">
        <v>6.75</v>
      </c>
    </row>
    <row r="2874" spans="9:25" x14ac:dyDescent="0.25">
      <c r="I2874" s="66">
        <v>46014</v>
      </c>
      <c r="J2874" s="62">
        <v>4.78</v>
      </c>
      <c r="K2874" s="66">
        <v>46015</v>
      </c>
      <c r="L2874" s="62">
        <v>310.33</v>
      </c>
      <c r="M2874" s="62">
        <v>310.33</v>
      </c>
      <c r="N2874" s="67">
        <v>3.1032999999999998E-2</v>
      </c>
      <c r="O2874" s="67">
        <f t="shared" si="54"/>
        <v>3.1032999999999998E-2</v>
      </c>
      <c r="R2874" s="67"/>
      <c r="X2874" s="66">
        <v>46013</v>
      </c>
      <c r="Y2874" s="62">
        <v>6.75</v>
      </c>
    </row>
    <row r="2875" spans="9:25" x14ac:dyDescent="0.25">
      <c r="I2875" s="66">
        <v>46015</v>
      </c>
      <c r="J2875" s="62">
        <v>4.75</v>
      </c>
      <c r="K2875" s="66">
        <v>46016</v>
      </c>
      <c r="L2875" s="62">
        <v>310.54000000000002</v>
      </c>
      <c r="M2875" s="62">
        <v>310.54000000000002</v>
      </c>
      <c r="N2875" s="67">
        <v>3.1054000000000002E-2</v>
      </c>
      <c r="O2875" s="67">
        <f t="shared" si="54"/>
        <v>3.1054000000000002E-2</v>
      </c>
      <c r="R2875" s="67"/>
      <c r="X2875" s="66">
        <v>46014</v>
      </c>
      <c r="Y2875" s="62">
        <v>6.75</v>
      </c>
    </row>
    <row r="2876" spans="9:25" x14ac:dyDescent="0.25">
      <c r="I2876" s="66">
        <v>46016</v>
      </c>
      <c r="J2876" s="62"/>
      <c r="K2876" s="66">
        <v>46017</v>
      </c>
      <c r="L2876" s="62">
        <v>310.56</v>
      </c>
      <c r="M2876" s="62">
        <v>310.56</v>
      </c>
      <c r="N2876" s="67">
        <v>3.1056E-2</v>
      </c>
      <c r="O2876" s="67">
        <f t="shared" si="54"/>
        <v>3.1056E-2</v>
      </c>
      <c r="R2876" s="67"/>
      <c r="X2876" s="66">
        <v>46015</v>
      </c>
      <c r="Y2876" s="62">
        <v>6.75</v>
      </c>
    </row>
    <row r="2877" spans="9:25" x14ac:dyDescent="0.25">
      <c r="I2877" s="66">
        <v>46017</v>
      </c>
      <c r="J2877" s="62">
        <v>4.76</v>
      </c>
      <c r="K2877" s="66">
        <v>46020</v>
      </c>
      <c r="L2877" s="62">
        <v>310.27</v>
      </c>
      <c r="M2877" s="62">
        <v>310.27</v>
      </c>
      <c r="N2877" s="67">
        <v>3.1026999999999999E-2</v>
      </c>
      <c r="O2877" s="67">
        <f t="shared" si="54"/>
        <v>3.1026999999999999E-2</v>
      </c>
      <c r="R2877" s="67"/>
      <c r="X2877" s="66">
        <v>46016</v>
      </c>
      <c r="Y2877" s="62">
        <v>6.75</v>
      </c>
    </row>
    <row r="2878" spans="9:25" x14ac:dyDescent="0.25">
      <c r="I2878" s="66">
        <v>46020</v>
      </c>
      <c r="J2878" s="62">
        <v>4.75</v>
      </c>
      <c r="K2878" s="66">
        <v>46021</v>
      </c>
      <c r="L2878" s="62">
        <v>309.06</v>
      </c>
      <c r="M2878" s="62">
        <v>309.06</v>
      </c>
      <c r="N2878" s="67">
        <v>3.0905999999999999E-2</v>
      </c>
      <c r="O2878" s="67">
        <f t="shared" si="54"/>
        <v>3.0905999999999999E-2</v>
      </c>
      <c r="R2878" s="67"/>
      <c r="X2878" s="66">
        <v>46017</v>
      </c>
      <c r="Y2878" s="62">
        <v>6.75</v>
      </c>
    </row>
    <row r="2879" spans="9:25" x14ac:dyDescent="0.25">
      <c r="I2879" s="66">
        <v>46021</v>
      </c>
      <c r="J2879" s="62">
        <v>4.76</v>
      </c>
      <c r="K2879" s="66">
        <v>46022</v>
      </c>
      <c r="L2879" s="62">
        <v>308.88</v>
      </c>
      <c r="M2879" s="62">
        <v>308.88</v>
      </c>
      <c r="N2879" s="67">
        <v>3.0887999999999999E-2</v>
      </c>
      <c r="O2879" s="67">
        <f t="shared" si="54"/>
        <v>3.0887999999999999E-2</v>
      </c>
      <c r="R2879" s="67"/>
      <c r="X2879" s="66">
        <v>46020</v>
      </c>
      <c r="Y2879" s="62">
        <v>6.75</v>
      </c>
    </row>
    <row r="2880" spans="9:25" x14ac:dyDescent="0.25">
      <c r="I2880" s="66">
        <v>46022</v>
      </c>
      <c r="J2880" s="62">
        <v>4.79</v>
      </c>
      <c r="R2880" s="67"/>
      <c r="X2880" s="66">
        <v>46021</v>
      </c>
      <c r="Y2880" s="62">
        <v>6.75</v>
      </c>
    </row>
    <row r="2881" spans="24:25" x14ac:dyDescent="0.25">
      <c r="X2881" s="66">
        <v>46022</v>
      </c>
      <c r="Y2881" s="62">
        <v>6.75</v>
      </c>
    </row>
  </sheetData>
  <autoFilter ref="L9:O2880" xr:uid="{B0AC834E-408F-4F68-A39C-2CB5898FA4BB}"/>
  <mergeCells count="3">
    <mergeCell ref="C8:E8"/>
    <mergeCell ref="F11:G11"/>
    <mergeCell ref="F19:G1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4D047-4F57-4606-B4BA-6ABFB7E806DF}">
  <dimension ref="A1:R33"/>
  <sheetViews>
    <sheetView showGridLines="0" zoomScaleNormal="100" workbookViewId="0">
      <selection activeCell="E17" sqref="E17"/>
    </sheetView>
  </sheetViews>
  <sheetFormatPr defaultColWidth="8.7109375" defaultRowHeight="15" x14ac:dyDescent="0.25"/>
  <cols>
    <col min="1" max="1" width="8.7109375" style="12"/>
    <col min="2" max="2" width="67.140625" style="12" bestFit="1" customWidth="1"/>
    <col min="3" max="16384" width="8.7109375" style="12"/>
  </cols>
  <sheetData>
    <row r="1" spans="1:18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1" t="s">
        <v>211</v>
      </c>
    </row>
    <row r="2" spans="1:18" x14ac:dyDescent="0.25">
      <c r="A2" s="13" t="s">
        <v>208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 t="s">
        <v>210</v>
      </c>
    </row>
    <row r="3" spans="1:18" x14ac:dyDescent="0.25">
      <c r="A3" s="13" t="s">
        <v>209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1" t="s">
        <v>212</v>
      </c>
    </row>
    <row r="4" spans="1:18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1" t="s">
        <v>213</v>
      </c>
    </row>
    <row r="5" spans="1:18" ht="15.75" x14ac:dyDescent="0.25">
      <c r="B5" s="50" t="s">
        <v>55</v>
      </c>
    </row>
    <row r="8" spans="1:18" x14ac:dyDescent="0.25">
      <c r="B8" s="179" t="s">
        <v>56</v>
      </c>
      <c r="C8" s="179"/>
      <c r="D8" s="179"/>
      <c r="E8" s="21" t="s">
        <v>57</v>
      </c>
    </row>
    <row r="9" spans="1:18" x14ac:dyDescent="0.25">
      <c r="B9" s="182" t="s">
        <v>75</v>
      </c>
      <c r="C9" s="182"/>
      <c r="D9" s="182"/>
      <c r="E9" s="77">
        <f>'6. Beta'!J7</f>
        <v>0.61990679116887815</v>
      </c>
      <c r="G9" s="21" t="s">
        <v>58</v>
      </c>
      <c r="H9" s="21" t="s">
        <v>59</v>
      </c>
      <c r="K9" s="78"/>
      <c r="L9" s="79" t="s">
        <v>60</v>
      </c>
      <c r="M9" s="78"/>
    </row>
    <row r="10" spans="1:18" ht="18" x14ac:dyDescent="0.25">
      <c r="B10" s="182" t="s">
        <v>243</v>
      </c>
      <c r="C10" s="182"/>
      <c r="D10" s="182"/>
      <c r="E10" s="80">
        <f>(1+'3. Variáveis'!J10)/(1+E14)*(1+E15)-1</f>
        <v>5.6240730740631628E-2</v>
      </c>
      <c r="G10" s="81">
        <f>'3. Variáveis'!J10</f>
        <v>2.9987745454545425E-2</v>
      </c>
      <c r="H10" s="81">
        <f>(1+G10)/(1+E14)*(1+E15)-1</f>
        <v>5.6240730740631628E-2</v>
      </c>
      <c r="K10" s="82" t="s">
        <v>61</v>
      </c>
      <c r="L10" s="51">
        <f>(1+G10)/(1+E14)-1</f>
        <v>4.6727808873381349E-6</v>
      </c>
      <c r="M10" s="51">
        <f>(1+E10)/(1+E15)-1</f>
        <v>4.6727808873381349E-6</v>
      </c>
    </row>
    <row r="11" spans="1:18" ht="18" x14ac:dyDescent="0.35">
      <c r="B11" s="184" t="s">
        <v>244</v>
      </c>
      <c r="C11" s="184"/>
      <c r="D11" s="184"/>
      <c r="E11" s="81">
        <f>(1+'3. Variáveis'!D10)/(1+E14)*(1+E15)-1</f>
        <v>0.16902788717921857</v>
      </c>
      <c r="G11" s="81">
        <f>'3. Variáveis'!D10</f>
        <v>0.13997156410065248</v>
      </c>
      <c r="H11" s="81">
        <f>(1+G11)/(1+E14)*(1+E15)-1</f>
        <v>0.16902788717921857</v>
      </c>
      <c r="K11" s="82" t="s">
        <v>62</v>
      </c>
      <c r="L11" s="51">
        <f>E13/(1+E15)</f>
        <v>3.1106899216797886E-2</v>
      </c>
      <c r="M11" s="51"/>
    </row>
    <row r="12" spans="1:18" ht="18" x14ac:dyDescent="0.25">
      <c r="B12" s="182" t="s">
        <v>245</v>
      </c>
      <c r="C12" s="182"/>
      <c r="D12" s="182"/>
      <c r="E12" s="81">
        <f>E11-E10</f>
        <v>0.11278715643858694</v>
      </c>
      <c r="G12" s="83">
        <f>G11-G10</f>
        <v>0.10998381864610705</v>
      </c>
      <c r="H12" s="83">
        <f>H11-H10</f>
        <v>0.11278715643858694</v>
      </c>
      <c r="I12" s="84">
        <f>G12/(1+E14)*(1+E15)</f>
        <v>0.11278715643858689</v>
      </c>
      <c r="K12" s="85" t="s">
        <v>63</v>
      </c>
      <c r="L12" s="86">
        <f>G12/(1+E14)</f>
        <v>0.10678217586739869</v>
      </c>
      <c r="M12" s="87"/>
    </row>
    <row r="13" spans="1:18" ht="18" x14ac:dyDescent="0.25">
      <c r="B13" s="182" t="s">
        <v>246</v>
      </c>
      <c r="C13" s="182"/>
      <c r="D13" s="182"/>
      <c r="E13" s="81">
        <f>H13</f>
        <v>3.2856220429906928E-2</v>
      </c>
      <c r="G13" s="83">
        <f>'3. Variáveis'!O10</f>
        <v>3.2039575278476423E-2</v>
      </c>
      <c r="H13" s="83">
        <f>G13/(1+E14)*(1+E15)</f>
        <v>3.2856220429906928E-2</v>
      </c>
      <c r="K13" s="85" t="s">
        <v>64</v>
      </c>
      <c r="L13" s="86">
        <f>L10+L12*E9+L11</f>
        <v>9.7306567993675153E-2</v>
      </c>
      <c r="M13" s="86"/>
    </row>
    <row r="14" spans="1:18" x14ac:dyDescent="0.25">
      <c r="B14" s="184" t="s">
        <v>65</v>
      </c>
      <c r="C14" s="184"/>
      <c r="D14" s="184"/>
      <c r="E14" s="57">
        <f>'3. Variáveis'!R10</f>
        <v>2.9982932569983856E-2</v>
      </c>
      <c r="H14" s="51"/>
      <c r="K14" s="82" t="s">
        <v>77</v>
      </c>
      <c r="L14" s="88">
        <f>L13-E17</f>
        <v>0</v>
      </c>
      <c r="M14" s="51"/>
    </row>
    <row r="15" spans="1:18" x14ac:dyDescent="0.25">
      <c r="B15" s="185" t="s">
        <v>66</v>
      </c>
      <c r="C15" s="185"/>
      <c r="D15" s="185"/>
      <c r="E15" s="89">
        <f>'3. Variáveis'!T10</f>
        <v>5.6235795182195458E-2</v>
      </c>
      <c r="H15" s="51"/>
    </row>
    <row r="16" spans="1:18" ht="18" x14ac:dyDescent="0.35">
      <c r="B16" s="177" t="s">
        <v>247</v>
      </c>
      <c r="C16" s="177"/>
      <c r="D16" s="177"/>
      <c r="E16" s="90">
        <f>E10+E9*E12+E13</f>
        <v>0.15901447540344527</v>
      </c>
      <c r="G16" s="91"/>
      <c r="H16" s="92"/>
    </row>
    <row r="17" spans="2:14" ht="18" x14ac:dyDescent="0.35">
      <c r="B17" s="178" t="s">
        <v>248</v>
      </c>
      <c r="C17" s="178"/>
      <c r="D17" s="178"/>
      <c r="E17" s="93">
        <f>(1+E16)/(1+E15)-1</f>
        <v>9.7306567993675097E-2</v>
      </c>
      <c r="G17" s="94"/>
      <c r="H17" s="25"/>
    </row>
    <row r="18" spans="2:14" x14ac:dyDescent="0.25">
      <c r="B18" s="186"/>
      <c r="C18" s="186"/>
      <c r="D18" s="186"/>
      <c r="E18" s="186"/>
      <c r="G18" s="183" t="b">
        <f>G17=E17</f>
        <v>0</v>
      </c>
      <c r="H18" s="183"/>
    </row>
    <row r="19" spans="2:14" x14ac:dyDescent="0.25">
      <c r="B19" s="95"/>
      <c r="C19" s="95"/>
      <c r="D19" s="95"/>
      <c r="E19" s="95"/>
      <c r="F19" s="51"/>
    </row>
    <row r="21" spans="2:14" x14ac:dyDescent="0.25">
      <c r="B21" s="179" t="s">
        <v>67</v>
      </c>
      <c r="C21" s="179"/>
      <c r="D21" s="179"/>
      <c r="E21" s="21" t="s">
        <v>57</v>
      </c>
      <c r="K21" s="180" t="s">
        <v>76</v>
      </c>
      <c r="L21" s="180"/>
      <c r="M21" s="180"/>
      <c r="N21" s="180"/>
    </row>
    <row r="22" spans="2:14" x14ac:dyDescent="0.25">
      <c r="B22" s="182" t="s">
        <v>68</v>
      </c>
      <c r="C22" s="182"/>
      <c r="D22" s="182"/>
      <c r="E22" s="81">
        <f>'3. Variáveis'!V10</f>
        <v>0.13974924242424244</v>
      </c>
      <c r="K22" s="181"/>
      <c r="L22" s="181"/>
      <c r="M22" s="181"/>
      <c r="N22" s="181"/>
    </row>
    <row r="23" spans="2:14" x14ac:dyDescent="0.25">
      <c r="B23" s="182" t="str">
        <f>'3. Variáveis'!U9</f>
        <v>Taxa_BNDES_TLP
Série 20765 BC - PJ</v>
      </c>
      <c r="C23" s="182"/>
      <c r="D23" s="182"/>
      <c r="E23" s="81">
        <f>'3. Variáveis'!U10</f>
        <v>0.10829015151515149</v>
      </c>
      <c r="I23" s="51"/>
      <c r="K23" s="48" t="s">
        <v>69</v>
      </c>
      <c r="L23" s="48"/>
      <c r="M23" s="48"/>
      <c r="N23" s="96">
        <f>'3. Variáveis'!Y10</f>
        <v>3.2500000000000001E-2</v>
      </c>
    </row>
    <row r="24" spans="2:14" x14ac:dyDescent="0.25">
      <c r="B24" s="176" t="s">
        <v>70</v>
      </c>
      <c r="C24" s="176"/>
      <c r="D24" s="176"/>
      <c r="E24" s="98">
        <f>E15</f>
        <v>5.6235795182195458E-2</v>
      </c>
      <c r="I24" s="51"/>
      <c r="K24" s="48" t="s">
        <v>71</v>
      </c>
      <c r="L24" s="48"/>
      <c r="M24" s="48"/>
      <c r="N24" s="96">
        <f>(1+N23)/(1+E14)*(1+E15)-1</f>
        <v>5.88170192339732E-2</v>
      </c>
    </row>
    <row r="25" spans="2:14" x14ac:dyDescent="0.25">
      <c r="B25" s="177" t="s">
        <v>170</v>
      </c>
      <c r="C25" s="177"/>
      <c r="D25" s="177"/>
      <c r="E25" s="99">
        <f>AVERAGE(E22:E23)</f>
        <v>0.12401969696969697</v>
      </c>
      <c r="I25" s="51"/>
      <c r="K25" s="100" t="s">
        <v>72</v>
      </c>
      <c r="L25" s="100"/>
      <c r="M25" s="100"/>
      <c r="N25" s="101">
        <f>E13</f>
        <v>3.2856220429906928E-2</v>
      </c>
    </row>
    <row r="26" spans="2:14" x14ac:dyDescent="0.25">
      <c r="B26" s="178" t="s">
        <v>222</v>
      </c>
      <c r="C26" s="178"/>
      <c r="D26" s="178"/>
      <c r="E26" s="93">
        <f>(1+E25)/(1+E24)-1</f>
        <v>6.4174971248545098E-2</v>
      </c>
      <c r="G26" s="102"/>
      <c r="H26" s="103"/>
      <c r="I26" s="103"/>
      <c r="K26" s="48" t="s">
        <v>73</v>
      </c>
      <c r="L26" s="48"/>
      <c r="M26" s="48"/>
      <c r="N26" s="96">
        <f>N24+N25</f>
        <v>9.1673239663880135E-2</v>
      </c>
    </row>
    <row r="27" spans="2:14" x14ac:dyDescent="0.25">
      <c r="B27" s="176" t="s">
        <v>259</v>
      </c>
      <c r="C27" s="176"/>
      <c r="D27" s="176"/>
      <c r="E27" s="98">
        <f>'5. Custo da dívida'!G18</f>
        <v>0.11957171441890493</v>
      </c>
      <c r="K27" s="104" t="s">
        <v>74</v>
      </c>
      <c r="L27" s="105"/>
      <c r="M27" s="105"/>
      <c r="N27" s="106">
        <f>(1+N26)/(1+E15)-1</f>
        <v>3.3550694497692213E-2</v>
      </c>
    </row>
    <row r="28" spans="2:14" x14ac:dyDescent="0.25">
      <c r="B28" s="97" t="s">
        <v>261</v>
      </c>
      <c r="C28" s="97"/>
      <c r="D28" s="97"/>
      <c r="E28" s="98">
        <v>0.34</v>
      </c>
    </row>
    <row r="29" spans="2:14" x14ac:dyDescent="0.25">
      <c r="B29" s="177" t="s">
        <v>260</v>
      </c>
      <c r="C29" s="177"/>
      <c r="D29" s="177"/>
      <c r="E29" s="99">
        <f>E27*(1-E28)</f>
        <v>7.8917331516477243E-2</v>
      </c>
    </row>
    <row r="33" spans="5:5" x14ac:dyDescent="0.25">
      <c r="E33" s="51"/>
    </row>
  </sheetData>
  <mergeCells count="21">
    <mergeCell ref="G18:H18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E18"/>
    <mergeCell ref="B27:D27"/>
    <mergeCell ref="B29:D29"/>
    <mergeCell ref="B26:D26"/>
    <mergeCell ref="B21:D21"/>
    <mergeCell ref="K21:N22"/>
    <mergeCell ref="B22:D22"/>
    <mergeCell ref="B23:D23"/>
    <mergeCell ref="B24:D24"/>
    <mergeCell ref="B25:D25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07E2B-25FE-4E50-A228-5BA45BB59358}">
  <dimension ref="A1:Z18"/>
  <sheetViews>
    <sheetView showGridLines="0" workbookViewId="0">
      <selection activeCell="B11" sqref="B11"/>
    </sheetView>
  </sheetViews>
  <sheetFormatPr defaultColWidth="11.140625" defaultRowHeight="15" x14ac:dyDescent="0.25"/>
  <cols>
    <col min="1" max="16384" width="11.140625" style="12"/>
  </cols>
  <sheetData>
    <row r="1" spans="1:26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1" t="s">
        <v>211</v>
      </c>
    </row>
    <row r="2" spans="1:26" x14ac:dyDescent="0.25">
      <c r="A2" s="13" t="s">
        <v>208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 t="s">
        <v>210</v>
      </c>
    </row>
    <row r="3" spans="1:26" x14ac:dyDescent="0.25">
      <c r="A3" s="13" t="s">
        <v>209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1" t="s">
        <v>212</v>
      </c>
    </row>
    <row r="4" spans="1:26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1" t="s">
        <v>213</v>
      </c>
    </row>
    <row r="6" spans="1:26" x14ac:dyDescent="0.25">
      <c r="D6" s="12" t="s">
        <v>165</v>
      </c>
    </row>
    <row r="8" spans="1:26" x14ac:dyDescent="0.25">
      <c r="B8" s="12" t="s">
        <v>148</v>
      </c>
      <c r="L8" s="12" t="s">
        <v>149</v>
      </c>
      <c r="V8" s="12" t="s">
        <v>166</v>
      </c>
      <c r="Y8" s="12" t="s">
        <v>167</v>
      </c>
    </row>
    <row r="9" spans="1:26" x14ac:dyDescent="0.25">
      <c r="C9" s="12" t="s">
        <v>144</v>
      </c>
      <c r="D9" s="12" t="s">
        <v>145</v>
      </c>
      <c r="E9" s="62" t="s">
        <v>146</v>
      </c>
      <c r="F9" s="62" t="s">
        <v>153</v>
      </c>
      <c r="G9" s="62" t="s">
        <v>168</v>
      </c>
      <c r="H9" s="12" t="s">
        <v>151</v>
      </c>
      <c r="I9" s="12" t="s">
        <v>157</v>
      </c>
      <c r="L9" s="12" t="s">
        <v>144</v>
      </c>
      <c r="M9" s="12" t="s">
        <v>145</v>
      </c>
      <c r="N9" s="62" t="s">
        <v>146</v>
      </c>
      <c r="O9" s="12" t="s">
        <v>147</v>
      </c>
      <c r="P9" s="62" t="s">
        <v>168</v>
      </c>
      <c r="Q9" s="12" t="s">
        <v>151</v>
      </c>
      <c r="R9" s="12" t="s">
        <v>157</v>
      </c>
      <c r="V9" s="62" t="s">
        <v>130</v>
      </c>
      <c r="W9" s="62" t="s">
        <v>149</v>
      </c>
      <c r="Y9" s="62" t="s">
        <v>130</v>
      </c>
      <c r="Z9" s="62" t="s">
        <v>149</v>
      </c>
    </row>
    <row r="10" spans="1:26" x14ac:dyDescent="0.25">
      <c r="F10" s="62"/>
      <c r="G10" s="62"/>
    </row>
    <row r="11" spans="1:26" x14ac:dyDescent="0.25">
      <c r="C11" s="62" t="s">
        <v>150</v>
      </c>
      <c r="D11" s="107">
        <v>572721</v>
      </c>
      <c r="E11" s="108">
        <v>-46532</v>
      </c>
      <c r="F11" s="67">
        <f>-E11/D11</f>
        <v>8.1247239057062687E-2</v>
      </c>
      <c r="G11" s="67">
        <f>F11*Y11</f>
        <v>1.5899013905712547E-2</v>
      </c>
      <c r="H11" s="31" t="s">
        <v>152</v>
      </c>
      <c r="I11" s="12" t="s">
        <v>158</v>
      </c>
      <c r="L11" s="62" t="s">
        <v>150</v>
      </c>
      <c r="M11" s="107">
        <f>27868+213499+156648+594981</f>
        <v>992996</v>
      </c>
      <c r="N11" s="108">
        <f>-131719</f>
        <v>-131719</v>
      </c>
      <c r="O11" s="67">
        <f>-N11/M11</f>
        <v>0.13264806706170015</v>
      </c>
      <c r="P11" s="67">
        <f>O11*Z11</f>
        <v>0.10669058853989269</v>
      </c>
      <c r="Q11" s="31" t="s">
        <v>154</v>
      </c>
      <c r="R11" s="12" t="s">
        <v>159</v>
      </c>
      <c r="V11" s="108">
        <v>1745982</v>
      </c>
      <c r="W11" s="108">
        <v>7176346</v>
      </c>
      <c r="Y11" s="67">
        <f>V11/(SUM($V11:$W11))</f>
        <v>0.19568682074902424</v>
      </c>
      <c r="Z11" s="67">
        <f>W11/(SUM($V11:$W11))</f>
        <v>0.80431317925097578</v>
      </c>
    </row>
    <row r="12" spans="1:26" x14ac:dyDescent="0.25">
      <c r="C12" s="62" t="s">
        <v>155</v>
      </c>
      <c r="D12" s="107">
        <v>1130004</v>
      </c>
      <c r="E12" s="108">
        <v>-72393</v>
      </c>
      <c r="F12" s="67">
        <f>-E12/D12</f>
        <v>6.4064374993362858E-2</v>
      </c>
      <c r="G12" s="67">
        <f t="shared" ref="G12:G14" si="0">F12*Y12</f>
        <v>1.3163482089848431E-2</v>
      </c>
      <c r="H12" s="31" t="s">
        <v>156</v>
      </c>
      <c r="I12" s="12" t="s">
        <v>158</v>
      </c>
      <c r="L12" s="62" t="s">
        <v>155</v>
      </c>
      <c r="M12" s="107">
        <f>23280+152617+225490+669345</f>
        <v>1070732</v>
      </c>
      <c r="N12" s="108">
        <v>-136183</v>
      </c>
      <c r="O12" s="67">
        <f>-N12/M12</f>
        <v>0.12718682172569792</v>
      </c>
      <c r="P12" s="67">
        <f t="shared" ref="P12:P14" si="1">O12*Z12</f>
        <v>0.1010533981182028</v>
      </c>
      <c r="Q12" s="31" t="s">
        <v>161</v>
      </c>
      <c r="R12" s="12" t="s">
        <v>160</v>
      </c>
      <c r="V12" s="108">
        <v>2078444</v>
      </c>
      <c r="W12" s="108">
        <v>8036981</v>
      </c>
      <c r="Y12" s="67">
        <f>V12/(SUM($V12:$W12))</f>
        <v>0.20547273100240473</v>
      </c>
      <c r="Z12" s="67">
        <f>W12/(SUM($V12:$W12))</f>
        <v>0.79452726899759529</v>
      </c>
    </row>
    <row r="13" spans="1:26" x14ac:dyDescent="0.25">
      <c r="C13" s="62" t="s">
        <v>162</v>
      </c>
      <c r="D13" s="107">
        <v>1113361</v>
      </c>
      <c r="E13" s="108">
        <v>-96985</v>
      </c>
      <c r="F13" s="67">
        <f>-E13/D13</f>
        <v>8.7110110736769122E-2</v>
      </c>
      <c r="G13" s="67">
        <f t="shared" si="0"/>
        <v>1.7818036889089693E-2</v>
      </c>
      <c r="H13" s="31" t="s">
        <v>163</v>
      </c>
      <c r="I13" s="12" t="s">
        <v>158</v>
      </c>
      <c r="L13" s="62" t="s">
        <v>162</v>
      </c>
      <c r="M13" s="107">
        <f>26488+181294+252414+717945</f>
        <v>1178141</v>
      </c>
      <c r="N13" s="108">
        <v>-134266</v>
      </c>
      <c r="O13" s="67">
        <f>-N13/M13</f>
        <v>0.11396428780595871</v>
      </c>
      <c r="P13" s="67">
        <f t="shared" si="1"/>
        <v>9.0653332659757946E-2</v>
      </c>
      <c r="Q13" s="31" t="s">
        <v>164</v>
      </c>
      <c r="R13" s="12" t="s">
        <v>160</v>
      </c>
      <c r="V13" s="108">
        <v>2204792</v>
      </c>
      <c r="W13" s="108">
        <v>8574155</v>
      </c>
      <c r="Y13" s="67">
        <f t="shared" ref="Y13:Y14" si="2">V13/(SUM($V13:$W13))</f>
        <v>0.20454613980382313</v>
      </c>
      <c r="Z13" s="67">
        <f t="shared" ref="Z13:Z14" si="3">W13/(SUM($V13:$W13))</f>
        <v>0.79545386019617681</v>
      </c>
    </row>
    <row r="14" spans="1:26" x14ac:dyDescent="0.25">
      <c r="C14" s="62" t="s">
        <v>206</v>
      </c>
      <c r="D14" s="107">
        <v>1163038</v>
      </c>
      <c r="E14" s="108">
        <v>-97067</v>
      </c>
      <c r="F14" s="67">
        <f>-E14/D14</f>
        <v>8.3459869754900523E-2</v>
      </c>
      <c r="G14" s="67">
        <f t="shared" si="0"/>
        <v>1.5546251219802226E-2</v>
      </c>
      <c r="H14" s="31" t="s">
        <v>207</v>
      </c>
      <c r="I14" s="12" t="s">
        <v>158</v>
      </c>
      <c r="L14" s="62" t="s">
        <v>206</v>
      </c>
      <c r="M14" s="107">
        <f>25698+199540+266921+852892</f>
        <v>1345051</v>
      </c>
      <c r="N14" s="108">
        <v>-194160</v>
      </c>
      <c r="O14" s="67">
        <f>(-N14/M14)</f>
        <v>0.14435140377576761</v>
      </c>
      <c r="P14" s="67">
        <f t="shared" si="1"/>
        <v>0.11746275425331346</v>
      </c>
      <c r="Q14" s="31" t="s">
        <v>220</v>
      </c>
      <c r="R14" s="12" t="s">
        <v>221</v>
      </c>
      <c r="V14" s="108">
        <v>2158407</v>
      </c>
      <c r="W14" s="108">
        <v>9428976</v>
      </c>
      <c r="Y14" s="67">
        <f t="shared" si="2"/>
        <v>0.1862721720685335</v>
      </c>
      <c r="Z14" s="67">
        <f t="shared" si="3"/>
        <v>0.81372782793146647</v>
      </c>
    </row>
    <row r="16" spans="1:26" x14ac:dyDescent="0.25">
      <c r="F16" s="62" t="s">
        <v>13</v>
      </c>
      <c r="G16" s="57">
        <f>AVERAGE(G11:G14)</f>
        <v>1.5606696026113226E-2</v>
      </c>
      <c r="O16" s="62" t="s">
        <v>13</v>
      </c>
      <c r="P16" s="57">
        <f>AVERAGE(P11:P14)</f>
        <v>0.10396501839279171</v>
      </c>
    </row>
    <row r="18" spans="6:7" x14ac:dyDescent="0.25">
      <c r="F18" s="12" t="s">
        <v>169</v>
      </c>
      <c r="G18" s="61">
        <f>G16+P16</f>
        <v>0.11957171441890493</v>
      </c>
    </row>
  </sheetData>
  <phoneticPr fontId="5" type="noConversion"/>
  <hyperlinks>
    <hyperlink ref="H14" r:id="rId1" xr:uid="{27F5230E-11CC-4616-9ECC-6A3265E9FD5D}"/>
    <hyperlink ref="H13" r:id="rId2" xr:uid="{C27B4F45-D3BE-4014-81E6-12D10B941C9A}"/>
    <hyperlink ref="H12" r:id="rId3" xr:uid="{F9134624-7B36-4751-B352-A2E1FB039659}"/>
    <hyperlink ref="H11" r:id="rId4" xr:uid="{103830B4-9B22-4040-BF67-4F3662990D74}"/>
    <hyperlink ref="Q11" r:id="rId5" xr:uid="{3DB99922-289E-4751-8099-F4F97AD528FA}"/>
    <hyperlink ref="Q12" r:id="rId6" xr:uid="{93CCF789-876B-4F1B-9364-5CE7E5B8E81F}"/>
    <hyperlink ref="Q13" r:id="rId7" xr:uid="{CDB2E107-40AA-4621-B427-368695D129A5}"/>
    <hyperlink ref="Q14" r:id="rId8" xr:uid="{50F6E80A-A77B-44B9-BA02-09F1B08AF3A9}"/>
  </hyperlink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590"/>
  <sheetViews>
    <sheetView showGridLines="0" workbookViewId="0">
      <selection activeCell="J8" sqref="J8:J9"/>
    </sheetView>
  </sheetViews>
  <sheetFormatPr defaultColWidth="8.7109375" defaultRowHeight="15" outlineLevelCol="1" x14ac:dyDescent="0.25"/>
  <cols>
    <col min="1" max="1" width="8.7109375" style="12"/>
    <col min="2" max="2" width="19.7109375" style="12" customWidth="1" outlineLevel="1"/>
    <col min="3" max="8" width="8.7109375" style="12" customWidth="1" outlineLevel="1"/>
    <col min="9" max="10" width="8.7109375" style="12"/>
    <col min="11" max="11" width="16.85546875" style="12" customWidth="1" outlineLevel="1"/>
    <col min="12" max="16" width="8.7109375" style="12" customWidth="1" outlineLevel="1"/>
    <col min="17" max="18" width="8.7109375" style="12"/>
    <col min="19" max="24" width="8.7109375" style="12" customWidth="1" outlineLevel="1"/>
    <col min="25" max="26" width="8.7109375" style="12"/>
    <col min="27" max="27" width="16.42578125" style="12" customWidth="1" outlineLevel="1"/>
    <col min="28" max="33" width="8.7109375" style="12" customWidth="1" outlineLevel="1"/>
    <col min="34" max="34" width="8.7109375" style="12"/>
    <col min="35" max="35" width="16.42578125" style="12" customWidth="1" outlineLevel="1"/>
    <col min="36" max="41" width="8.7109375" style="12" customWidth="1" outlineLevel="1"/>
    <col min="42" max="43" width="8.7109375" style="12"/>
    <col min="44" max="49" width="8.7109375" style="12" customWidth="1" outlineLevel="1"/>
    <col min="50" max="50" width="8.7109375" style="12"/>
    <col min="51" max="51" width="10.42578125" style="12" customWidth="1" outlineLevel="1"/>
    <col min="52" max="57" width="8.7109375" style="12" customWidth="1" outlineLevel="1"/>
    <col min="58" max="58" width="8.7109375" style="12"/>
    <col min="59" max="59" width="14.140625" style="12" customWidth="1" outlineLevel="1"/>
    <col min="60" max="61" width="9.28515625" style="12" customWidth="1" outlineLevel="1"/>
    <col min="62" max="62" width="8.7109375" style="12" customWidth="1" outlineLevel="1"/>
    <col min="63" max="64" width="9.28515625" style="12" customWidth="1" outlineLevel="1"/>
    <col min="65" max="65" width="9.28515625" style="12" bestFit="1" customWidth="1"/>
    <col min="66" max="66" width="8.7109375" style="12"/>
    <col min="67" max="67" width="38.28515625" style="12" customWidth="1" outlineLevel="1"/>
    <col min="68" max="68" width="22.28515625" style="12" customWidth="1" outlineLevel="1"/>
    <col min="69" max="69" width="8.7109375" style="12" customWidth="1" outlineLevel="1"/>
    <col min="70" max="70" width="32.5703125" style="12" customWidth="1" outlineLevel="1"/>
    <col min="71" max="71" width="17.7109375" style="12" bestFit="1" customWidth="1" outlineLevel="1"/>
    <col min="72" max="72" width="26.7109375" style="12" bestFit="1" customWidth="1" outlineLevel="1"/>
    <col min="73" max="73" width="21.140625" style="12" bestFit="1" customWidth="1" outlineLevel="1"/>
    <col min="74" max="16384" width="8.7109375" style="12"/>
  </cols>
  <sheetData>
    <row r="1" spans="1:92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1" t="s">
        <v>211</v>
      </c>
    </row>
    <row r="2" spans="1:92" x14ac:dyDescent="0.25">
      <c r="A2" s="13" t="s">
        <v>208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 t="s">
        <v>210</v>
      </c>
    </row>
    <row r="3" spans="1:92" x14ac:dyDescent="0.25">
      <c r="A3" s="13" t="s">
        <v>209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1" t="s">
        <v>212</v>
      </c>
    </row>
    <row r="4" spans="1:92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1" t="s">
        <v>213</v>
      </c>
    </row>
    <row r="6" spans="1:92" ht="15.75" x14ac:dyDescent="0.25">
      <c r="A6" s="109"/>
      <c r="B6" s="110" t="s">
        <v>249</v>
      </c>
      <c r="C6" s="12" t="s">
        <v>37</v>
      </c>
      <c r="E6" s="17" t="s">
        <v>38</v>
      </c>
      <c r="G6" s="12" t="s">
        <v>202</v>
      </c>
      <c r="J6" s="12" t="s">
        <v>203</v>
      </c>
    </row>
    <row r="7" spans="1:92" x14ac:dyDescent="0.25">
      <c r="B7" s="58" t="s">
        <v>36</v>
      </c>
      <c r="C7" s="111">
        <f>BS17</f>
        <v>0.7187539775666415</v>
      </c>
      <c r="E7" s="111">
        <f>BU17</f>
        <v>0.48311349674639992</v>
      </c>
      <c r="G7" s="51">
        <f>'2. Estrutura de Capital'!G17</f>
        <v>0.42901423516963605</v>
      </c>
      <c r="J7" s="12">
        <f>(E7*(1+(1-34%)*G7))</f>
        <v>0.61990679116887815</v>
      </c>
    </row>
    <row r="8" spans="1:92" x14ac:dyDescent="0.25">
      <c r="BG8" s="47" t="s">
        <v>21</v>
      </c>
      <c r="BH8" s="112">
        <f>SKEW(BH15:BH552)</f>
        <v>2.8886684093025645E-3</v>
      </c>
      <c r="BI8" s="62"/>
      <c r="BJ8" s="112">
        <f>SKEW(BJ15:BJ552)</f>
        <v>0.18684845288698129</v>
      </c>
      <c r="BK8" s="112">
        <f>SKEW(BK15:BK552)</f>
        <v>-6.4863416525166889E-2</v>
      </c>
      <c r="BL8" s="112">
        <f>SKEW(BL15:BL552)</f>
        <v>-3.5918241110342898E-2</v>
      </c>
    </row>
    <row r="9" spans="1:92" x14ac:dyDescent="0.25">
      <c r="AI9" s="174" t="s">
        <v>18</v>
      </c>
      <c r="AJ9" s="174"/>
      <c r="AK9" s="174"/>
      <c r="AL9" s="174"/>
      <c r="AM9" s="174"/>
      <c r="AN9" s="174"/>
      <c r="AO9" s="174"/>
      <c r="AP9" s="174"/>
      <c r="AQ9" s="174"/>
      <c r="AR9" s="174"/>
      <c r="AS9" s="174"/>
      <c r="AT9" s="174"/>
      <c r="AU9" s="174"/>
      <c r="AV9" s="174"/>
      <c r="AW9" s="174"/>
      <c r="BG9" s="113" t="s">
        <v>22</v>
      </c>
      <c r="BH9" s="112">
        <f>_xlfn.SKEW.P(BH15:BH552)</f>
        <v>2.8806082554330673E-3</v>
      </c>
      <c r="BI9" s="62"/>
      <c r="BJ9" s="112">
        <f>_xlfn.SKEW.P(BJ15:BJ552)</f>
        <v>0.18632709596151467</v>
      </c>
      <c r="BK9" s="112">
        <f>_xlfn.SKEW.P(BK15:BK552)</f>
        <v>-6.4682430325429446E-2</v>
      </c>
      <c r="BL9" s="112">
        <f>_xlfn.SKEW.P(BL15:BL552)</f>
        <v>-3.5818019655660796E-2</v>
      </c>
    </row>
    <row r="10" spans="1:92" x14ac:dyDescent="0.25">
      <c r="B10" s="60" t="s">
        <v>8</v>
      </c>
      <c r="BG10" s="114" t="s">
        <v>23</v>
      </c>
      <c r="BH10" s="115">
        <f>3+KURT(BH15:BH552)</f>
        <v>3.3310246202985416</v>
      </c>
      <c r="BI10" s="115"/>
      <c r="BJ10" s="115">
        <f>3+KURT(BJ15:BJ552)</f>
        <v>3.3700582174787272</v>
      </c>
      <c r="BK10" s="115">
        <f>3+KURT(BK15:BK552)</f>
        <v>3.2009318396704449</v>
      </c>
      <c r="BL10" s="115">
        <f>3+KURT(BL15:BL552)</f>
        <v>2.9924837556481374</v>
      </c>
      <c r="CC10" s="31" t="s">
        <v>32</v>
      </c>
      <c r="CH10" s="12" t="s">
        <v>34</v>
      </c>
      <c r="CN10" s="31" t="s">
        <v>33</v>
      </c>
    </row>
    <row r="11" spans="1:92" x14ac:dyDescent="0.25">
      <c r="C11" s="192"/>
      <c r="D11" s="192"/>
      <c r="E11" s="192"/>
      <c r="F11" s="192"/>
      <c r="G11" s="192"/>
      <c r="H11" s="192"/>
      <c r="I11" s="192"/>
    </row>
    <row r="12" spans="1:92" x14ac:dyDescent="0.25">
      <c r="K12" s="190" t="s">
        <v>9</v>
      </c>
      <c r="L12" s="190"/>
      <c r="M12" s="190"/>
      <c r="N12" s="190"/>
      <c r="O12" s="190"/>
      <c r="P12" s="190"/>
      <c r="S12" s="190" t="s">
        <v>10</v>
      </c>
      <c r="T12" s="190"/>
      <c r="U12" s="190"/>
      <c r="V12" s="190"/>
      <c r="W12" s="190"/>
      <c r="X12" s="190"/>
      <c r="AR12" s="190" t="s">
        <v>17</v>
      </c>
      <c r="AS12" s="190"/>
      <c r="AT12" s="190"/>
      <c r="AU12" s="190"/>
      <c r="AV12" s="190"/>
      <c r="AW12" s="190"/>
      <c r="AY12" s="12" t="s">
        <v>0</v>
      </c>
      <c r="AZ12" s="191" t="s">
        <v>19</v>
      </c>
      <c r="BA12" s="191"/>
      <c r="BB12" s="191"/>
      <c r="BC12" s="191"/>
      <c r="BD12" s="191"/>
      <c r="BE12" s="191"/>
      <c r="BH12" s="61">
        <f>(_xlfn.COVARIANCE.P($BL$15:$BL$552,BH15:BH552))/VARP($BL$15:$BL$552)</f>
        <v>0.78383553092626668</v>
      </c>
      <c r="BJ12" s="61">
        <f>(_xlfn.COVARIANCE.P($BL$15:$BL$552,BJ15:BJ552))/VARP($BL$15:$BL$552)</f>
        <v>0.59964209544687896</v>
      </c>
      <c r="BK12" s="61">
        <f>(_xlfn.COVARIANCE.P($BL$15:$BL$552,BK15:BK552))/VARP($BL$15:$BL$552)</f>
        <v>0.77278430632677897</v>
      </c>
      <c r="BL12" s="61"/>
    </row>
    <row r="13" spans="1:92" x14ac:dyDescent="0.25">
      <c r="B13" s="116" t="s">
        <v>7</v>
      </c>
      <c r="C13" s="116" t="s">
        <v>6</v>
      </c>
      <c r="D13" s="116" t="s">
        <v>2</v>
      </c>
      <c r="E13" s="116" t="s">
        <v>3</v>
      </c>
      <c r="F13" s="116" t="s">
        <v>4</v>
      </c>
      <c r="G13" s="116" t="s">
        <v>5</v>
      </c>
      <c r="H13" s="116" t="s">
        <v>1</v>
      </c>
      <c r="K13" s="116" t="s">
        <v>6</v>
      </c>
      <c r="L13" s="116" t="s">
        <v>2</v>
      </c>
      <c r="M13" s="116" t="s">
        <v>3</v>
      </c>
      <c r="N13" s="116" t="s">
        <v>4</v>
      </c>
      <c r="O13" s="116" t="s">
        <v>5</v>
      </c>
      <c r="P13" s="116" t="s">
        <v>1</v>
      </c>
      <c r="S13" s="116" t="s">
        <v>6</v>
      </c>
      <c r="T13" s="116" t="s">
        <v>2</v>
      </c>
      <c r="U13" s="116" t="s">
        <v>3</v>
      </c>
      <c r="V13" s="116" t="s">
        <v>4</v>
      </c>
      <c r="W13" s="116" t="s">
        <v>5</v>
      </c>
      <c r="X13" s="116" t="s">
        <v>1</v>
      </c>
      <c r="AR13" s="116" t="s">
        <v>6</v>
      </c>
      <c r="AS13" s="116" t="s">
        <v>2</v>
      </c>
      <c r="AT13" s="116" t="s">
        <v>3</v>
      </c>
      <c r="AU13" s="116" t="s">
        <v>4</v>
      </c>
      <c r="AV13" s="116" t="s">
        <v>5</v>
      </c>
      <c r="AW13" s="116" t="s">
        <v>1</v>
      </c>
      <c r="AZ13" s="116" t="s">
        <v>6</v>
      </c>
      <c r="BA13" s="116" t="s">
        <v>2</v>
      </c>
      <c r="BB13" s="116" t="s">
        <v>3</v>
      </c>
      <c r="BC13" s="116" t="s">
        <v>4</v>
      </c>
      <c r="BD13" s="116" t="s">
        <v>5</v>
      </c>
      <c r="BE13" s="116" t="s">
        <v>1</v>
      </c>
      <c r="BG13" s="116" t="s">
        <v>6</v>
      </c>
      <c r="BH13" s="116" t="s">
        <v>2</v>
      </c>
      <c r="BI13" s="116" t="s">
        <v>3</v>
      </c>
      <c r="BJ13" s="116" t="s">
        <v>4</v>
      </c>
      <c r="BK13" s="116" t="s">
        <v>5</v>
      </c>
      <c r="BL13" s="116" t="s">
        <v>1</v>
      </c>
      <c r="BO13" s="117" t="s">
        <v>24</v>
      </c>
      <c r="BP13" s="117" t="s">
        <v>238</v>
      </c>
      <c r="BQ13" s="117" t="s">
        <v>26</v>
      </c>
      <c r="BR13" s="117" t="s">
        <v>187</v>
      </c>
      <c r="BS13" s="117" t="s">
        <v>29</v>
      </c>
      <c r="BT13" s="117" t="s">
        <v>30</v>
      </c>
      <c r="BU13" s="117" t="s">
        <v>31</v>
      </c>
    </row>
    <row r="14" spans="1:92" ht="18" x14ac:dyDescent="0.35">
      <c r="B14" s="118">
        <v>42002</v>
      </c>
      <c r="C14" s="62">
        <v>2.7240116596221919</v>
      </c>
      <c r="D14" s="62">
        <v>3.487224817276001</v>
      </c>
      <c r="E14" s="62">
        <v>1.357849597930908</v>
      </c>
      <c r="F14" s="62">
        <v>0.88468068838119507</v>
      </c>
      <c r="G14" s="62">
        <v>12.309969902038571</v>
      </c>
      <c r="H14" s="62">
        <v>48512</v>
      </c>
      <c r="BG14" s="62"/>
      <c r="BH14" s="62" t="s">
        <v>250</v>
      </c>
      <c r="BI14" s="62"/>
      <c r="BJ14" s="62" t="s">
        <v>251</v>
      </c>
      <c r="BK14" s="62" t="s">
        <v>252</v>
      </c>
      <c r="BL14" s="62" t="s">
        <v>20</v>
      </c>
      <c r="BO14" s="17" t="s">
        <v>25</v>
      </c>
      <c r="BP14" s="119">
        <v>1</v>
      </c>
      <c r="BQ14" s="62" t="s">
        <v>2</v>
      </c>
      <c r="BR14" s="62" t="str">
        <f>'7. Teste de Normalidade'!I8</f>
        <v>rejeita-se a normalidade dos resíduos</v>
      </c>
      <c r="BS14" s="120">
        <f>BH12</f>
        <v>0.78383553092626668</v>
      </c>
      <c r="BT14" s="57">
        <v>0.7752</v>
      </c>
      <c r="BU14" s="120">
        <f>BS14/(1+((1-34%)*(BT14)))</f>
        <v>0.51853594719235019</v>
      </c>
    </row>
    <row r="15" spans="1:92" x14ac:dyDescent="0.25">
      <c r="B15" s="118">
        <v>42009</v>
      </c>
      <c r="C15" s="62">
        <v>2.7240116596221919</v>
      </c>
      <c r="D15" s="62">
        <v>3.7130504131317141</v>
      </c>
      <c r="E15" s="62">
        <v>1.357849597930908</v>
      </c>
      <c r="F15" s="62">
        <v>0.84621651172637935</v>
      </c>
      <c r="G15" s="62">
        <v>12.3935037612915</v>
      </c>
      <c r="H15" s="62">
        <v>48752.800000000003</v>
      </c>
      <c r="K15" s="67">
        <f t="shared" ref="K15:L15" si="0">C15/C14-1</f>
        <v>0</v>
      </c>
      <c r="L15" s="67">
        <f t="shared" si="0"/>
        <v>6.475796878278528E-2</v>
      </c>
      <c r="M15" s="67">
        <f t="shared" ref="M15:M78" si="1">E15/E14-1</f>
        <v>0</v>
      </c>
      <c r="N15" s="67">
        <f t="shared" ref="N15:N78" si="2">F15/F14-1</f>
        <v>-4.347803355490687E-2</v>
      </c>
      <c r="O15" s="67">
        <f t="shared" ref="O15:O78" si="3">G15/G14-1</f>
        <v>6.7858703081877803E-3</v>
      </c>
      <c r="P15" s="67">
        <f t="shared" ref="P15:P78" si="4">H15/H14-1</f>
        <v>4.9637203166228439E-3</v>
      </c>
      <c r="S15" s="67">
        <f t="shared" ref="S15:T15" si="5">LN(1+K15)</f>
        <v>0</v>
      </c>
      <c r="T15" s="67">
        <f t="shared" si="5"/>
        <v>6.2747513975180205E-2</v>
      </c>
      <c r="U15" s="67">
        <f t="shared" ref="U15:U78" si="6">LN(1+M15)</f>
        <v>0</v>
      </c>
      <c r="V15" s="67">
        <f t="shared" ref="V15:V78" si="7">LN(1+N15)</f>
        <v>-4.445152492371926E-2</v>
      </c>
      <c r="W15" s="67">
        <f t="shared" ref="W15:W78" si="8">LN(1+O15)</f>
        <v>6.7629499216905935E-3</v>
      </c>
      <c r="X15" s="67">
        <f t="shared" ref="X15:X78" si="9">LN(1+P15)</f>
        <v>4.9514416720077689E-3</v>
      </c>
      <c r="AI15" s="121"/>
      <c r="AJ15" s="116" t="s">
        <v>6</v>
      </c>
      <c r="AK15" s="116" t="s">
        <v>2</v>
      </c>
      <c r="AL15" s="116" t="s">
        <v>3</v>
      </c>
      <c r="AM15" s="116" t="s">
        <v>4</v>
      </c>
      <c r="AN15" s="116" t="s">
        <v>5</v>
      </c>
      <c r="AO15" s="116" t="s">
        <v>1</v>
      </c>
      <c r="AR15" s="122">
        <f t="shared" ref="AR15:AR78" si="10">IF(OR(S15&gt;(AJ$17+AJ$16*AI$21),S15&lt;(AJ$17-AJ$16*AI$21)),"",S15)</f>
        <v>0</v>
      </c>
      <c r="AS15" s="76">
        <f t="shared" ref="AS15:AS78" si="11">IF(OR(T15&gt;(AK$17+AK$16*AI$21),T15&lt;(AK$17-AK$16*AI$21)),"",T15)</f>
        <v>6.2747513975180205E-2</v>
      </c>
      <c r="AT15" s="122">
        <f t="shared" ref="AT15:AT78" si="12">IF(OR(U15&gt;(AL$17+AL$16*AI$21),U15&lt;(AL$17-AL$16*AI$21)),"",U15)</f>
        <v>0</v>
      </c>
      <c r="AU15" s="76">
        <f t="shared" ref="AU15:AU78" si="13">IF(OR(V15&gt;(AM$17+AM$16*AI$21),V15&lt;(AM$17-AM$16*AI$21)),"",V15)</f>
        <v>-4.445152492371926E-2</v>
      </c>
      <c r="AV15" s="76">
        <f t="shared" ref="AV15:AV78" si="14">IF(OR(W15&gt;(AN$17+AN$16*AI$21),W15&lt;(AN$17-AN$16*AI$21)),"",W15)</f>
        <v>6.7629499216905935E-3</v>
      </c>
      <c r="AW15" s="76">
        <f t="shared" ref="AW15:AW78" si="15">IF(OR(X15&gt;(AO$17+AO$16*AI$21),X15&lt;(AO$17-AO$16*AI$21)),"",X15)</f>
        <v>4.9514416720077689E-3</v>
      </c>
      <c r="AY15" s="118">
        <v>42009</v>
      </c>
      <c r="AZ15" s="123">
        <f t="shared" ref="AZ15:AZ78" si="16">_xlfn.XLOOKUP($AY15,$B:$B,AR:AR,0)</f>
        <v>0</v>
      </c>
      <c r="BA15" s="67">
        <f t="shared" ref="BA15:BA78" si="17">_xlfn.XLOOKUP($AY15,$B:$B,AS:AS,0)</f>
        <v>6.2747513975180205E-2</v>
      </c>
      <c r="BB15" s="123">
        <f t="shared" ref="BB15:BB78" si="18">_xlfn.XLOOKUP($AY15,$B:$B,AT:AT,0)</f>
        <v>0</v>
      </c>
      <c r="BC15" s="67">
        <f t="shared" ref="BC15:BC78" si="19">_xlfn.XLOOKUP($AY15,$B:$B,AU:AU,0)</f>
        <v>-4.445152492371926E-2</v>
      </c>
      <c r="BD15" s="67">
        <f t="shared" ref="BD15:BD78" si="20">_xlfn.XLOOKUP($AY15,$B:$B,AV:AV,0)</f>
        <v>6.7629499216905935E-3</v>
      </c>
      <c r="BE15" s="67">
        <f t="shared" ref="BE15:BE78" si="21">_xlfn.XLOOKUP($AY15,$B:$B,AW:AW,0)</f>
        <v>4.9514416720077689E-3</v>
      </c>
      <c r="BH15" s="57">
        <f t="shared" ref="BH15:BH78" si="22">BA15</f>
        <v>6.2747513975180205E-2</v>
      </c>
      <c r="BJ15" s="57">
        <f t="shared" ref="BJ15:BJ78" si="23">BC15</f>
        <v>-4.445152492371926E-2</v>
      </c>
      <c r="BK15" s="57">
        <f t="shared" ref="BK15:BK78" si="24">BD15</f>
        <v>6.7629499216905935E-3</v>
      </c>
      <c r="BL15" s="57">
        <f t="shared" ref="BL15:BL78" si="25">BE15</f>
        <v>4.9514416720077689E-3</v>
      </c>
      <c r="BO15" s="12" t="s">
        <v>204</v>
      </c>
      <c r="BP15" s="119">
        <v>1</v>
      </c>
      <c r="BQ15" s="62" t="s">
        <v>4</v>
      </c>
      <c r="BR15" s="62" t="str">
        <f>'7. Teste de Normalidade'!I9</f>
        <v>rejeita-se a normalidade dos resíduos</v>
      </c>
      <c r="BS15" s="120">
        <f>BJ12</f>
        <v>0.59964209544687896</v>
      </c>
      <c r="BT15" s="57">
        <v>0.60309999999999997</v>
      </c>
      <c r="BU15" s="120">
        <f>BS15/(1+((1-34%)*(BT15)))</f>
        <v>0.42891442445161249</v>
      </c>
    </row>
    <row r="16" spans="1:92" x14ac:dyDescent="0.25">
      <c r="B16" s="118">
        <v>42016</v>
      </c>
      <c r="C16" s="62">
        <v>2.7240116596221919</v>
      </c>
      <c r="D16" s="62">
        <v>3.2630864620208739</v>
      </c>
      <c r="E16" s="62">
        <v>1.357849597930908</v>
      </c>
      <c r="F16" s="62">
        <v>0.86406388282775881</v>
      </c>
      <c r="G16" s="62">
        <v>11.596285820007321</v>
      </c>
      <c r="H16" s="62">
        <v>48174.2</v>
      </c>
      <c r="K16" s="67">
        <f t="shared" ref="K16:K79" si="26">C16/C15-1</f>
        <v>0</v>
      </c>
      <c r="L16" s="67">
        <f t="shared" ref="L16:L79" si="27">D16/D15-1</f>
        <v>-0.12118444433705522</v>
      </c>
      <c r="M16" s="67">
        <f t="shared" si="1"/>
        <v>0</v>
      </c>
      <c r="N16" s="67">
        <f t="shared" si="2"/>
        <v>2.1090785696167513E-2</v>
      </c>
      <c r="O16" s="67">
        <f t="shared" si="3"/>
        <v>-6.4325468942376229E-2</v>
      </c>
      <c r="P16" s="67">
        <f t="shared" si="4"/>
        <v>-1.1868036297402518E-2</v>
      </c>
      <c r="S16" s="67">
        <f t="shared" ref="S16:S79" si="28">LN(1+K16)</f>
        <v>0</v>
      </c>
      <c r="T16" s="67">
        <f t="shared" ref="T16:T79" si="29">LN(1+L16)</f>
        <v>-0.12918023760086852</v>
      </c>
      <c r="U16" s="67">
        <f t="shared" si="6"/>
        <v>0</v>
      </c>
      <c r="V16" s="67">
        <f t="shared" si="7"/>
        <v>2.0871453639087666E-2</v>
      </c>
      <c r="W16" s="67">
        <f t="shared" si="8"/>
        <v>-6.6487586203319668E-2</v>
      </c>
      <c r="X16" s="67">
        <f t="shared" si="9"/>
        <v>-1.1939023652875344E-2</v>
      </c>
      <c r="AI16" s="124" t="s">
        <v>12</v>
      </c>
      <c r="AJ16" s="125">
        <f t="shared" ref="AJ16:AK16" si="30">_xlfn.STDEV.P(S15:S99996)</f>
        <v>5.090707993321137E-2</v>
      </c>
      <c r="AK16" s="125">
        <f t="shared" si="30"/>
        <v>4.6651535913269065E-2</v>
      </c>
      <c r="AL16" s="125">
        <f>_xlfn.STDEV.P(U15:U99996)</f>
        <v>6.473247198523728E-2</v>
      </c>
      <c r="AM16" s="125">
        <f>_xlfn.STDEV.P(V15:V99996)</f>
        <v>3.6823159689546997E-2</v>
      </c>
      <c r="AN16" s="125">
        <f>_xlfn.STDEV.P(W15:W99996)</f>
        <v>3.9835000084766543E-2</v>
      </c>
      <c r="AO16" s="125">
        <f>_xlfn.STDEV.P(X15:X99996)</f>
        <v>2.5096771853406391E-2</v>
      </c>
      <c r="AR16" s="122">
        <f t="shared" si="10"/>
        <v>0</v>
      </c>
      <c r="AS16" s="76" t="str">
        <f t="shared" si="11"/>
        <v/>
      </c>
      <c r="AT16" s="122">
        <f t="shared" si="12"/>
        <v>0</v>
      </c>
      <c r="AU16" s="76">
        <f t="shared" si="13"/>
        <v>2.0871453639087666E-2</v>
      </c>
      <c r="AV16" s="76">
        <f t="shared" si="14"/>
        <v>-6.6487586203319668E-2</v>
      </c>
      <c r="AW16" s="76">
        <f t="shared" si="15"/>
        <v>-1.1939023652875344E-2</v>
      </c>
      <c r="AY16" s="118">
        <v>42023</v>
      </c>
      <c r="AZ16" s="123">
        <f t="shared" si="16"/>
        <v>0</v>
      </c>
      <c r="BA16" s="67">
        <f t="shared" si="17"/>
        <v>-4.3958301283335312E-2</v>
      </c>
      <c r="BB16" s="123">
        <f t="shared" si="18"/>
        <v>0</v>
      </c>
      <c r="BC16" s="67">
        <f t="shared" si="19"/>
        <v>-3.0004003632511204E-2</v>
      </c>
      <c r="BD16" s="67">
        <f t="shared" si="20"/>
        <v>-6.0427178805311586E-2</v>
      </c>
      <c r="BE16" s="67">
        <f t="shared" si="21"/>
        <v>9.1167451019280223E-3</v>
      </c>
      <c r="BH16" s="57">
        <f t="shared" si="22"/>
        <v>-4.3958301283335312E-2</v>
      </c>
      <c r="BJ16" s="57">
        <f t="shared" si="23"/>
        <v>-3.0004003632511204E-2</v>
      </c>
      <c r="BK16" s="57">
        <f t="shared" si="24"/>
        <v>-6.0427178805311586E-2</v>
      </c>
      <c r="BL16" s="57">
        <f t="shared" si="25"/>
        <v>9.1167451019280223E-3</v>
      </c>
      <c r="BO16" s="12" t="s">
        <v>28</v>
      </c>
      <c r="BP16" s="119">
        <v>1</v>
      </c>
      <c r="BQ16" s="62" t="s">
        <v>5</v>
      </c>
      <c r="BR16" s="62" t="str">
        <f>'7. Teste de Normalidade'!I10</f>
        <v>rejeita-se a normalidade dos resíduos</v>
      </c>
      <c r="BS16" s="120">
        <f>BK12</f>
        <v>0.77278430632677897</v>
      </c>
      <c r="BT16" s="57">
        <v>0.81779999999999997</v>
      </c>
      <c r="BU16" s="120">
        <f>BS16/(1+((1-34%)*(BT16)))</f>
        <v>0.50189011859523702</v>
      </c>
    </row>
    <row r="17" spans="2:93" x14ac:dyDescent="0.25">
      <c r="B17" s="118">
        <v>42023</v>
      </c>
      <c r="C17" s="62">
        <v>2.7240116596221919</v>
      </c>
      <c r="D17" s="62">
        <v>3.1227537155151368</v>
      </c>
      <c r="E17" s="62">
        <v>1.357849597930908</v>
      </c>
      <c r="F17" s="62">
        <v>0.83852357864379878</v>
      </c>
      <c r="G17" s="62">
        <v>10.9163064956665</v>
      </c>
      <c r="H17" s="62">
        <v>48615.4</v>
      </c>
      <c r="K17" s="67">
        <f t="shared" si="26"/>
        <v>0</v>
      </c>
      <c r="L17" s="67">
        <f t="shared" si="27"/>
        <v>-4.3006137943040312E-2</v>
      </c>
      <c r="M17" s="67">
        <f t="shared" si="1"/>
        <v>0</v>
      </c>
      <c r="N17" s="67">
        <f t="shared" si="2"/>
        <v>-2.9558351751002632E-2</v>
      </c>
      <c r="O17" s="67">
        <f t="shared" si="3"/>
        <v>-5.863768234891531E-2</v>
      </c>
      <c r="P17" s="67">
        <f t="shared" si="4"/>
        <v>9.1584292006925416E-3</v>
      </c>
      <c r="S17" s="67">
        <f t="shared" si="28"/>
        <v>0</v>
      </c>
      <c r="T17" s="67">
        <f t="shared" si="29"/>
        <v>-4.3958301283335312E-2</v>
      </c>
      <c r="U17" s="67">
        <f t="shared" si="6"/>
        <v>0</v>
      </c>
      <c r="V17" s="67">
        <f t="shared" si="7"/>
        <v>-3.0004003632511204E-2</v>
      </c>
      <c r="W17" s="67">
        <f t="shared" si="8"/>
        <v>-6.0427178805311586E-2</v>
      </c>
      <c r="X17" s="67">
        <f t="shared" si="9"/>
        <v>9.1167451019280223E-3</v>
      </c>
      <c r="AI17" s="126" t="s">
        <v>13</v>
      </c>
      <c r="AJ17" s="127">
        <f t="shared" ref="AJ17:AK17" si="31">AVERAGE(S15:S99996)</f>
        <v>1.9845681676682928E-3</v>
      </c>
      <c r="AK17" s="127">
        <f t="shared" si="31"/>
        <v>4.3990122773706793E-3</v>
      </c>
      <c r="AL17" s="127">
        <f>AVERAGE(U15:U99996)</f>
        <v>3.2585389342629188E-3</v>
      </c>
      <c r="AM17" s="127">
        <f>AVERAGE(W15:W99996)</f>
        <v>4.1449259268434889E-3</v>
      </c>
      <c r="AN17" s="127">
        <f>AVERAGE(W15:W99996)</f>
        <v>4.1449259268434889E-3</v>
      </c>
      <c r="AO17" s="127">
        <f>AVERAGE(X15:X99996)</f>
        <v>2.0877993160771918E-3</v>
      </c>
      <c r="AR17" s="122">
        <f t="shared" si="10"/>
        <v>0</v>
      </c>
      <c r="AS17" s="76">
        <f t="shared" si="11"/>
        <v>-4.3958301283335312E-2</v>
      </c>
      <c r="AT17" s="122">
        <f t="shared" si="12"/>
        <v>0</v>
      </c>
      <c r="AU17" s="76">
        <f t="shared" si="13"/>
        <v>-3.0004003632511204E-2</v>
      </c>
      <c r="AV17" s="76">
        <f t="shared" si="14"/>
        <v>-6.0427178805311586E-2</v>
      </c>
      <c r="AW17" s="76">
        <f t="shared" si="15"/>
        <v>9.1167451019280223E-3</v>
      </c>
      <c r="AY17" s="118">
        <v>42037</v>
      </c>
      <c r="AZ17" s="123">
        <f t="shared" si="16"/>
        <v>0</v>
      </c>
      <c r="BA17" s="67">
        <f t="shared" si="17"/>
        <v>-3.0501868974046019E-2</v>
      </c>
      <c r="BB17" s="123">
        <f t="shared" si="18"/>
        <v>0</v>
      </c>
      <c r="BC17" s="67">
        <f t="shared" si="19"/>
        <v>-7.1764346822082705E-3</v>
      </c>
      <c r="BD17" s="67">
        <f t="shared" si="20"/>
        <v>2.5887654545637538E-2</v>
      </c>
      <c r="BE17" s="67">
        <f t="shared" si="21"/>
        <v>1.8239297703304486E-2</v>
      </c>
      <c r="BH17" s="57">
        <f t="shared" si="22"/>
        <v>-3.0501868974046019E-2</v>
      </c>
      <c r="BJ17" s="57">
        <f t="shared" si="23"/>
        <v>-7.1764346822082705E-3</v>
      </c>
      <c r="BK17" s="57">
        <f t="shared" si="24"/>
        <v>2.5887654545637538E-2</v>
      </c>
      <c r="BL17" s="57">
        <f t="shared" si="25"/>
        <v>1.8239297703304486E-2</v>
      </c>
      <c r="BS17" s="111">
        <f>AVERAGEIF(BS14:BS16,"&gt;0")</f>
        <v>0.7187539775666415</v>
      </c>
      <c r="BU17" s="111">
        <f>AVERAGEIF(BU14:BU16,"&gt;0")</f>
        <v>0.48311349674639992</v>
      </c>
    </row>
    <row r="18" spans="2:93" x14ac:dyDescent="0.25">
      <c r="B18" s="118">
        <v>42030</v>
      </c>
      <c r="C18" s="62">
        <v>2.7240116596221919</v>
      </c>
      <c r="D18" s="62">
        <v>2.3777811050415041</v>
      </c>
      <c r="E18" s="62">
        <v>1.357849597930908</v>
      </c>
      <c r="F18" s="62">
        <v>0.81759877204895015</v>
      </c>
      <c r="G18" s="62">
        <v>9.8347875595092766</v>
      </c>
      <c r="H18" s="62">
        <v>47906.6</v>
      </c>
      <c r="K18" s="67">
        <f t="shared" si="26"/>
        <v>0</v>
      </c>
      <c r="L18" s="67">
        <f t="shared" si="27"/>
        <v>-0.23856271686502195</v>
      </c>
      <c r="M18" s="67">
        <f t="shared" si="1"/>
        <v>0</v>
      </c>
      <c r="N18" s="67">
        <f t="shared" si="2"/>
        <v>-2.4954344907857862E-2</v>
      </c>
      <c r="O18" s="67">
        <f t="shared" si="3"/>
        <v>-9.9073705615224328E-2</v>
      </c>
      <c r="P18" s="67">
        <f t="shared" si="4"/>
        <v>-1.4579742221600633E-2</v>
      </c>
      <c r="S18" s="67">
        <f t="shared" si="28"/>
        <v>0</v>
      </c>
      <c r="T18" s="67">
        <f t="shared" si="29"/>
        <v>-0.27254746967756133</v>
      </c>
      <c r="U18" s="67">
        <f t="shared" si="6"/>
        <v>0</v>
      </c>
      <c r="V18" s="67">
        <f t="shared" si="7"/>
        <v>-2.527098334505001E-2</v>
      </c>
      <c r="W18" s="67">
        <f t="shared" si="8"/>
        <v>-0.10433182895438123</v>
      </c>
      <c r="X18" s="67">
        <f t="shared" si="9"/>
        <v>-1.4687071159494471E-2</v>
      </c>
      <c r="AI18" s="126" t="s">
        <v>14</v>
      </c>
      <c r="AJ18" s="127">
        <f>CORREL(S15:S588,$X$15:$X$588)</f>
        <v>4.4972401722739308E-3</v>
      </c>
      <c r="AK18" s="127">
        <f>CORREL(T15:T588,$X$15:$X$588)</f>
        <v>0.52149416381510838</v>
      </c>
      <c r="AL18" s="127">
        <f>CORREL(U15:U588,$X$15:$X$588)</f>
        <v>0.2510705132100492</v>
      </c>
      <c r="AM18" s="127">
        <f>CORREL(V15:V588,$X$15:$X$588)</f>
        <v>0.46381825603377391</v>
      </c>
      <c r="AN18" s="127">
        <f>CORREL(W15:W588,$X$15:$X$588)</f>
        <v>0.57557966035820507</v>
      </c>
      <c r="AO18" s="127"/>
      <c r="AR18" s="122">
        <f t="shared" si="10"/>
        <v>0</v>
      </c>
      <c r="AS18" s="76" t="str">
        <f t="shared" si="11"/>
        <v/>
      </c>
      <c r="AT18" s="122">
        <f t="shared" si="12"/>
        <v>0</v>
      </c>
      <c r="AU18" s="76">
        <f t="shared" si="13"/>
        <v>-2.527098334505001E-2</v>
      </c>
      <c r="AV18" s="76" t="str">
        <f t="shared" si="14"/>
        <v/>
      </c>
      <c r="AW18" s="76">
        <f t="shared" si="15"/>
        <v>-1.4687071159494471E-2</v>
      </c>
      <c r="AY18" s="118">
        <v>42044</v>
      </c>
      <c r="AZ18" s="123">
        <f t="shared" si="16"/>
        <v>0</v>
      </c>
      <c r="BA18" s="67">
        <f t="shared" si="17"/>
        <v>-7.1120483856794037E-2</v>
      </c>
      <c r="BB18" s="123">
        <f t="shared" si="18"/>
        <v>0</v>
      </c>
      <c r="BC18" s="67">
        <f t="shared" si="19"/>
        <v>-6.3780663466286566E-2</v>
      </c>
      <c r="BD18" s="67">
        <f t="shared" si="20"/>
        <v>5.7690624083790186E-2</v>
      </c>
      <c r="BE18" s="67">
        <f t="shared" si="21"/>
        <v>9.6279331532905521E-3</v>
      </c>
      <c r="BH18" s="57">
        <f t="shared" si="22"/>
        <v>-7.1120483856794037E-2</v>
      </c>
      <c r="BJ18" s="57">
        <f t="shared" si="23"/>
        <v>-6.3780663466286566E-2</v>
      </c>
      <c r="BK18" s="57">
        <f t="shared" si="24"/>
        <v>5.7690624083790186E-2</v>
      </c>
      <c r="BL18" s="57">
        <f t="shared" si="25"/>
        <v>9.6279331532905521E-3</v>
      </c>
    </row>
    <row r="19" spans="2:93" x14ac:dyDescent="0.25">
      <c r="B19" s="118">
        <v>42037</v>
      </c>
      <c r="C19" s="62">
        <v>2.7240116596221919</v>
      </c>
      <c r="D19" s="62">
        <v>2.3063492774963379</v>
      </c>
      <c r="E19" s="62">
        <v>1.357849597930908</v>
      </c>
      <c r="F19" s="62">
        <v>0.81175233125686641</v>
      </c>
      <c r="G19" s="62">
        <v>10.092711257934569</v>
      </c>
      <c r="H19" s="62">
        <v>48788.4</v>
      </c>
      <c r="K19" s="67">
        <f t="shared" si="26"/>
        <v>0</v>
      </c>
      <c r="L19" s="67">
        <f t="shared" si="27"/>
        <v>-3.0041380761968606E-2</v>
      </c>
      <c r="M19" s="67">
        <f t="shared" si="1"/>
        <v>0</v>
      </c>
      <c r="N19" s="67">
        <f t="shared" si="2"/>
        <v>-7.1507455636610207E-3</v>
      </c>
      <c r="O19" s="67">
        <f t="shared" si="3"/>
        <v>2.6225650209994233E-2</v>
      </c>
      <c r="P19" s="67">
        <f t="shared" si="4"/>
        <v>1.8406649605691161E-2</v>
      </c>
      <c r="S19" s="67">
        <f t="shared" si="28"/>
        <v>0</v>
      </c>
      <c r="T19" s="67">
        <f t="shared" si="29"/>
        <v>-3.0501868974046019E-2</v>
      </c>
      <c r="U19" s="67">
        <f t="shared" si="6"/>
        <v>0</v>
      </c>
      <c r="V19" s="67">
        <f t="shared" si="7"/>
        <v>-7.1764346822082705E-3</v>
      </c>
      <c r="W19" s="67">
        <f t="shared" si="8"/>
        <v>2.5887654545637538E-2</v>
      </c>
      <c r="X19" s="67">
        <f t="shared" si="9"/>
        <v>1.8239297703304486E-2</v>
      </c>
      <c r="AR19" s="122">
        <f t="shared" si="10"/>
        <v>0</v>
      </c>
      <c r="AS19" s="76">
        <f t="shared" si="11"/>
        <v>-3.0501868974046019E-2</v>
      </c>
      <c r="AT19" s="122">
        <f t="shared" si="12"/>
        <v>0</v>
      </c>
      <c r="AU19" s="76">
        <f t="shared" si="13"/>
        <v>-7.1764346822082705E-3</v>
      </c>
      <c r="AV19" s="76">
        <f t="shared" si="14"/>
        <v>2.5887654545637538E-2</v>
      </c>
      <c r="AW19" s="76">
        <f t="shared" si="15"/>
        <v>1.8239297703304486E-2</v>
      </c>
      <c r="AY19" s="118">
        <v>42058</v>
      </c>
      <c r="AZ19" s="123">
        <f t="shared" si="16"/>
        <v>0</v>
      </c>
      <c r="BA19" s="67">
        <f t="shared" si="17"/>
        <v>6.1988094349996539E-2</v>
      </c>
      <c r="BB19" s="123">
        <f t="shared" si="18"/>
        <v>0</v>
      </c>
      <c r="BC19" s="67">
        <f t="shared" si="19"/>
        <v>-4.9718818192226672E-3</v>
      </c>
      <c r="BD19" s="67">
        <f t="shared" si="20"/>
        <v>5.7980183617568834E-2</v>
      </c>
      <c r="BE19" s="67">
        <f t="shared" si="21"/>
        <v>7.6037128243737571E-3</v>
      </c>
      <c r="BH19" s="57">
        <f t="shared" si="22"/>
        <v>6.1988094349996539E-2</v>
      </c>
      <c r="BJ19" s="57">
        <f t="shared" si="23"/>
        <v>-4.9718818192226672E-3</v>
      </c>
      <c r="BK19" s="57">
        <f t="shared" si="24"/>
        <v>5.7980183617568834E-2</v>
      </c>
      <c r="BL19" s="57">
        <f t="shared" si="25"/>
        <v>7.6037128243737571E-3</v>
      </c>
    </row>
    <row r="20" spans="2:93" x14ac:dyDescent="0.25">
      <c r="B20" s="118">
        <v>42044</v>
      </c>
      <c r="C20" s="62">
        <v>2.7240116596221919</v>
      </c>
      <c r="D20" s="62">
        <v>2.1480176448822021</v>
      </c>
      <c r="E20" s="62">
        <v>1.357849597930908</v>
      </c>
      <c r="F20" s="62">
        <v>0.76159477233886719</v>
      </c>
      <c r="G20" s="62">
        <v>10.69208908081055</v>
      </c>
      <c r="H20" s="62">
        <v>49260.4</v>
      </c>
      <c r="K20" s="67">
        <f t="shared" si="26"/>
        <v>0</v>
      </c>
      <c r="L20" s="67">
        <f t="shared" si="27"/>
        <v>-6.8650327233181652E-2</v>
      </c>
      <c r="M20" s="67">
        <f t="shared" si="1"/>
        <v>0</v>
      </c>
      <c r="N20" s="67">
        <f t="shared" si="2"/>
        <v>-6.178923913940404E-2</v>
      </c>
      <c r="O20" s="67">
        <f t="shared" si="3"/>
        <v>5.9387196121831964E-2</v>
      </c>
      <c r="P20" s="67">
        <f t="shared" si="4"/>
        <v>9.6744308073231089E-3</v>
      </c>
      <c r="S20" s="67">
        <f t="shared" si="28"/>
        <v>0</v>
      </c>
      <c r="T20" s="67">
        <f t="shared" si="29"/>
        <v>-7.1120483856794037E-2</v>
      </c>
      <c r="U20" s="67">
        <f t="shared" si="6"/>
        <v>0</v>
      </c>
      <c r="V20" s="67">
        <f t="shared" si="7"/>
        <v>-6.3780663466286566E-2</v>
      </c>
      <c r="W20" s="67">
        <f t="shared" si="8"/>
        <v>5.7690624083790186E-2</v>
      </c>
      <c r="X20" s="67">
        <f t="shared" si="9"/>
        <v>9.6279331532905521E-3</v>
      </c>
      <c r="AI20" s="193" t="s">
        <v>15</v>
      </c>
      <c r="AJ20" s="193"/>
      <c r="AK20" s="193"/>
      <c r="AR20" s="122">
        <f t="shared" si="10"/>
        <v>0</v>
      </c>
      <c r="AS20" s="76">
        <f t="shared" si="11"/>
        <v>-7.1120483856794037E-2</v>
      </c>
      <c r="AT20" s="122">
        <f t="shared" si="12"/>
        <v>0</v>
      </c>
      <c r="AU20" s="76">
        <f t="shared" si="13"/>
        <v>-6.3780663466286566E-2</v>
      </c>
      <c r="AV20" s="76">
        <f t="shared" si="14"/>
        <v>5.7690624083790186E-2</v>
      </c>
      <c r="AW20" s="76">
        <f t="shared" si="15"/>
        <v>9.6279331532905521E-3</v>
      </c>
      <c r="AY20" s="118">
        <v>42065</v>
      </c>
      <c r="AZ20" s="123">
        <f t="shared" si="16"/>
        <v>0</v>
      </c>
      <c r="BA20" s="67">
        <f t="shared" si="17"/>
        <v>6.3465190693469857E-3</v>
      </c>
      <c r="BB20" s="123">
        <f t="shared" si="18"/>
        <v>0</v>
      </c>
      <c r="BC20" s="67">
        <f t="shared" si="19"/>
        <v>-1.0522657250927299E-2</v>
      </c>
      <c r="BD20" s="67">
        <f t="shared" si="20"/>
        <v>-1.5282340883590132E-2</v>
      </c>
      <c r="BE20" s="67">
        <f t="shared" si="21"/>
        <v>-2.0221669051949838E-2</v>
      </c>
      <c r="BH20" s="57">
        <f t="shared" si="22"/>
        <v>6.3465190693469857E-3</v>
      </c>
      <c r="BJ20" s="57">
        <f t="shared" si="23"/>
        <v>-1.0522657250927299E-2</v>
      </c>
      <c r="BK20" s="57">
        <f t="shared" si="24"/>
        <v>-1.5282340883590132E-2</v>
      </c>
      <c r="BL20" s="57">
        <f t="shared" si="25"/>
        <v>-2.0221669051949838E-2</v>
      </c>
    </row>
    <row r="21" spans="2:93" x14ac:dyDescent="0.25">
      <c r="B21" s="118">
        <v>42051</v>
      </c>
      <c r="C21" s="62">
        <v>2.7240116596221919</v>
      </c>
      <c r="D21" s="62">
        <v>2.4494938850402832</v>
      </c>
      <c r="E21" s="62">
        <v>1.357849597930908</v>
      </c>
      <c r="F21" s="62">
        <v>0.82724056641260779</v>
      </c>
      <c r="G21" s="62">
        <v>11.48930581410726</v>
      </c>
      <c r="H21" s="62">
        <v>51270.666666666657</v>
      </c>
      <c r="K21" s="67">
        <f t="shared" si="26"/>
        <v>0</v>
      </c>
      <c r="L21" s="67">
        <f t="shared" si="27"/>
        <v>0.14035091419121648</v>
      </c>
      <c r="M21" s="67">
        <f t="shared" si="1"/>
        <v>0</v>
      </c>
      <c r="N21" s="67">
        <f t="shared" si="2"/>
        <v>8.6195174202865932E-2</v>
      </c>
      <c r="O21" s="67">
        <f t="shared" si="3"/>
        <v>7.4561362823613253E-2</v>
      </c>
      <c r="P21" s="67">
        <f t="shared" si="4"/>
        <v>4.0808979761972175E-2</v>
      </c>
      <c r="S21" s="67">
        <f t="shared" si="28"/>
        <v>0</v>
      </c>
      <c r="T21" s="67">
        <f t="shared" si="29"/>
        <v>0.13133603450569165</v>
      </c>
      <c r="U21" s="67">
        <f t="shared" si="6"/>
        <v>0</v>
      </c>
      <c r="V21" s="67">
        <f t="shared" si="7"/>
        <v>8.2680923783168533E-2</v>
      </c>
      <c r="W21" s="67">
        <f t="shared" si="8"/>
        <v>7.1912543728178652E-2</v>
      </c>
      <c r="X21" s="67">
        <f t="shared" si="9"/>
        <v>3.9998275928720753E-2</v>
      </c>
      <c r="AI21" s="194">
        <v>2.5760000000000001</v>
      </c>
      <c r="AJ21" s="194"/>
      <c r="AK21" s="194"/>
      <c r="AR21" s="122">
        <f t="shared" si="10"/>
        <v>0</v>
      </c>
      <c r="AS21" s="76" t="str">
        <f t="shared" si="11"/>
        <v/>
      </c>
      <c r="AT21" s="122">
        <f t="shared" si="12"/>
        <v>0</v>
      </c>
      <c r="AU21" s="76">
        <f t="shared" si="13"/>
        <v>8.2680923783168533E-2</v>
      </c>
      <c r="AV21" s="76">
        <f t="shared" si="14"/>
        <v>7.1912543728178652E-2</v>
      </c>
      <c r="AW21" s="76">
        <f t="shared" si="15"/>
        <v>3.9998275928720753E-2</v>
      </c>
      <c r="AY21" s="118">
        <v>42072</v>
      </c>
      <c r="AZ21" s="123">
        <f t="shared" si="16"/>
        <v>0</v>
      </c>
      <c r="BA21" s="67">
        <f t="shared" si="17"/>
        <v>-0.10707782591113496</v>
      </c>
      <c r="BB21" s="123">
        <f t="shared" si="18"/>
        <v>0</v>
      </c>
      <c r="BC21" s="67">
        <f t="shared" si="19"/>
        <v>-7.5299984739081685E-2</v>
      </c>
      <c r="BD21" s="67">
        <f t="shared" si="20"/>
        <v>1.1181473667413754E-2</v>
      </c>
      <c r="BE21" s="67">
        <f t="shared" si="21"/>
        <v>-3.736085782981869E-2</v>
      </c>
      <c r="BH21" s="57">
        <f t="shared" si="22"/>
        <v>-0.10707782591113496</v>
      </c>
      <c r="BJ21" s="57">
        <f t="shared" si="23"/>
        <v>-7.5299984739081685E-2</v>
      </c>
      <c r="BK21" s="57">
        <f t="shared" si="24"/>
        <v>1.1181473667413754E-2</v>
      </c>
      <c r="BL21" s="57">
        <f t="shared" si="25"/>
        <v>-3.736085782981869E-2</v>
      </c>
    </row>
    <row r="22" spans="2:93" x14ac:dyDescent="0.25">
      <c r="B22" s="118">
        <v>42058</v>
      </c>
      <c r="C22" s="62">
        <v>2.7240116596221919</v>
      </c>
      <c r="D22" s="62">
        <v>2.6061382293701172</v>
      </c>
      <c r="E22" s="62">
        <v>1.357849597930908</v>
      </c>
      <c r="F22" s="62">
        <v>0.8231378316879272</v>
      </c>
      <c r="G22" s="62">
        <v>12.17514839172363</v>
      </c>
      <c r="H22" s="62">
        <v>51662</v>
      </c>
      <c r="K22" s="67">
        <f t="shared" si="26"/>
        <v>0</v>
      </c>
      <c r="L22" s="67">
        <f t="shared" si="27"/>
        <v>6.3949677640145586E-2</v>
      </c>
      <c r="M22" s="67">
        <f t="shared" si="1"/>
        <v>0</v>
      </c>
      <c r="N22" s="67">
        <f t="shared" si="2"/>
        <v>-4.9595424732039595E-3</v>
      </c>
      <c r="O22" s="67">
        <f t="shared" si="3"/>
        <v>5.9693996200732347E-2</v>
      </c>
      <c r="P22" s="67">
        <f t="shared" si="4"/>
        <v>7.6326944581699419E-3</v>
      </c>
      <c r="S22" s="67">
        <f t="shared" si="28"/>
        <v>0</v>
      </c>
      <c r="T22" s="67">
        <f t="shared" si="29"/>
        <v>6.1988094349996539E-2</v>
      </c>
      <c r="U22" s="67">
        <f t="shared" si="6"/>
        <v>0</v>
      </c>
      <c r="V22" s="67">
        <f t="shared" si="7"/>
        <v>-4.9718818192226672E-3</v>
      </c>
      <c r="W22" s="67">
        <f t="shared" si="8"/>
        <v>5.7980183617568834E-2</v>
      </c>
      <c r="X22" s="67">
        <f t="shared" si="9"/>
        <v>7.6037128243737571E-3</v>
      </c>
      <c r="AR22" s="122">
        <f t="shared" si="10"/>
        <v>0</v>
      </c>
      <c r="AS22" s="76">
        <f t="shared" si="11"/>
        <v>6.1988094349996539E-2</v>
      </c>
      <c r="AT22" s="122">
        <f t="shared" si="12"/>
        <v>0</v>
      </c>
      <c r="AU22" s="76">
        <f t="shared" si="13"/>
        <v>-4.9718818192226672E-3</v>
      </c>
      <c r="AV22" s="76">
        <f t="shared" si="14"/>
        <v>5.7980183617568834E-2</v>
      </c>
      <c r="AW22" s="76">
        <f t="shared" si="15"/>
        <v>7.6037128243737571E-3</v>
      </c>
      <c r="AY22" s="118">
        <v>42079</v>
      </c>
      <c r="AZ22" s="123">
        <f t="shared" si="16"/>
        <v>0</v>
      </c>
      <c r="BA22" s="67">
        <f t="shared" si="17"/>
        <v>7.2606546937863739E-2</v>
      </c>
      <c r="BB22" s="123">
        <f t="shared" si="18"/>
        <v>0</v>
      </c>
      <c r="BC22" s="67">
        <f t="shared" si="19"/>
        <v>4.1099015622616336E-2</v>
      </c>
      <c r="BD22" s="67">
        <f t="shared" si="20"/>
        <v>7.2146360600326628E-2</v>
      </c>
      <c r="BE22" s="67">
        <f t="shared" si="21"/>
        <v>3.9101467956308172E-2</v>
      </c>
      <c r="BH22" s="57">
        <f t="shared" si="22"/>
        <v>7.2606546937863739E-2</v>
      </c>
      <c r="BJ22" s="57">
        <f t="shared" si="23"/>
        <v>4.1099015622616336E-2</v>
      </c>
      <c r="BK22" s="57">
        <f t="shared" si="24"/>
        <v>7.2146360600326628E-2</v>
      </c>
      <c r="BL22" s="57">
        <f t="shared" si="25"/>
        <v>3.9101467956308172E-2</v>
      </c>
    </row>
    <row r="23" spans="2:93" x14ac:dyDescent="0.25">
      <c r="B23" s="118">
        <v>42065</v>
      </c>
      <c r="C23" s="62">
        <v>2.7240116596221919</v>
      </c>
      <c r="D23" s="62">
        <v>2.6227307319641109</v>
      </c>
      <c r="E23" s="62">
        <v>1.357849597930908</v>
      </c>
      <c r="F23" s="62">
        <v>0.81452164649963377</v>
      </c>
      <c r="G23" s="62">
        <v>11.990498161315919</v>
      </c>
      <c r="H23" s="62">
        <v>50627.8</v>
      </c>
      <c r="K23" s="67">
        <f t="shared" si="26"/>
        <v>0</v>
      </c>
      <c r="L23" s="67">
        <f t="shared" si="27"/>
        <v>6.36670089368363E-3</v>
      </c>
      <c r="M23" s="67">
        <f t="shared" si="1"/>
        <v>0</v>
      </c>
      <c r="N23" s="67">
        <f t="shared" si="2"/>
        <v>-1.0467487772521711E-2</v>
      </c>
      <c r="O23" s="67">
        <f t="shared" si="3"/>
        <v>-1.5166158511318972E-2</v>
      </c>
      <c r="P23" s="67">
        <f t="shared" si="4"/>
        <v>-2.0018582323564682E-2</v>
      </c>
      <c r="S23" s="67">
        <f t="shared" si="28"/>
        <v>0</v>
      </c>
      <c r="T23" s="67">
        <f t="shared" si="29"/>
        <v>6.3465190693469857E-3</v>
      </c>
      <c r="U23" s="67">
        <f t="shared" si="6"/>
        <v>0</v>
      </c>
      <c r="V23" s="67">
        <f t="shared" si="7"/>
        <v>-1.0522657250927299E-2</v>
      </c>
      <c r="W23" s="67">
        <f t="shared" si="8"/>
        <v>-1.5282340883590132E-2</v>
      </c>
      <c r="X23" s="67">
        <f t="shared" si="9"/>
        <v>-2.0221669051949838E-2</v>
      </c>
      <c r="AR23" s="122">
        <f t="shared" si="10"/>
        <v>0</v>
      </c>
      <c r="AS23" s="76">
        <f t="shared" si="11"/>
        <v>6.3465190693469857E-3</v>
      </c>
      <c r="AT23" s="122">
        <f t="shared" si="12"/>
        <v>0</v>
      </c>
      <c r="AU23" s="76">
        <f t="shared" si="13"/>
        <v>-1.0522657250927299E-2</v>
      </c>
      <c r="AV23" s="76">
        <f t="shared" si="14"/>
        <v>-1.5282340883590132E-2</v>
      </c>
      <c r="AW23" s="76">
        <f t="shared" si="15"/>
        <v>-2.0221669051949838E-2</v>
      </c>
      <c r="AY23" s="118">
        <v>42086</v>
      </c>
      <c r="AZ23" s="123">
        <f t="shared" si="16"/>
        <v>0</v>
      </c>
      <c r="BA23" s="67">
        <f t="shared" si="17"/>
        <v>3.9779219563715072E-2</v>
      </c>
      <c r="BB23" s="123">
        <f t="shared" si="18"/>
        <v>0</v>
      </c>
      <c r="BC23" s="67">
        <f t="shared" si="19"/>
        <v>2.2038101989239441E-2</v>
      </c>
      <c r="BD23" s="67">
        <f t="shared" si="20"/>
        <v>2.6410797232774647E-2</v>
      </c>
      <c r="BE23" s="67">
        <f t="shared" si="21"/>
        <v>9.2910366958329944E-3</v>
      </c>
      <c r="BH23" s="57">
        <f t="shared" si="22"/>
        <v>3.9779219563715072E-2</v>
      </c>
      <c r="BJ23" s="57">
        <f t="shared" si="23"/>
        <v>2.2038101989239441E-2</v>
      </c>
      <c r="BK23" s="57">
        <f t="shared" si="24"/>
        <v>2.6410797232774647E-2</v>
      </c>
      <c r="BL23" s="57">
        <f t="shared" si="25"/>
        <v>9.2910366958329944E-3</v>
      </c>
    </row>
    <row r="24" spans="2:93" x14ac:dyDescent="0.25">
      <c r="B24" s="118">
        <v>42072</v>
      </c>
      <c r="C24" s="62">
        <v>2.7240116596221919</v>
      </c>
      <c r="D24" s="62">
        <v>2.356407499313355</v>
      </c>
      <c r="E24" s="62">
        <v>1.357849597930908</v>
      </c>
      <c r="F24" s="62">
        <v>0.75544049739837649</v>
      </c>
      <c r="G24" s="62">
        <v>12.12532196044922</v>
      </c>
      <c r="H24" s="62">
        <v>48771.199999999997</v>
      </c>
      <c r="K24" s="67">
        <f t="shared" si="26"/>
        <v>0</v>
      </c>
      <c r="L24" s="67">
        <f t="shared" si="27"/>
        <v>-0.10154425286781599</v>
      </c>
      <c r="M24" s="67">
        <f t="shared" si="1"/>
        <v>0</v>
      </c>
      <c r="N24" s="67">
        <f t="shared" si="2"/>
        <v>-7.2534780819092481E-2</v>
      </c>
      <c r="O24" s="67">
        <f t="shared" si="3"/>
        <v>1.1244219991482396E-2</v>
      </c>
      <c r="P24" s="67">
        <f t="shared" si="4"/>
        <v>-3.6671551993173845E-2</v>
      </c>
      <c r="S24" s="67">
        <f t="shared" si="28"/>
        <v>0</v>
      </c>
      <c r="T24" s="67">
        <f t="shared" si="29"/>
        <v>-0.10707782591113496</v>
      </c>
      <c r="U24" s="67">
        <f t="shared" si="6"/>
        <v>0</v>
      </c>
      <c r="V24" s="67">
        <f t="shared" si="7"/>
        <v>-7.5299984739081685E-2</v>
      </c>
      <c r="W24" s="67">
        <f t="shared" si="8"/>
        <v>1.1181473667413754E-2</v>
      </c>
      <c r="X24" s="67">
        <f t="shared" si="9"/>
        <v>-3.736085782981869E-2</v>
      </c>
      <c r="AA24" s="187" t="s">
        <v>16</v>
      </c>
      <c r="AB24" s="129" t="str">
        <f t="shared" ref="AB24:AC24" si="32">S13</f>
        <v>CASN3</v>
      </c>
      <c r="AC24" s="129" t="str">
        <f t="shared" si="32"/>
        <v>CSMG3</v>
      </c>
      <c r="AD24" s="129" t="str">
        <f>U13</f>
        <v>SAPR3</v>
      </c>
      <c r="AE24" s="129" t="str">
        <f>V13</f>
        <v>SAPR4</v>
      </c>
      <c r="AF24" s="129" t="str">
        <f>W13</f>
        <v>SBSP3</v>
      </c>
      <c r="AG24" s="129" t="s">
        <v>11</v>
      </c>
      <c r="AR24" s="122">
        <f t="shared" si="10"/>
        <v>0</v>
      </c>
      <c r="AS24" s="76">
        <f t="shared" si="11"/>
        <v>-0.10707782591113496</v>
      </c>
      <c r="AT24" s="122">
        <f t="shared" si="12"/>
        <v>0</v>
      </c>
      <c r="AU24" s="76">
        <f t="shared" si="13"/>
        <v>-7.5299984739081685E-2</v>
      </c>
      <c r="AV24" s="76">
        <f t="shared" si="14"/>
        <v>1.1181473667413754E-2</v>
      </c>
      <c r="AW24" s="76">
        <f t="shared" si="15"/>
        <v>-3.736085782981869E-2</v>
      </c>
      <c r="AY24" s="118">
        <v>42093</v>
      </c>
      <c r="AZ24" s="123">
        <f t="shared" si="16"/>
        <v>0</v>
      </c>
      <c r="BA24" s="67">
        <f t="shared" si="17"/>
        <v>-2.6469168587706232E-2</v>
      </c>
      <c r="BB24" s="123">
        <f t="shared" si="18"/>
        <v>0</v>
      </c>
      <c r="BC24" s="67">
        <f t="shared" si="19"/>
        <v>-1.2022210516321949E-2</v>
      </c>
      <c r="BD24" s="67">
        <f t="shared" si="20"/>
        <v>-3.0692905581395032E-2</v>
      </c>
      <c r="BE24" s="67">
        <f t="shared" si="21"/>
        <v>1.4932089607806025E-2</v>
      </c>
      <c r="BH24" s="57">
        <f t="shared" si="22"/>
        <v>-2.6469168587706232E-2</v>
      </c>
      <c r="BJ24" s="57">
        <f t="shared" si="23"/>
        <v>-1.2022210516321949E-2</v>
      </c>
      <c r="BK24" s="57">
        <f t="shared" si="24"/>
        <v>-3.0692905581395032E-2</v>
      </c>
      <c r="BL24" s="57">
        <f t="shared" si="25"/>
        <v>1.4932089607806025E-2</v>
      </c>
    </row>
    <row r="25" spans="2:93" x14ac:dyDescent="0.25">
      <c r="B25" s="118">
        <v>42079</v>
      </c>
      <c r="C25" s="62">
        <v>2.7240116596221919</v>
      </c>
      <c r="D25" s="62">
        <v>2.5338623523712158</v>
      </c>
      <c r="E25" s="62">
        <v>1.357849597930908</v>
      </c>
      <c r="F25" s="62">
        <v>0.78713520765304568</v>
      </c>
      <c r="G25" s="62">
        <v>13.03244934082031</v>
      </c>
      <c r="H25" s="62">
        <v>50716</v>
      </c>
      <c r="K25" s="67">
        <f t="shared" si="26"/>
        <v>0</v>
      </c>
      <c r="L25" s="67">
        <f t="shared" si="27"/>
        <v>7.530737069440252E-2</v>
      </c>
      <c r="M25" s="67">
        <f t="shared" si="1"/>
        <v>0</v>
      </c>
      <c r="N25" s="67">
        <f t="shared" si="2"/>
        <v>4.1955270287760582E-2</v>
      </c>
      <c r="O25" s="67">
        <f t="shared" si="3"/>
        <v>7.4812642776001193E-2</v>
      </c>
      <c r="P25" s="67">
        <f t="shared" si="4"/>
        <v>3.9875992388950898E-2</v>
      </c>
      <c r="S25" s="67">
        <f t="shared" si="28"/>
        <v>0</v>
      </c>
      <c r="T25" s="67">
        <f t="shared" si="29"/>
        <v>7.2606546937863739E-2</v>
      </c>
      <c r="U25" s="67">
        <f t="shared" si="6"/>
        <v>0</v>
      </c>
      <c r="V25" s="67">
        <f t="shared" si="7"/>
        <v>4.1099015622616336E-2</v>
      </c>
      <c r="W25" s="67">
        <f t="shared" si="8"/>
        <v>7.2146360600326628E-2</v>
      </c>
      <c r="X25" s="67">
        <f t="shared" si="9"/>
        <v>3.9101467956308172E-2</v>
      </c>
      <c r="AA25" s="188"/>
      <c r="AB25" s="130">
        <f t="shared" ref="AB25:AG25" si="33">1-COUNTIF(AR15:AR536,"")/COUNT(S15:S9996)</f>
        <v>0.98954703832752611</v>
      </c>
      <c r="AC25" s="130">
        <f t="shared" si="33"/>
        <v>0.97038327526132406</v>
      </c>
      <c r="AD25" s="130">
        <f t="shared" si="33"/>
        <v>0.97909407665505221</v>
      </c>
      <c r="AE25" s="130">
        <f t="shared" si="33"/>
        <v>0.97909407665505221</v>
      </c>
      <c r="AF25" s="130">
        <f t="shared" si="33"/>
        <v>0.98432055749128922</v>
      </c>
      <c r="AG25" s="130">
        <f t="shared" si="33"/>
        <v>0.98780487804878048</v>
      </c>
      <c r="AR25" s="122">
        <f t="shared" si="10"/>
        <v>0</v>
      </c>
      <c r="AS25" s="76">
        <f t="shared" si="11"/>
        <v>7.2606546937863739E-2</v>
      </c>
      <c r="AT25" s="122">
        <f t="shared" si="12"/>
        <v>0</v>
      </c>
      <c r="AU25" s="76">
        <f t="shared" si="13"/>
        <v>4.1099015622616336E-2</v>
      </c>
      <c r="AV25" s="76">
        <f t="shared" si="14"/>
        <v>7.2146360600326628E-2</v>
      </c>
      <c r="AW25" s="76">
        <f t="shared" si="15"/>
        <v>3.9101467956308172E-2</v>
      </c>
      <c r="AY25" s="118">
        <v>42100</v>
      </c>
      <c r="AZ25" s="123">
        <f t="shared" si="16"/>
        <v>0</v>
      </c>
      <c r="BA25" s="67">
        <f t="shared" si="17"/>
        <v>3.9947755372823399E-2</v>
      </c>
      <c r="BB25" s="123">
        <f t="shared" si="18"/>
        <v>0</v>
      </c>
      <c r="BC25" s="67">
        <f t="shared" si="19"/>
        <v>3.573710957372122E-3</v>
      </c>
      <c r="BD25" s="67">
        <f t="shared" si="20"/>
        <v>3.8079726342684042E-2</v>
      </c>
      <c r="BE25" s="67">
        <f t="shared" si="21"/>
        <v>3.5344070953039826E-2</v>
      </c>
      <c r="BH25" s="57">
        <f t="shared" si="22"/>
        <v>3.9947755372823399E-2</v>
      </c>
      <c r="BJ25" s="57">
        <f t="shared" si="23"/>
        <v>3.573710957372122E-3</v>
      </c>
      <c r="BK25" s="57">
        <f t="shared" si="24"/>
        <v>3.8079726342684042E-2</v>
      </c>
      <c r="BL25" s="57">
        <f t="shared" si="25"/>
        <v>3.5344070953039826E-2</v>
      </c>
    </row>
    <row r="26" spans="2:93" x14ac:dyDescent="0.25">
      <c r="B26" s="118">
        <v>42086</v>
      </c>
      <c r="C26" s="62">
        <v>2.7240116596221919</v>
      </c>
      <c r="D26" s="62">
        <v>2.636689043045044</v>
      </c>
      <c r="E26" s="62">
        <v>1.357849597930908</v>
      </c>
      <c r="F26" s="62">
        <v>0.80467473268508916</v>
      </c>
      <c r="G26" s="62">
        <v>13.38123226165771</v>
      </c>
      <c r="H26" s="62">
        <v>51189.4</v>
      </c>
      <c r="K26" s="67">
        <f t="shared" si="26"/>
        <v>0</v>
      </c>
      <c r="L26" s="67">
        <f t="shared" si="27"/>
        <v>4.0581008900345994E-2</v>
      </c>
      <c r="M26" s="67">
        <f t="shared" si="1"/>
        <v>0</v>
      </c>
      <c r="N26" s="67">
        <f t="shared" si="2"/>
        <v>2.2282734734150766E-2</v>
      </c>
      <c r="O26" s="67">
        <f t="shared" si="3"/>
        <v>2.6762653106576106E-2</v>
      </c>
      <c r="P26" s="67">
        <f t="shared" si="4"/>
        <v>9.3343323605963313E-3</v>
      </c>
      <c r="S26" s="67">
        <f t="shared" si="28"/>
        <v>0</v>
      </c>
      <c r="T26" s="67">
        <f t="shared" si="29"/>
        <v>3.9779219563715072E-2</v>
      </c>
      <c r="U26" s="67">
        <f t="shared" si="6"/>
        <v>0</v>
      </c>
      <c r="V26" s="67">
        <f t="shared" si="7"/>
        <v>2.2038101989239441E-2</v>
      </c>
      <c r="W26" s="67">
        <f t="shared" si="8"/>
        <v>2.6410797232774647E-2</v>
      </c>
      <c r="X26" s="67">
        <f t="shared" si="9"/>
        <v>9.2910366958329944E-3</v>
      </c>
      <c r="AA26" s="189"/>
      <c r="AB26" s="130">
        <f t="shared" ref="AB26:AC26" si="34">1-AB32/COUNT(S15:S588)</f>
        <v>0.93728222996515675</v>
      </c>
      <c r="AC26" s="130">
        <f t="shared" si="34"/>
        <v>0.93728222996515675</v>
      </c>
      <c r="AD26" s="130">
        <f>1-AD32/COUNT(U15:U588)</f>
        <v>0.93728222996515675</v>
      </c>
      <c r="AE26" s="130">
        <f>1-AE32/COUNT(V15:V588)</f>
        <v>0.93728222996515675</v>
      </c>
      <c r="AF26" s="130">
        <f>1-AF32/COUNT(W15:W588)</f>
        <v>0.93728222996515675</v>
      </c>
      <c r="AG26" s="130">
        <f>1-AG32/COUNT(X15:X588)</f>
        <v>0.93728222996515675</v>
      </c>
      <c r="AR26" s="122">
        <f t="shared" si="10"/>
        <v>0</v>
      </c>
      <c r="AS26" s="76">
        <f t="shared" si="11"/>
        <v>3.9779219563715072E-2</v>
      </c>
      <c r="AT26" s="122">
        <f t="shared" si="12"/>
        <v>0</v>
      </c>
      <c r="AU26" s="76">
        <f t="shared" si="13"/>
        <v>2.2038101989239441E-2</v>
      </c>
      <c r="AV26" s="76">
        <f t="shared" si="14"/>
        <v>2.6410797232774647E-2</v>
      </c>
      <c r="AW26" s="76">
        <f t="shared" si="15"/>
        <v>9.2910366958329944E-3</v>
      </c>
      <c r="AY26" s="118">
        <v>42107</v>
      </c>
      <c r="AZ26" s="123">
        <f t="shared" si="16"/>
        <v>1.9772947092106599E-3</v>
      </c>
      <c r="BA26" s="67">
        <f t="shared" si="17"/>
        <v>-4.2389986269752739E-2</v>
      </c>
      <c r="BB26" s="123">
        <f t="shared" si="18"/>
        <v>0</v>
      </c>
      <c r="BC26" s="67">
        <f t="shared" si="19"/>
        <v>-1.7114421599200944E-2</v>
      </c>
      <c r="BD26" s="67">
        <f t="shared" si="20"/>
        <v>-1.4755090521740682E-2</v>
      </c>
      <c r="BE26" s="67">
        <f t="shared" si="21"/>
        <v>9.7095679928253346E-3</v>
      </c>
      <c r="BH26" s="57">
        <f t="shared" si="22"/>
        <v>-4.2389986269752739E-2</v>
      </c>
      <c r="BJ26" s="57">
        <f t="shared" si="23"/>
        <v>-1.7114421599200944E-2</v>
      </c>
      <c r="BK26" s="57">
        <f t="shared" si="24"/>
        <v>-1.4755090521740682E-2</v>
      </c>
      <c r="BL26" s="57">
        <f t="shared" si="25"/>
        <v>9.7095679928253346E-3</v>
      </c>
    </row>
    <row r="27" spans="2:93" x14ac:dyDescent="0.25">
      <c r="B27" s="118">
        <v>42093</v>
      </c>
      <c r="C27" s="62">
        <v>2.7240116596221919</v>
      </c>
      <c r="D27" s="62">
        <v>2.567813634872437</v>
      </c>
      <c r="E27" s="62">
        <v>1.357849597930908</v>
      </c>
      <c r="F27" s="62">
        <v>0.79505868256092072</v>
      </c>
      <c r="G27" s="62">
        <v>12.976762294769291</v>
      </c>
      <c r="H27" s="62">
        <v>51959.5</v>
      </c>
      <c r="K27" s="67">
        <f t="shared" si="26"/>
        <v>0</v>
      </c>
      <c r="L27" s="67">
        <f t="shared" si="27"/>
        <v>-2.6121930591050946E-2</v>
      </c>
      <c r="M27" s="67">
        <f t="shared" si="1"/>
        <v>0</v>
      </c>
      <c r="N27" s="67">
        <f t="shared" si="2"/>
        <v>-1.1950232477265677E-2</v>
      </c>
      <c r="O27" s="67">
        <f t="shared" si="3"/>
        <v>-3.022666066767099E-2</v>
      </c>
      <c r="P27" s="67">
        <f t="shared" si="4"/>
        <v>1.5044130230086772E-2</v>
      </c>
      <c r="S27" s="67">
        <f t="shared" si="28"/>
        <v>0</v>
      </c>
      <c r="T27" s="67">
        <f t="shared" si="29"/>
        <v>-2.6469168587706232E-2</v>
      </c>
      <c r="U27" s="67">
        <f t="shared" si="6"/>
        <v>0</v>
      </c>
      <c r="V27" s="67">
        <f t="shared" si="7"/>
        <v>-1.2022210516321949E-2</v>
      </c>
      <c r="W27" s="67">
        <f t="shared" si="8"/>
        <v>-3.0692905581395032E-2</v>
      </c>
      <c r="X27" s="67">
        <f t="shared" si="9"/>
        <v>1.4932089607806025E-2</v>
      </c>
      <c r="AR27" s="122">
        <f t="shared" si="10"/>
        <v>0</v>
      </c>
      <c r="AS27" s="76">
        <f t="shared" si="11"/>
        <v>-2.6469168587706232E-2</v>
      </c>
      <c r="AT27" s="122">
        <f t="shared" si="12"/>
        <v>0</v>
      </c>
      <c r="AU27" s="76">
        <f t="shared" si="13"/>
        <v>-1.2022210516321949E-2</v>
      </c>
      <c r="AV27" s="76">
        <f t="shared" si="14"/>
        <v>-3.0692905581395032E-2</v>
      </c>
      <c r="AW27" s="76">
        <f t="shared" si="15"/>
        <v>1.4932089607806025E-2</v>
      </c>
      <c r="AY27" s="118">
        <v>42114</v>
      </c>
      <c r="AZ27" s="123">
        <f t="shared" si="16"/>
        <v>2.9586306574688457E-3</v>
      </c>
      <c r="BA27" s="67">
        <f t="shared" si="17"/>
        <v>3.7717921949734778E-2</v>
      </c>
      <c r="BB27" s="123">
        <f t="shared" si="18"/>
        <v>0</v>
      </c>
      <c r="BC27" s="67">
        <f t="shared" si="19"/>
        <v>-5.5075174881707226E-3</v>
      </c>
      <c r="BD27" s="67">
        <f t="shared" si="20"/>
        <v>1.0940308395386586E-2</v>
      </c>
      <c r="BE27" s="67">
        <f t="shared" si="21"/>
        <v>1.4796890627737329E-2</v>
      </c>
      <c r="BH27" s="57">
        <f t="shared" si="22"/>
        <v>3.7717921949734778E-2</v>
      </c>
      <c r="BJ27" s="57">
        <f t="shared" si="23"/>
        <v>-5.5075174881707226E-3</v>
      </c>
      <c r="BK27" s="57">
        <f t="shared" si="24"/>
        <v>1.0940308395386586E-2</v>
      </c>
      <c r="BL27" s="57">
        <f t="shared" si="25"/>
        <v>1.4796890627737329E-2</v>
      </c>
    </row>
    <row r="28" spans="2:93" x14ac:dyDescent="0.25">
      <c r="B28" s="118">
        <v>42100</v>
      </c>
      <c r="C28" s="62">
        <v>2.7240116596221919</v>
      </c>
      <c r="D28" s="62">
        <v>2.672468471527099</v>
      </c>
      <c r="E28" s="62">
        <v>1.357849597930908</v>
      </c>
      <c r="F28" s="62">
        <v>0.79790507555007939</v>
      </c>
      <c r="G28" s="62">
        <v>13.480443000793461</v>
      </c>
      <c r="H28" s="62">
        <v>53828.800000000003</v>
      </c>
      <c r="K28" s="67">
        <f t="shared" si="26"/>
        <v>0</v>
      </c>
      <c r="L28" s="67">
        <f t="shared" si="27"/>
        <v>4.075639884195148E-2</v>
      </c>
      <c r="M28" s="67">
        <f t="shared" si="1"/>
        <v>0</v>
      </c>
      <c r="N28" s="67">
        <f t="shared" si="2"/>
        <v>3.5801042760645885E-3</v>
      </c>
      <c r="O28" s="67">
        <f t="shared" si="3"/>
        <v>3.8814050422052881E-2</v>
      </c>
      <c r="P28" s="67">
        <f t="shared" si="4"/>
        <v>3.597609676767477E-2</v>
      </c>
      <c r="S28" s="67">
        <f t="shared" si="28"/>
        <v>0</v>
      </c>
      <c r="T28" s="67">
        <f t="shared" si="29"/>
        <v>3.9947755372823399E-2</v>
      </c>
      <c r="U28" s="67">
        <f t="shared" si="6"/>
        <v>0</v>
      </c>
      <c r="V28" s="67">
        <f t="shared" si="7"/>
        <v>3.573710957372122E-3</v>
      </c>
      <c r="W28" s="67">
        <f t="shared" si="8"/>
        <v>3.8079726342684042E-2</v>
      </c>
      <c r="X28" s="67">
        <f t="shared" si="9"/>
        <v>3.5344070953039826E-2</v>
      </c>
      <c r="AR28" s="122">
        <f t="shared" si="10"/>
        <v>0</v>
      </c>
      <c r="AS28" s="76">
        <f t="shared" si="11"/>
        <v>3.9947755372823399E-2</v>
      </c>
      <c r="AT28" s="122">
        <f t="shared" si="12"/>
        <v>0</v>
      </c>
      <c r="AU28" s="76">
        <f t="shared" si="13"/>
        <v>3.573710957372122E-3</v>
      </c>
      <c r="AV28" s="76">
        <f t="shared" si="14"/>
        <v>3.8079726342684042E-2</v>
      </c>
      <c r="AW28" s="76">
        <f t="shared" si="15"/>
        <v>3.5344070953039826E-2</v>
      </c>
      <c r="AY28" s="118">
        <v>42121</v>
      </c>
      <c r="AZ28" s="123">
        <f t="shared" si="16"/>
        <v>0</v>
      </c>
      <c r="BA28" s="67">
        <f t="shared" si="17"/>
        <v>-1.8559911174612219E-2</v>
      </c>
      <c r="BB28" s="123">
        <f t="shared" si="18"/>
        <v>4.1337674110342162E-3</v>
      </c>
      <c r="BC28" s="67">
        <f t="shared" si="19"/>
        <v>-5.7978078230876253E-3</v>
      </c>
      <c r="BD28" s="67">
        <f t="shared" si="20"/>
        <v>-8.3834203801354985E-3</v>
      </c>
      <c r="BE28" s="67">
        <f t="shared" si="21"/>
        <v>1.0118267035660015E-2</v>
      </c>
      <c r="BH28" s="57">
        <f t="shared" si="22"/>
        <v>-1.8559911174612219E-2</v>
      </c>
      <c r="BJ28" s="57">
        <f t="shared" si="23"/>
        <v>-5.7978078230876253E-3</v>
      </c>
      <c r="BK28" s="57">
        <f t="shared" si="24"/>
        <v>-8.3834203801354985E-3</v>
      </c>
      <c r="BL28" s="57">
        <f t="shared" si="25"/>
        <v>1.0118267035660015E-2</v>
      </c>
    </row>
    <row r="29" spans="2:93" x14ac:dyDescent="0.25">
      <c r="B29" s="118">
        <v>42107</v>
      </c>
      <c r="C29" s="62">
        <v>2.7294031620025629</v>
      </c>
      <c r="D29" s="62">
        <v>2.5615500926971442</v>
      </c>
      <c r="E29" s="62">
        <v>1.357849597930908</v>
      </c>
      <c r="F29" s="62">
        <v>0.78436558246612553</v>
      </c>
      <c r="G29" s="62">
        <v>13.282998085021971</v>
      </c>
      <c r="H29" s="62">
        <v>54354</v>
      </c>
      <c r="K29" s="67">
        <f t="shared" si="26"/>
        <v>1.9792508454676838E-3</v>
      </c>
      <c r="L29" s="67">
        <f t="shared" si="27"/>
        <v>-4.1504092568985129E-2</v>
      </c>
      <c r="M29" s="67">
        <f t="shared" si="1"/>
        <v>0</v>
      </c>
      <c r="N29" s="67">
        <f t="shared" si="2"/>
        <v>-1.6968801802168865E-2</v>
      </c>
      <c r="O29" s="67">
        <f t="shared" si="3"/>
        <v>-1.4646767599541644E-2</v>
      </c>
      <c r="P29" s="67">
        <f t="shared" si="4"/>
        <v>9.7568587819159003E-3</v>
      </c>
      <c r="S29" s="67">
        <f t="shared" si="28"/>
        <v>1.9772947092106599E-3</v>
      </c>
      <c r="T29" s="67">
        <f t="shared" si="29"/>
        <v>-4.2389986269752739E-2</v>
      </c>
      <c r="U29" s="67">
        <f t="shared" si="6"/>
        <v>0</v>
      </c>
      <c r="V29" s="67">
        <f t="shared" si="7"/>
        <v>-1.7114421599200944E-2</v>
      </c>
      <c r="W29" s="67">
        <f t="shared" si="8"/>
        <v>-1.4755090521740682E-2</v>
      </c>
      <c r="X29" s="67">
        <f t="shared" si="9"/>
        <v>9.7095679928253346E-3</v>
      </c>
      <c r="AR29" s="122">
        <f t="shared" si="10"/>
        <v>1.9772947092106599E-3</v>
      </c>
      <c r="AS29" s="76">
        <f t="shared" si="11"/>
        <v>-4.2389986269752739E-2</v>
      </c>
      <c r="AT29" s="122">
        <f t="shared" si="12"/>
        <v>0</v>
      </c>
      <c r="AU29" s="76">
        <f t="shared" si="13"/>
        <v>-1.7114421599200944E-2</v>
      </c>
      <c r="AV29" s="76">
        <f t="shared" si="14"/>
        <v>-1.4755090521740682E-2</v>
      </c>
      <c r="AW29" s="76">
        <f t="shared" si="15"/>
        <v>9.7095679928253346E-3</v>
      </c>
      <c r="AY29" s="118">
        <v>42128</v>
      </c>
      <c r="AZ29" s="123">
        <f t="shared" si="16"/>
        <v>0</v>
      </c>
      <c r="BA29" s="67">
        <f t="shared" si="17"/>
        <v>3.6625513274890512E-2</v>
      </c>
      <c r="BB29" s="123">
        <f t="shared" si="18"/>
        <v>4.116749701146236E-3</v>
      </c>
      <c r="BC29" s="67">
        <f t="shared" si="19"/>
        <v>-5.9174455184608224E-3</v>
      </c>
      <c r="BD29" s="67">
        <f t="shared" si="20"/>
        <v>6.499444157265491E-2</v>
      </c>
      <c r="BE29" s="67">
        <f t="shared" si="21"/>
        <v>2.8142961842629297E-2</v>
      </c>
      <c r="BH29" s="57">
        <f t="shared" si="22"/>
        <v>3.6625513274890512E-2</v>
      </c>
      <c r="BJ29" s="57">
        <f t="shared" si="23"/>
        <v>-5.9174455184608224E-3</v>
      </c>
      <c r="BK29" s="57">
        <f t="shared" si="24"/>
        <v>6.499444157265491E-2</v>
      </c>
      <c r="BL29" s="57">
        <f t="shared" si="25"/>
        <v>2.8142961842629297E-2</v>
      </c>
    </row>
    <row r="30" spans="2:93" x14ac:dyDescent="0.25">
      <c r="B30" s="118">
        <v>42114</v>
      </c>
      <c r="C30" s="62">
        <v>2.7374904155731201</v>
      </c>
      <c r="D30" s="62">
        <v>2.6600116491317749</v>
      </c>
      <c r="E30" s="62">
        <v>1.357849597930908</v>
      </c>
      <c r="F30" s="62">
        <v>0.78005754947662354</v>
      </c>
      <c r="G30" s="62">
        <v>13.42911601066589</v>
      </c>
      <c r="H30" s="62">
        <v>55164.25</v>
      </c>
      <c r="K30" s="67">
        <f t="shared" si="26"/>
        <v>2.9630117247403387E-3</v>
      </c>
      <c r="L30" s="67">
        <f t="shared" si="27"/>
        <v>3.8438270918589534E-2</v>
      </c>
      <c r="M30" s="67">
        <f t="shared" si="1"/>
        <v>0</v>
      </c>
      <c r="N30" s="67">
        <f t="shared" si="2"/>
        <v>-5.4923789184593286E-3</v>
      </c>
      <c r="O30" s="67">
        <f t="shared" si="3"/>
        <v>1.1000372409048387E-2</v>
      </c>
      <c r="P30" s="67">
        <f t="shared" si="4"/>
        <v>1.4906906575413048E-2</v>
      </c>
      <c r="S30" s="67">
        <f t="shared" si="28"/>
        <v>2.9586306574688457E-3</v>
      </c>
      <c r="T30" s="67">
        <f t="shared" si="29"/>
        <v>3.7717921949734778E-2</v>
      </c>
      <c r="U30" s="67">
        <f t="shared" si="6"/>
        <v>0</v>
      </c>
      <c r="V30" s="67">
        <f t="shared" si="7"/>
        <v>-5.5075174881707226E-3</v>
      </c>
      <c r="W30" s="67">
        <f t="shared" si="8"/>
        <v>1.0940308395386586E-2</v>
      </c>
      <c r="X30" s="67">
        <f t="shared" si="9"/>
        <v>1.4796890627737329E-2</v>
      </c>
      <c r="AA30" s="128" t="s">
        <v>200</v>
      </c>
      <c r="AB30" s="129" t="str">
        <f>AB24</f>
        <v>CASN3</v>
      </c>
      <c r="AC30" s="129" t="str">
        <f t="shared" ref="AC30" si="35">AC24</f>
        <v>CSMG3</v>
      </c>
      <c r="AD30" s="129" t="str">
        <f>AD24</f>
        <v>SAPR3</v>
      </c>
      <c r="AE30" s="129" t="str">
        <f>AE24</f>
        <v>SAPR4</v>
      </c>
      <c r="AF30" s="129" t="str">
        <f>AF24</f>
        <v>SBSP3</v>
      </c>
      <c r="AG30" s="129" t="str">
        <f>AG24</f>
        <v>Ibov</v>
      </c>
      <c r="AR30" s="122">
        <f t="shared" si="10"/>
        <v>2.9586306574688457E-3</v>
      </c>
      <c r="AS30" s="76">
        <f t="shared" si="11"/>
        <v>3.7717921949734778E-2</v>
      </c>
      <c r="AT30" s="122">
        <f t="shared" si="12"/>
        <v>0</v>
      </c>
      <c r="AU30" s="76">
        <f t="shared" si="13"/>
        <v>-5.5075174881707226E-3</v>
      </c>
      <c r="AV30" s="76">
        <f t="shared" si="14"/>
        <v>1.0940308395386586E-2</v>
      </c>
      <c r="AW30" s="76">
        <f t="shared" si="15"/>
        <v>1.4796890627737329E-2</v>
      </c>
      <c r="AY30" s="118">
        <v>42135</v>
      </c>
      <c r="AZ30" s="123">
        <f t="shared" si="16"/>
        <v>0</v>
      </c>
      <c r="BA30" s="67">
        <f t="shared" si="17"/>
        <v>-6.8307414425529775E-2</v>
      </c>
      <c r="BB30" s="123">
        <f t="shared" si="18"/>
        <v>0</v>
      </c>
      <c r="BC30" s="67">
        <f t="shared" si="19"/>
        <v>-9.3553493585994026E-3</v>
      </c>
      <c r="BD30" s="67">
        <f t="shared" si="20"/>
        <v>2.2157303099891119E-2</v>
      </c>
      <c r="BE30" s="67">
        <f t="shared" si="21"/>
        <v>-8.1003025046698807E-3</v>
      </c>
      <c r="BH30" s="57">
        <f t="shared" si="22"/>
        <v>-6.8307414425529775E-2</v>
      </c>
      <c r="BJ30" s="57">
        <f t="shared" si="23"/>
        <v>-9.3553493585994026E-3</v>
      </c>
      <c r="BK30" s="57">
        <f t="shared" si="24"/>
        <v>2.2157303099891119E-2</v>
      </c>
      <c r="BL30" s="57">
        <f t="shared" si="25"/>
        <v>-8.1003025046698807E-3</v>
      </c>
      <c r="CC30" s="31"/>
    </row>
    <row r="31" spans="2:93" x14ac:dyDescent="0.25">
      <c r="B31" s="118">
        <v>42121</v>
      </c>
      <c r="C31" s="62">
        <v>2.7374904155731201</v>
      </c>
      <c r="D31" s="62">
        <v>2.611097395420074</v>
      </c>
      <c r="E31" s="62">
        <v>1.3634742498397829</v>
      </c>
      <c r="F31" s="62">
        <v>0.77554801106452942</v>
      </c>
      <c r="G31" s="62">
        <v>13.31700468063354</v>
      </c>
      <c r="H31" s="62">
        <v>55725.25</v>
      </c>
      <c r="K31" s="67">
        <f t="shared" si="26"/>
        <v>0</v>
      </c>
      <c r="L31" s="67">
        <f t="shared" si="27"/>
        <v>-1.8388736653715987E-2</v>
      </c>
      <c r="M31" s="67">
        <f t="shared" si="1"/>
        <v>4.1423232127075771E-3</v>
      </c>
      <c r="N31" s="67">
        <f t="shared" si="2"/>
        <v>-5.7810329700928031E-3</v>
      </c>
      <c r="O31" s="67">
        <f t="shared" si="3"/>
        <v>-8.3483775062563881E-3</v>
      </c>
      <c r="P31" s="67">
        <f t="shared" si="4"/>
        <v>1.0169629787407652E-2</v>
      </c>
      <c r="S31" s="67">
        <f t="shared" si="28"/>
        <v>0</v>
      </c>
      <c r="T31" s="67">
        <f t="shared" si="29"/>
        <v>-1.8559911174612219E-2</v>
      </c>
      <c r="U31" s="67">
        <f t="shared" si="6"/>
        <v>4.1337674110342162E-3</v>
      </c>
      <c r="V31" s="67">
        <f t="shared" si="7"/>
        <v>-5.7978078230876253E-3</v>
      </c>
      <c r="W31" s="67">
        <f t="shared" si="8"/>
        <v>-8.3834203801354985E-3</v>
      </c>
      <c r="X31" s="67">
        <f t="shared" si="9"/>
        <v>1.0118267035660015E-2</v>
      </c>
      <c r="AA31" s="128" t="s">
        <v>199</v>
      </c>
      <c r="AB31" s="62">
        <f t="shared" ref="AB31:AC31" si="36">COUNTIF(AR15:AR588,"")</f>
        <v>6</v>
      </c>
      <c r="AC31" s="62">
        <f t="shared" si="36"/>
        <v>18</v>
      </c>
      <c r="AD31" s="62">
        <f>COUNTIF(AT15:AT588,"")</f>
        <v>12</v>
      </c>
      <c r="AE31" s="62">
        <f>COUNTIF(AU15:AU588,"")</f>
        <v>12</v>
      </c>
      <c r="AF31" s="62">
        <f>COUNTIF(AV15:AV588,"")</f>
        <v>9</v>
      </c>
      <c r="AG31" s="62">
        <f>COUNTIF(AW15:AW588,"")</f>
        <v>7</v>
      </c>
      <c r="AR31" s="122">
        <f t="shared" si="10"/>
        <v>0</v>
      </c>
      <c r="AS31" s="76">
        <f t="shared" si="11"/>
        <v>-1.8559911174612219E-2</v>
      </c>
      <c r="AT31" s="122">
        <f t="shared" si="12"/>
        <v>4.1337674110342162E-3</v>
      </c>
      <c r="AU31" s="76">
        <f t="shared" si="13"/>
        <v>-5.7978078230876253E-3</v>
      </c>
      <c r="AV31" s="76">
        <f t="shared" si="14"/>
        <v>-8.3834203801354985E-3</v>
      </c>
      <c r="AW31" s="76">
        <f t="shared" si="15"/>
        <v>1.0118267035660015E-2</v>
      </c>
      <c r="AY31" s="118">
        <v>42142</v>
      </c>
      <c r="AZ31" s="123">
        <f t="shared" si="16"/>
        <v>0</v>
      </c>
      <c r="BA31" s="67">
        <f t="shared" si="17"/>
        <v>-2.7604542222213268E-2</v>
      </c>
      <c r="BB31" s="123">
        <f t="shared" si="18"/>
        <v>-2.0323936509717704E-3</v>
      </c>
      <c r="BC31" s="67">
        <f t="shared" si="19"/>
        <v>-1.5235965817406867E-2</v>
      </c>
      <c r="BD31" s="67">
        <f t="shared" si="20"/>
        <v>-2.4263238019151447E-2</v>
      </c>
      <c r="BE31" s="67">
        <f t="shared" si="21"/>
        <v>-2.9176171868873068E-2</v>
      </c>
      <c r="BH31" s="57">
        <f t="shared" si="22"/>
        <v>-2.7604542222213268E-2</v>
      </c>
      <c r="BJ31" s="57">
        <f t="shared" si="23"/>
        <v>-1.5235965817406867E-2</v>
      </c>
      <c r="BK31" s="57">
        <f t="shared" si="24"/>
        <v>-2.4263238019151447E-2</v>
      </c>
      <c r="BL31" s="57">
        <f t="shared" si="25"/>
        <v>-2.9176171868873068E-2</v>
      </c>
      <c r="CO31" s="31" t="s">
        <v>35</v>
      </c>
    </row>
    <row r="32" spans="2:93" x14ac:dyDescent="0.25">
      <c r="B32" s="118">
        <v>42128</v>
      </c>
      <c r="C32" s="62">
        <v>2.7374904155731201</v>
      </c>
      <c r="D32" s="62">
        <v>2.70850305557251</v>
      </c>
      <c r="E32" s="62">
        <v>1.369098901748657</v>
      </c>
      <c r="F32" s="62">
        <v>0.77097229957580571</v>
      </c>
      <c r="G32" s="62">
        <v>14.211282730102541</v>
      </c>
      <c r="H32" s="62">
        <v>57315.8</v>
      </c>
      <c r="K32" s="67">
        <f t="shared" si="26"/>
        <v>0</v>
      </c>
      <c r="L32" s="67">
        <f t="shared" si="27"/>
        <v>3.7304491331226375E-2</v>
      </c>
      <c r="M32" s="67">
        <f t="shared" si="1"/>
        <v>4.1252351553651145E-3</v>
      </c>
      <c r="N32" s="67">
        <f t="shared" si="2"/>
        <v>-5.8999719210717227E-3</v>
      </c>
      <c r="O32" s="67">
        <f t="shared" si="3"/>
        <v>6.7153092674775428E-2</v>
      </c>
      <c r="P32" s="67">
        <f t="shared" si="4"/>
        <v>2.8542716273143753E-2</v>
      </c>
      <c r="S32" s="67">
        <f t="shared" si="28"/>
        <v>0</v>
      </c>
      <c r="T32" s="67">
        <f t="shared" si="29"/>
        <v>3.6625513274890512E-2</v>
      </c>
      <c r="U32" s="67">
        <f t="shared" si="6"/>
        <v>4.116749701146236E-3</v>
      </c>
      <c r="V32" s="67">
        <f t="shared" si="7"/>
        <v>-5.9174455184608224E-3</v>
      </c>
      <c r="W32" s="67">
        <f t="shared" si="8"/>
        <v>6.499444157265491E-2</v>
      </c>
      <c r="X32" s="67">
        <f t="shared" si="9"/>
        <v>2.8142961842629297E-2</v>
      </c>
      <c r="AA32" s="128" t="s">
        <v>197</v>
      </c>
      <c r="AB32" s="62">
        <f t="shared" ref="AB32:AG32" si="37">COUNT(S15:S588)-COUNT($AY$15:$AY$588)</f>
        <v>36</v>
      </c>
      <c r="AC32" s="62">
        <f t="shared" si="37"/>
        <v>36</v>
      </c>
      <c r="AD32" s="62">
        <f t="shared" si="37"/>
        <v>36</v>
      </c>
      <c r="AE32" s="62">
        <f t="shared" si="37"/>
        <v>36</v>
      </c>
      <c r="AF32" s="62">
        <f t="shared" si="37"/>
        <v>36</v>
      </c>
      <c r="AG32" s="62">
        <f t="shared" si="37"/>
        <v>36</v>
      </c>
      <c r="AR32" s="122">
        <f t="shared" si="10"/>
        <v>0</v>
      </c>
      <c r="AS32" s="76">
        <f t="shared" si="11"/>
        <v>3.6625513274890512E-2</v>
      </c>
      <c r="AT32" s="122">
        <f t="shared" si="12"/>
        <v>4.116749701146236E-3</v>
      </c>
      <c r="AU32" s="76">
        <f t="shared" si="13"/>
        <v>-5.9174455184608224E-3</v>
      </c>
      <c r="AV32" s="76">
        <f t="shared" si="14"/>
        <v>6.499444157265491E-2</v>
      </c>
      <c r="AW32" s="76">
        <f t="shared" si="15"/>
        <v>2.8142961842629297E-2</v>
      </c>
      <c r="AY32" s="118">
        <v>42149</v>
      </c>
      <c r="AZ32" s="123">
        <f t="shared" si="16"/>
        <v>0</v>
      </c>
      <c r="BA32" s="67">
        <f t="shared" si="17"/>
        <v>-4.6459942983782872E-2</v>
      </c>
      <c r="BB32" s="123">
        <f t="shared" si="18"/>
        <v>-3.0563564468537308E-3</v>
      </c>
      <c r="BC32" s="67">
        <f t="shared" si="19"/>
        <v>-2.4786092568544013E-2</v>
      </c>
      <c r="BD32" s="67">
        <f t="shared" si="20"/>
        <v>-1.9692983585717621E-2</v>
      </c>
      <c r="BE32" s="67">
        <f t="shared" si="21"/>
        <v>-2.5242306733259594E-2</v>
      </c>
      <c r="BH32" s="57">
        <f t="shared" si="22"/>
        <v>-4.6459942983782872E-2</v>
      </c>
      <c r="BJ32" s="57">
        <f t="shared" si="23"/>
        <v>-2.4786092568544013E-2</v>
      </c>
      <c r="BK32" s="57">
        <f t="shared" si="24"/>
        <v>-1.9692983585717621E-2</v>
      </c>
      <c r="BL32" s="57">
        <f t="shared" si="25"/>
        <v>-2.5242306733259594E-2</v>
      </c>
    </row>
    <row r="33" spans="2:64" x14ac:dyDescent="0.25">
      <c r="B33" s="118">
        <v>42135</v>
      </c>
      <c r="C33" s="62">
        <v>2.7374904155731201</v>
      </c>
      <c r="D33" s="62">
        <v>2.5296695709228509</v>
      </c>
      <c r="E33" s="62">
        <v>1.369098901748657</v>
      </c>
      <c r="F33" s="62">
        <v>0.76379321813583378</v>
      </c>
      <c r="G33" s="62">
        <v>14.529680824279779</v>
      </c>
      <c r="H33" s="62">
        <v>56853.4</v>
      </c>
      <c r="K33" s="67">
        <f t="shared" si="26"/>
        <v>0</v>
      </c>
      <c r="L33" s="67">
        <f t="shared" si="27"/>
        <v>-6.6026687428587083E-2</v>
      </c>
      <c r="M33" s="67">
        <f t="shared" si="1"/>
        <v>0</v>
      </c>
      <c r="N33" s="67">
        <f t="shared" si="2"/>
        <v>-9.3117242265667866E-3</v>
      </c>
      <c r="O33" s="67">
        <f t="shared" si="3"/>
        <v>2.2404599234578715E-2</v>
      </c>
      <c r="P33" s="67">
        <f t="shared" si="4"/>
        <v>-8.0675834586624307E-3</v>
      </c>
      <c r="S33" s="67">
        <f t="shared" si="28"/>
        <v>0</v>
      </c>
      <c r="T33" s="67">
        <f t="shared" si="29"/>
        <v>-6.8307414425529775E-2</v>
      </c>
      <c r="U33" s="67">
        <f t="shared" si="6"/>
        <v>0</v>
      </c>
      <c r="V33" s="67">
        <f t="shared" si="7"/>
        <v>-9.3553493585994026E-3</v>
      </c>
      <c r="W33" s="67">
        <f t="shared" si="8"/>
        <v>2.2157303099891119E-2</v>
      </c>
      <c r="X33" s="67">
        <f t="shared" si="9"/>
        <v>-8.1003025046698807E-3</v>
      </c>
      <c r="AR33" s="122">
        <f t="shared" si="10"/>
        <v>0</v>
      </c>
      <c r="AS33" s="76">
        <f t="shared" si="11"/>
        <v>-6.8307414425529775E-2</v>
      </c>
      <c r="AT33" s="122">
        <f t="shared" si="12"/>
        <v>0</v>
      </c>
      <c r="AU33" s="76">
        <f t="shared" si="13"/>
        <v>-9.3553493585994026E-3</v>
      </c>
      <c r="AV33" s="76">
        <f t="shared" si="14"/>
        <v>2.2157303099891119E-2</v>
      </c>
      <c r="AW33" s="76">
        <f t="shared" si="15"/>
        <v>-8.1003025046698807E-3</v>
      </c>
      <c r="AY33" s="118">
        <v>42156</v>
      </c>
      <c r="AZ33" s="123">
        <f t="shared" si="16"/>
        <v>0</v>
      </c>
      <c r="BA33" s="67">
        <f t="shared" si="17"/>
        <v>-8.381290507069138E-3</v>
      </c>
      <c r="BB33" s="123">
        <f t="shared" si="18"/>
        <v>0</v>
      </c>
      <c r="BC33" s="67">
        <f t="shared" si="19"/>
        <v>-2.5743056477491678E-2</v>
      </c>
      <c r="BD33" s="67">
        <f t="shared" si="20"/>
        <v>-1.415580807757463E-2</v>
      </c>
      <c r="BE33" s="67">
        <f t="shared" si="21"/>
        <v>-7.4839827533834842E-3</v>
      </c>
      <c r="BH33" s="57">
        <f t="shared" si="22"/>
        <v>-8.381290507069138E-3</v>
      </c>
      <c r="BJ33" s="57">
        <f t="shared" si="23"/>
        <v>-2.5743056477491678E-2</v>
      </c>
      <c r="BK33" s="57">
        <f t="shared" si="24"/>
        <v>-1.415580807757463E-2</v>
      </c>
      <c r="BL33" s="57">
        <f t="shared" si="25"/>
        <v>-7.4839827533834842E-3</v>
      </c>
    </row>
    <row r="34" spans="2:64" x14ac:dyDescent="0.25">
      <c r="B34" s="118">
        <v>42142</v>
      </c>
      <c r="C34" s="62">
        <v>2.7374904155731201</v>
      </c>
      <c r="D34" s="62">
        <v>2.46079421043396</v>
      </c>
      <c r="E34" s="62">
        <v>1.3663191795349121</v>
      </c>
      <c r="F34" s="62">
        <v>0.75224429368972778</v>
      </c>
      <c r="G34" s="62">
        <v>14.18138618469238</v>
      </c>
      <c r="H34" s="62">
        <v>55218.6</v>
      </c>
      <c r="K34" s="67">
        <f t="shared" si="26"/>
        <v>0</v>
      </c>
      <c r="L34" s="67">
        <f t="shared" si="27"/>
        <v>-2.7227018611669651E-2</v>
      </c>
      <c r="M34" s="67">
        <f t="shared" si="1"/>
        <v>-2.0303297374605345E-3</v>
      </c>
      <c r="N34" s="67">
        <f t="shared" si="2"/>
        <v>-1.5120485717709187E-2</v>
      </c>
      <c r="O34" s="67">
        <f t="shared" si="3"/>
        <v>-2.3971251935925753E-2</v>
      </c>
      <c r="P34" s="67">
        <f t="shared" si="4"/>
        <v>-2.8754656713582682E-2</v>
      </c>
      <c r="S34" s="67">
        <f t="shared" si="28"/>
        <v>0</v>
      </c>
      <c r="T34" s="67">
        <f t="shared" si="29"/>
        <v>-2.7604542222213268E-2</v>
      </c>
      <c r="U34" s="67">
        <f t="shared" si="6"/>
        <v>-2.0323936509717704E-3</v>
      </c>
      <c r="V34" s="67">
        <f t="shared" si="7"/>
        <v>-1.5235965817406867E-2</v>
      </c>
      <c r="W34" s="67">
        <f t="shared" si="8"/>
        <v>-2.4263238019151447E-2</v>
      </c>
      <c r="X34" s="67">
        <f t="shared" si="9"/>
        <v>-2.9176171868873068E-2</v>
      </c>
      <c r="AR34" s="122">
        <f t="shared" si="10"/>
        <v>0</v>
      </c>
      <c r="AS34" s="76">
        <f t="shared" si="11"/>
        <v>-2.7604542222213268E-2</v>
      </c>
      <c r="AT34" s="122">
        <f t="shared" si="12"/>
        <v>-2.0323936509717704E-3</v>
      </c>
      <c r="AU34" s="76">
        <f t="shared" si="13"/>
        <v>-1.5235965817406867E-2</v>
      </c>
      <c r="AV34" s="76">
        <f t="shared" si="14"/>
        <v>-2.4263238019151447E-2</v>
      </c>
      <c r="AW34" s="76">
        <f t="shared" si="15"/>
        <v>-2.9176171868873068E-2</v>
      </c>
      <c r="AY34" s="118">
        <v>42163</v>
      </c>
      <c r="AZ34" s="123">
        <f t="shared" si="16"/>
        <v>0</v>
      </c>
      <c r="BA34" s="67">
        <f t="shared" si="17"/>
        <v>-2.9807181018151763E-2</v>
      </c>
      <c r="BB34" s="123">
        <f t="shared" si="18"/>
        <v>0</v>
      </c>
      <c r="BC34" s="67">
        <f t="shared" si="19"/>
        <v>-3.4296885206821948E-2</v>
      </c>
      <c r="BD34" s="67">
        <f t="shared" si="20"/>
        <v>-2.8338358582959154E-2</v>
      </c>
      <c r="BE34" s="67">
        <f t="shared" si="21"/>
        <v>-2.490901632700211E-3</v>
      </c>
      <c r="BH34" s="57">
        <f t="shared" si="22"/>
        <v>-2.9807181018151763E-2</v>
      </c>
      <c r="BJ34" s="57">
        <f t="shared" si="23"/>
        <v>-3.4296885206821948E-2</v>
      </c>
      <c r="BK34" s="57">
        <f t="shared" si="24"/>
        <v>-2.8338358582959154E-2</v>
      </c>
      <c r="BL34" s="57">
        <f t="shared" si="25"/>
        <v>-2.490901632700211E-3</v>
      </c>
    </row>
    <row r="35" spans="2:64" x14ac:dyDescent="0.25">
      <c r="B35" s="118">
        <v>42149</v>
      </c>
      <c r="C35" s="62">
        <v>2.7374904155731201</v>
      </c>
      <c r="D35" s="62">
        <v>2.3490810394287109</v>
      </c>
      <c r="E35" s="62">
        <v>1.362149596214294</v>
      </c>
      <c r="F35" s="62">
        <v>0.73382827043533327</v>
      </c>
      <c r="G35" s="62">
        <v>13.904844284057621</v>
      </c>
      <c r="H35" s="62">
        <v>53842.2</v>
      </c>
      <c r="K35" s="67">
        <f t="shared" si="26"/>
        <v>0</v>
      </c>
      <c r="L35" s="67">
        <f t="shared" si="27"/>
        <v>-4.5397201656106168E-2</v>
      </c>
      <c r="M35" s="67">
        <f t="shared" si="1"/>
        <v>-3.0516905442529163E-3</v>
      </c>
      <c r="N35" s="67">
        <f t="shared" si="2"/>
        <v>-2.4481439618590728E-2</v>
      </c>
      <c r="O35" s="67">
        <f t="shared" si="3"/>
        <v>-1.9500343410241761E-2</v>
      </c>
      <c r="P35" s="67">
        <f t="shared" si="4"/>
        <v>-2.4926383501211569E-2</v>
      </c>
      <c r="S35" s="67">
        <f t="shared" si="28"/>
        <v>0</v>
      </c>
      <c r="T35" s="67">
        <f t="shared" si="29"/>
        <v>-4.6459942983782872E-2</v>
      </c>
      <c r="U35" s="67">
        <f t="shared" si="6"/>
        <v>-3.0563564468537308E-3</v>
      </c>
      <c r="V35" s="67">
        <f t="shared" si="7"/>
        <v>-2.4786092568544013E-2</v>
      </c>
      <c r="W35" s="67">
        <f t="shared" si="8"/>
        <v>-1.9692983585717621E-2</v>
      </c>
      <c r="X35" s="67">
        <f t="shared" si="9"/>
        <v>-2.5242306733259594E-2</v>
      </c>
      <c r="AA35" s="128" t="s">
        <v>198</v>
      </c>
      <c r="AB35" s="62">
        <f>COUNT(S15:S588)</f>
        <v>574</v>
      </c>
      <c r="AR35" s="122">
        <f t="shared" si="10"/>
        <v>0</v>
      </c>
      <c r="AS35" s="76">
        <f t="shared" si="11"/>
        <v>-4.6459942983782872E-2</v>
      </c>
      <c r="AT35" s="122">
        <f t="shared" si="12"/>
        <v>-3.0563564468537308E-3</v>
      </c>
      <c r="AU35" s="76">
        <f t="shared" si="13"/>
        <v>-2.4786092568544013E-2</v>
      </c>
      <c r="AV35" s="76">
        <f t="shared" si="14"/>
        <v>-1.9692983585717621E-2</v>
      </c>
      <c r="AW35" s="76">
        <f t="shared" si="15"/>
        <v>-2.5242306733259594E-2</v>
      </c>
      <c r="AY35" s="118">
        <v>42170</v>
      </c>
      <c r="AZ35" s="123">
        <f t="shared" si="16"/>
        <v>0</v>
      </c>
      <c r="BA35" s="67">
        <f t="shared" si="17"/>
        <v>-9.1114280078370011E-2</v>
      </c>
      <c r="BB35" s="123">
        <f t="shared" si="18"/>
        <v>0</v>
      </c>
      <c r="BC35" s="67">
        <f t="shared" si="19"/>
        <v>-4.5745815521518809E-2</v>
      </c>
      <c r="BD35" s="67">
        <f t="shared" si="20"/>
        <v>-8.6654599870837498E-2</v>
      </c>
      <c r="BE35" s="67">
        <f t="shared" si="21"/>
        <v>5.7536783146457512E-3</v>
      </c>
      <c r="BH35" s="57">
        <f t="shared" si="22"/>
        <v>-9.1114280078370011E-2</v>
      </c>
      <c r="BJ35" s="57">
        <f t="shared" si="23"/>
        <v>-4.5745815521518809E-2</v>
      </c>
      <c r="BK35" s="57">
        <f t="shared" si="24"/>
        <v>-8.6654599870837498E-2</v>
      </c>
      <c r="BL35" s="57">
        <f t="shared" si="25"/>
        <v>5.7536783146457512E-3</v>
      </c>
    </row>
    <row r="36" spans="2:64" x14ac:dyDescent="0.25">
      <c r="B36" s="118">
        <v>42156</v>
      </c>
      <c r="C36" s="62">
        <v>2.7374904155731201</v>
      </c>
      <c r="D36" s="62">
        <v>2.3294749855995178</v>
      </c>
      <c r="E36" s="62">
        <v>1.362149596214294</v>
      </c>
      <c r="F36" s="62">
        <v>0.71517837047576904</v>
      </c>
      <c r="G36" s="62">
        <v>13.70939660072327</v>
      </c>
      <c r="H36" s="62">
        <v>53440.75</v>
      </c>
      <c r="K36" s="67">
        <f t="shared" si="26"/>
        <v>0</v>
      </c>
      <c r="L36" s="67">
        <f t="shared" si="27"/>
        <v>-8.34626541192518E-3</v>
      </c>
      <c r="M36" s="67">
        <f t="shared" si="1"/>
        <v>0</v>
      </c>
      <c r="N36" s="67">
        <f t="shared" si="2"/>
        <v>-2.5414529135679764E-2</v>
      </c>
      <c r="O36" s="67">
        <f t="shared" si="3"/>
        <v>-1.4056085731102952E-2</v>
      </c>
      <c r="P36" s="67">
        <f t="shared" si="4"/>
        <v>-7.4560474869154181E-3</v>
      </c>
      <c r="S36" s="67">
        <f t="shared" si="28"/>
        <v>0</v>
      </c>
      <c r="T36" s="67">
        <f t="shared" si="29"/>
        <v>-8.381290507069138E-3</v>
      </c>
      <c r="U36" s="67">
        <f t="shared" si="6"/>
        <v>0</v>
      </c>
      <c r="V36" s="67">
        <f t="shared" si="7"/>
        <v>-2.5743056477491678E-2</v>
      </c>
      <c r="W36" s="67">
        <f t="shared" si="8"/>
        <v>-1.415580807757463E-2</v>
      </c>
      <c r="X36" s="67">
        <f t="shared" si="9"/>
        <v>-7.4839827533834842E-3</v>
      </c>
      <c r="AR36" s="122">
        <f t="shared" si="10"/>
        <v>0</v>
      </c>
      <c r="AS36" s="76">
        <f t="shared" si="11"/>
        <v>-8.381290507069138E-3</v>
      </c>
      <c r="AT36" s="122">
        <f t="shared" si="12"/>
        <v>0</v>
      </c>
      <c r="AU36" s="76">
        <f t="shared" si="13"/>
        <v>-2.5743056477491678E-2</v>
      </c>
      <c r="AV36" s="76">
        <f t="shared" si="14"/>
        <v>-1.415580807757463E-2</v>
      </c>
      <c r="AW36" s="76">
        <f t="shared" si="15"/>
        <v>-7.4839827533834842E-3</v>
      </c>
      <c r="AY36" s="118">
        <v>42177</v>
      </c>
      <c r="AZ36" s="123">
        <f t="shared" si="16"/>
        <v>0</v>
      </c>
      <c r="BA36" s="67">
        <f t="shared" si="17"/>
        <v>-3.8592386012038675E-2</v>
      </c>
      <c r="BB36" s="123">
        <f t="shared" si="18"/>
        <v>0</v>
      </c>
      <c r="BC36" s="67">
        <f t="shared" si="19"/>
        <v>-4.8435679561549941E-2</v>
      </c>
      <c r="BD36" s="67">
        <f t="shared" si="20"/>
        <v>-1.7273687960619472E-2</v>
      </c>
      <c r="BE36" s="67">
        <f t="shared" si="21"/>
        <v>2.2170520810209128E-3</v>
      </c>
      <c r="BH36" s="57">
        <f t="shared" si="22"/>
        <v>-3.8592386012038675E-2</v>
      </c>
      <c r="BJ36" s="57">
        <f t="shared" si="23"/>
        <v>-4.8435679561549941E-2</v>
      </c>
      <c r="BK36" s="57">
        <f t="shared" si="24"/>
        <v>-1.7273687960619472E-2</v>
      </c>
      <c r="BL36" s="57">
        <f t="shared" si="25"/>
        <v>2.2170520810209128E-3</v>
      </c>
    </row>
    <row r="37" spans="2:64" x14ac:dyDescent="0.25">
      <c r="B37" s="118">
        <v>42163</v>
      </c>
      <c r="C37" s="62">
        <v>2.7374904155731201</v>
      </c>
      <c r="D37" s="62">
        <v>2.2610645294189449</v>
      </c>
      <c r="E37" s="62">
        <v>1.362149596214294</v>
      </c>
      <c r="F37" s="62">
        <v>0.69106583595275883</v>
      </c>
      <c r="G37" s="62">
        <v>13.32634792327881</v>
      </c>
      <c r="H37" s="62">
        <v>53307.8</v>
      </c>
      <c r="K37" s="67">
        <f t="shared" si="26"/>
        <v>0</v>
      </c>
      <c r="L37" s="67">
        <f t="shared" si="27"/>
        <v>-2.9367328090439515E-2</v>
      </c>
      <c r="M37" s="67">
        <f t="shared" si="1"/>
        <v>0</v>
      </c>
      <c r="N37" s="67">
        <f t="shared" si="2"/>
        <v>-3.3715413550565621E-2</v>
      </c>
      <c r="O37" s="67">
        <f t="shared" si="3"/>
        <v>-2.794059349222211E-2</v>
      </c>
      <c r="P37" s="67">
        <f t="shared" si="4"/>
        <v>-2.4878019114626948E-3</v>
      </c>
      <c r="S37" s="67">
        <f t="shared" si="28"/>
        <v>0</v>
      </c>
      <c r="T37" s="67">
        <f t="shared" si="29"/>
        <v>-2.9807181018151763E-2</v>
      </c>
      <c r="U37" s="67">
        <f t="shared" si="6"/>
        <v>0</v>
      </c>
      <c r="V37" s="67">
        <f t="shared" si="7"/>
        <v>-3.4296885206821948E-2</v>
      </c>
      <c r="W37" s="67">
        <f t="shared" si="8"/>
        <v>-2.8338358582959154E-2</v>
      </c>
      <c r="X37" s="67">
        <f t="shared" si="9"/>
        <v>-2.490901632700211E-3</v>
      </c>
      <c r="AR37" s="122">
        <f t="shared" si="10"/>
        <v>0</v>
      </c>
      <c r="AS37" s="76">
        <f t="shared" si="11"/>
        <v>-2.9807181018151763E-2</v>
      </c>
      <c r="AT37" s="122">
        <f t="shared" si="12"/>
        <v>0</v>
      </c>
      <c r="AU37" s="76">
        <f t="shared" si="13"/>
        <v>-3.4296885206821948E-2</v>
      </c>
      <c r="AV37" s="76">
        <f t="shared" si="14"/>
        <v>-2.8338358582959154E-2</v>
      </c>
      <c r="AW37" s="76">
        <f t="shared" si="15"/>
        <v>-2.490901632700211E-3</v>
      </c>
      <c r="AY37" s="118">
        <v>42184</v>
      </c>
      <c r="AZ37" s="123">
        <f t="shared" si="16"/>
        <v>0</v>
      </c>
      <c r="BA37" s="67">
        <f t="shared" si="17"/>
        <v>-2.2263000004375727E-2</v>
      </c>
      <c r="BB37" s="123">
        <f t="shared" si="18"/>
        <v>1.5102741012830406E-2</v>
      </c>
      <c r="BC37" s="67">
        <f t="shared" si="19"/>
        <v>4.195708469906357E-2</v>
      </c>
      <c r="BD37" s="67">
        <f t="shared" si="20"/>
        <v>1.4210874012352293E-2</v>
      </c>
      <c r="BE37" s="67">
        <f t="shared" si="21"/>
        <v>-1.573323272246074E-2</v>
      </c>
      <c r="BH37" s="57">
        <f t="shared" si="22"/>
        <v>-2.2263000004375727E-2</v>
      </c>
      <c r="BJ37" s="57">
        <f t="shared" si="23"/>
        <v>4.195708469906357E-2</v>
      </c>
      <c r="BK37" s="57">
        <f t="shared" si="24"/>
        <v>1.4210874012352293E-2</v>
      </c>
      <c r="BL37" s="57">
        <f t="shared" si="25"/>
        <v>-1.573323272246074E-2</v>
      </c>
    </row>
    <row r="38" spans="2:64" x14ac:dyDescent="0.25">
      <c r="B38" s="118">
        <v>42170</v>
      </c>
      <c r="C38" s="62">
        <v>2.7374904155731201</v>
      </c>
      <c r="D38" s="62">
        <v>2.064156055450439</v>
      </c>
      <c r="E38" s="62">
        <v>1.362149596214294</v>
      </c>
      <c r="F38" s="62">
        <v>0.66016465425491333</v>
      </c>
      <c r="G38" s="62">
        <v>12.220178031921391</v>
      </c>
      <c r="H38" s="62">
        <v>53615.4</v>
      </c>
      <c r="K38" s="67">
        <f t="shared" si="26"/>
        <v>0</v>
      </c>
      <c r="L38" s="67">
        <f t="shared" si="27"/>
        <v>-8.7086622874539499E-2</v>
      </c>
      <c r="M38" s="67">
        <f t="shared" si="1"/>
        <v>0</v>
      </c>
      <c r="N38" s="67">
        <f t="shared" si="2"/>
        <v>-4.4715250111073246E-2</v>
      </c>
      <c r="O38" s="67">
        <f t="shared" si="3"/>
        <v>-8.3006229292958311E-2</v>
      </c>
      <c r="P38" s="67">
        <f t="shared" si="4"/>
        <v>5.7702625131781371E-3</v>
      </c>
      <c r="S38" s="67">
        <f t="shared" si="28"/>
        <v>0</v>
      </c>
      <c r="T38" s="67">
        <f t="shared" si="29"/>
        <v>-9.1114280078370011E-2</v>
      </c>
      <c r="U38" s="67">
        <f t="shared" si="6"/>
        <v>0</v>
      </c>
      <c r="V38" s="67">
        <f t="shared" si="7"/>
        <v>-4.5745815521518809E-2</v>
      </c>
      <c r="W38" s="67">
        <f t="shared" si="8"/>
        <v>-8.6654599870837498E-2</v>
      </c>
      <c r="X38" s="67">
        <f t="shared" si="9"/>
        <v>5.7536783146457512E-3</v>
      </c>
      <c r="AR38" s="122">
        <f t="shared" si="10"/>
        <v>0</v>
      </c>
      <c r="AS38" s="76">
        <f t="shared" si="11"/>
        <v>-9.1114280078370011E-2</v>
      </c>
      <c r="AT38" s="122">
        <f t="shared" si="12"/>
        <v>0</v>
      </c>
      <c r="AU38" s="76">
        <f t="shared" si="13"/>
        <v>-4.5745815521518809E-2</v>
      </c>
      <c r="AV38" s="76">
        <f t="shared" si="14"/>
        <v>-8.6654599870837498E-2</v>
      </c>
      <c r="AW38" s="76">
        <f t="shared" si="15"/>
        <v>5.7536783146457512E-3</v>
      </c>
      <c r="AY38" s="118">
        <v>42191</v>
      </c>
      <c r="AZ38" s="123">
        <f t="shared" si="16"/>
        <v>0</v>
      </c>
      <c r="BA38" s="67">
        <f t="shared" si="17"/>
        <v>1.7278893610435365E-2</v>
      </c>
      <c r="BB38" s="123">
        <f t="shared" si="18"/>
        <v>9.9432460731264521E-3</v>
      </c>
      <c r="BC38" s="67">
        <f t="shared" si="19"/>
        <v>9.7574353732451838E-2</v>
      </c>
      <c r="BD38" s="67">
        <f t="shared" si="20"/>
        <v>3.0808877667606458E-2</v>
      </c>
      <c r="BE38" s="67">
        <f t="shared" si="21"/>
        <v>-1.2921622705472932E-2</v>
      </c>
      <c r="BH38" s="57">
        <f t="shared" si="22"/>
        <v>1.7278893610435365E-2</v>
      </c>
      <c r="BJ38" s="57">
        <f t="shared" si="23"/>
        <v>9.7574353732451838E-2</v>
      </c>
      <c r="BK38" s="57">
        <f t="shared" si="24"/>
        <v>3.0808877667606458E-2</v>
      </c>
      <c r="BL38" s="57">
        <f t="shared" si="25"/>
        <v>-1.2921622705472932E-2</v>
      </c>
    </row>
    <row r="39" spans="2:64" x14ac:dyDescent="0.25">
      <c r="B39" s="118">
        <v>42177</v>
      </c>
      <c r="C39" s="62">
        <v>2.7374904155731201</v>
      </c>
      <c r="D39" s="62">
        <v>1.9860129117965699</v>
      </c>
      <c r="E39" s="62">
        <v>1.362149596214294</v>
      </c>
      <c r="F39" s="62">
        <v>0.6289511561393738</v>
      </c>
      <c r="G39" s="62">
        <v>12.01090316772461</v>
      </c>
      <c r="H39" s="62">
        <v>53734.400000000001</v>
      </c>
      <c r="K39" s="67">
        <f t="shared" si="26"/>
        <v>0</v>
      </c>
      <c r="L39" s="67">
        <f t="shared" si="27"/>
        <v>-3.7857187903758915E-2</v>
      </c>
      <c r="M39" s="67">
        <f t="shared" si="1"/>
        <v>0</v>
      </c>
      <c r="N39" s="67">
        <f t="shared" si="2"/>
        <v>-4.728138338573773E-2</v>
      </c>
      <c r="O39" s="67">
        <f t="shared" si="3"/>
        <v>-1.712535313725505E-2</v>
      </c>
      <c r="P39" s="67">
        <f t="shared" si="4"/>
        <v>2.2195115582464009E-3</v>
      </c>
      <c r="S39" s="67">
        <f t="shared" si="28"/>
        <v>0</v>
      </c>
      <c r="T39" s="67">
        <f t="shared" si="29"/>
        <v>-3.8592386012038675E-2</v>
      </c>
      <c r="U39" s="67">
        <f t="shared" si="6"/>
        <v>0</v>
      </c>
      <c r="V39" s="67">
        <f t="shared" si="7"/>
        <v>-4.8435679561549941E-2</v>
      </c>
      <c r="W39" s="67">
        <f t="shared" si="8"/>
        <v>-1.7273687960619472E-2</v>
      </c>
      <c r="X39" s="67">
        <f t="shared" si="9"/>
        <v>2.2170520810209128E-3</v>
      </c>
      <c r="AR39" s="122">
        <f t="shared" si="10"/>
        <v>0</v>
      </c>
      <c r="AS39" s="76">
        <f t="shared" si="11"/>
        <v>-3.8592386012038675E-2</v>
      </c>
      <c r="AT39" s="122">
        <f t="shared" si="12"/>
        <v>0</v>
      </c>
      <c r="AU39" s="76">
        <f t="shared" si="13"/>
        <v>-4.8435679561549941E-2</v>
      </c>
      <c r="AV39" s="76">
        <f t="shared" si="14"/>
        <v>-1.7273687960619472E-2</v>
      </c>
      <c r="AW39" s="76">
        <f t="shared" si="15"/>
        <v>2.2170520810209128E-3</v>
      </c>
      <c r="AY39" s="118">
        <v>42198</v>
      </c>
      <c r="AZ39" s="123">
        <f t="shared" si="16"/>
        <v>0</v>
      </c>
      <c r="BA39" s="67">
        <f t="shared" si="17"/>
        <v>9.9434916320315075E-3</v>
      </c>
      <c r="BB39" s="123">
        <f t="shared" si="18"/>
        <v>0</v>
      </c>
      <c r="BC39" s="67">
        <f t="shared" si="19"/>
        <v>-7.1442373856107202E-2</v>
      </c>
      <c r="BD39" s="67">
        <f t="shared" si="20"/>
        <v>7.5594062619418326E-2</v>
      </c>
      <c r="BE39" s="67">
        <f t="shared" si="21"/>
        <v>1.3654874179316337E-2</v>
      </c>
      <c r="BH39" s="57">
        <f t="shared" si="22"/>
        <v>9.9434916320315075E-3</v>
      </c>
      <c r="BJ39" s="57">
        <f t="shared" si="23"/>
        <v>-7.1442373856107202E-2</v>
      </c>
      <c r="BK39" s="57">
        <f t="shared" si="24"/>
        <v>7.5594062619418326E-2</v>
      </c>
      <c r="BL39" s="57">
        <f t="shared" si="25"/>
        <v>1.3654874179316337E-2</v>
      </c>
    </row>
    <row r="40" spans="2:64" x14ac:dyDescent="0.25">
      <c r="B40" s="118">
        <v>42184</v>
      </c>
      <c r="C40" s="62">
        <v>2.7374904155731201</v>
      </c>
      <c r="D40" s="62">
        <v>1.9422868490219121</v>
      </c>
      <c r="E40" s="62">
        <v>1.382877922058106</v>
      </c>
      <c r="F40" s="62">
        <v>0.65590153932571416</v>
      </c>
      <c r="G40" s="62">
        <v>12.182807159423829</v>
      </c>
      <c r="H40" s="62">
        <v>52895.6</v>
      </c>
      <c r="K40" s="67">
        <f t="shared" si="26"/>
        <v>0</v>
      </c>
      <c r="L40" s="67">
        <f t="shared" si="27"/>
        <v>-2.201700830590414E-2</v>
      </c>
      <c r="M40" s="67">
        <f t="shared" si="1"/>
        <v>1.5217363717920929E-2</v>
      </c>
      <c r="N40" s="67">
        <f t="shared" si="2"/>
        <v>4.2849723580710375E-2</v>
      </c>
      <c r="O40" s="67">
        <f t="shared" si="3"/>
        <v>1.4312328498422566E-2</v>
      </c>
      <c r="P40" s="67">
        <f t="shared" si="4"/>
        <v>-1.5610111958075379E-2</v>
      </c>
      <c r="S40" s="67">
        <f t="shared" si="28"/>
        <v>0</v>
      </c>
      <c r="T40" s="67">
        <f t="shared" si="29"/>
        <v>-2.2263000004375727E-2</v>
      </c>
      <c r="U40" s="67">
        <f t="shared" si="6"/>
        <v>1.5102741012830406E-2</v>
      </c>
      <c r="V40" s="67">
        <f t="shared" si="7"/>
        <v>4.195708469906357E-2</v>
      </c>
      <c r="W40" s="67">
        <f t="shared" si="8"/>
        <v>1.4210874012352293E-2</v>
      </c>
      <c r="X40" s="67">
        <f t="shared" si="9"/>
        <v>-1.573323272246074E-2</v>
      </c>
      <c r="AR40" s="122">
        <f t="shared" si="10"/>
        <v>0</v>
      </c>
      <c r="AS40" s="76">
        <f t="shared" si="11"/>
        <v>-2.2263000004375727E-2</v>
      </c>
      <c r="AT40" s="122">
        <f t="shared" si="12"/>
        <v>1.5102741012830406E-2</v>
      </c>
      <c r="AU40" s="76">
        <f t="shared" si="13"/>
        <v>4.195708469906357E-2</v>
      </c>
      <c r="AV40" s="76">
        <f t="shared" si="14"/>
        <v>1.4210874012352293E-2</v>
      </c>
      <c r="AW40" s="76">
        <f t="shared" si="15"/>
        <v>-1.573323272246074E-2</v>
      </c>
      <c r="AY40" s="118">
        <v>42205</v>
      </c>
      <c r="AZ40" s="123">
        <f t="shared" si="16"/>
        <v>0</v>
      </c>
      <c r="BA40" s="67">
        <f t="shared" si="17"/>
        <v>-7.5576928735075488E-2</v>
      </c>
      <c r="BB40" s="123">
        <f t="shared" si="18"/>
        <v>0</v>
      </c>
      <c r="BC40" s="67">
        <f t="shared" si="19"/>
        <v>-9.8141608859453355E-4</v>
      </c>
      <c r="BD40" s="67">
        <f t="shared" si="20"/>
        <v>2.763445367934883E-2</v>
      </c>
      <c r="BE40" s="67">
        <f t="shared" si="21"/>
        <v>-4.4931888749312546E-2</v>
      </c>
      <c r="BH40" s="57">
        <f t="shared" si="22"/>
        <v>-7.5576928735075488E-2</v>
      </c>
      <c r="BJ40" s="57">
        <f t="shared" si="23"/>
        <v>-9.8141608859453355E-4</v>
      </c>
      <c r="BK40" s="57">
        <f t="shared" si="24"/>
        <v>2.763445367934883E-2</v>
      </c>
      <c r="BL40" s="57">
        <f t="shared" si="25"/>
        <v>-4.4931888749312546E-2</v>
      </c>
    </row>
    <row r="41" spans="2:64" x14ac:dyDescent="0.25">
      <c r="B41" s="118">
        <v>42191</v>
      </c>
      <c r="C41" s="62">
        <v>2.7374904155731201</v>
      </c>
      <c r="D41" s="62">
        <v>1.976139038801193</v>
      </c>
      <c r="E41" s="62">
        <v>1.396696805953979</v>
      </c>
      <c r="F41" s="62">
        <v>0.72312712669372559</v>
      </c>
      <c r="G41" s="62">
        <v>12.563987493515009</v>
      </c>
      <c r="H41" s="62">
        <v>52216.5</v>
      </c>
      <c r="K41" s="67">
        <f t="shared" si="26"/>
        <v>0</v>
      </c>
      <c r="L41" s="67">
        <f t="shared" si="27"/>
        <v>1.7429037217817855E-2</v>
      </c>
      <c r="M41" s="67">
        <f t="shared" si="1"/>
        <v>9.9928443975059178E-3</v>
      </c>
      <c r="N41" s="67">
        <f t="shared" si="2"/>
        <v>0.10249341301610793</v>
      </c>
      <c r="O41" s="67">
        <f t="shared" si="3"/>
        <v>3.1288382808909887E-2</v>
      </c>
      <c r="P41" s="67">
        <f t="shared" si="4"/>
        <v>-1.2838496963830659E-2</v>
      </c>
      <c r="S41" s="67">
        <f t="shared" si="28"/>
        <v>0</v>
      </c>
      <c r="T41" s="67">
        <f t="shared" si="29"/>
        <v>1.7278893610435365E-2</v>
      </c>
      <c r="U41" s="67">
        <f t="shared" si="6"/>
        <v>9.9432460731264521E-3</v>
      </c>
      <c r="V41" s="67">
        <f t="shared" si="7"/>
        <v>9.7574353732451838E-2</v>
      </c>
      <c r="W41" s="67">
        <f t="shared" si="8"/>
        <v>3.0808877667606458E-2</v>
      </c>
      <c r="X41" s="67">
        <f t="shared" si="9"/>
        <v>-1.2921622705472932E-2</v>
      </c>
      <c r="AR41" s="122">
        <f t="shared" si="10"/>
        <v>0</v>
      </c>
      <c r="AS41" s="76">
        <f t="shared" si="11"/>
        <v>1.7278893610435365E-2</v>
      </c>
      <c r="AT41" s="122">
        <f t="shared" si="12"/>
        <v>9.9432460731264521E-3</v>
      </c>
      <c r="AU41" s="76">
        <f t="shared" si="13"/>
        <v>9.7574353732451838E-2</v>
      </c>
      <c r="AV41" s="76">
        <f t="shared" si="14"/>
        <v>3.0808877667606458E-2</v>
      </c>
      <c r="AW41" s="76">
        <f t="shared" si="15"/>
        <v>-1.2921622705472932E-2</v>
      </c>
      <c r="AY41" s="118">
        <v>42212</v>
      </c>
      <c r="AZ41" s="123">
        <f t="shared" si="16"/>
        <v>0</v>
      </c>
      <c r="BA41" s="67">
        <f t="shared" si="17"/>
        <v>-4.9529950921956951E-2</v>
      </c>
      <c r="BB41" s="123">
        <f t="shared" si="18"/>
        <v>0</v>
      </c>
      <c r="BC41" s="67">
        <f t="shared" si="19"/>
        <v>2.088995555931842E-2</v>
      </c>
      <c r="BD41" s="67">
        <f t="shared" si="20"/>
        <v>-5.6622005042376043E-2</v>
      </c>
      <c r="BE41" s="67">
        <f t="shared" si="21"/>
        <v>-1.4721955104651083E-2</v>
      </c>
      <c r="BH41" s="57">
        <f t="shared" si="22"/>
        <v>-4.9529950921956951E-2</v>
      </c>
      <c r="BJ41" s="57">
        <f t="shared" si="23"/>
        <v>2.088995555931842E-2</v>
      </c>
      <c r="BK41" s="57">
        <f t="shared" si="24"/>
        <v>-5.6622005042376043E-2</v>
      </c>
      <c r="BL41" s="57">
        <f t="shared" si="25"/>
        <v>-1.4721955104651083E-2</v>
      </c>
    </row>
    <row r="42" spans="2:64" x14ac:dyDescent="0.25">
      <c r="B42" s="118">
        <v>42198</v>
      </c>
      <c r="C42" s="62">
        <v>2.7374904155731201</v>
      </c>
      <c r="D42" s="62">
        <v>1.995886778831482</v>
      </c>
      <c r="E42" s="62">
        <v>1.396696805953979</v>
      </c>
      <c r="F42" s="62">
        <v>0.67326745986938474</v>
      </c>
      <c r="G42" s="62">
        <v>13.550570487976071</v>
      </c>
      <c r="H42" s="62">
        <v>52934.400000000001</v>
      </c>
      <c r="K42" s="67">
        <f t="shared" si="26"/>
        <v>0</v>
      </c>
      <c r="L42" s="67">
        <f t="shared" si="27"/>
        <v>9.993092410273352E-3</v>
      </c>
      <c r="M42" s="67">
        <f t="shared" si="1"/>
        <v>0</v>
      </c>
      <c r="N42" s="67">
        <f t="shared" si="2"/>
        <v>-6.8950071133838775E-2</v>
      </c>
      <c r="O42" s="67">
        <f t="shared" si="3"/>
        <v>7.8524671802665535E-2</v>
      </c>
      <c r="P42" s="67">
        <f t="shared" si="4"/>
        <v>1.3748527764212426E-2</v>
      </c>
      <c r="S42" s="67">
        <f t="shared" si="28"/>
        <v>0</v>
      </c>
      <c r="T42" s="67">
        <f t="shared" si="29"/>
        <v>9.9434916320315075E-3</v>
      </c>
      <c r="U42" s="67">
        <f t="shared" si="6"/>
        <v>0</v>
      </c>
      <c r="V42" s="67">
        <f t="shared" si="7"/>
        <v>-7.1442373856107202E-2</v>
      </c>
      <c r="W42" s="67">
        <f t="shared" si="8"/>
        <v>7.5594062619418326E-2</v>
      </c>
      <c r="X42" s="67">
        <f t="shared" si="9"/>
        <v>1.3654874179316337E-2</v>
      </c>
      <c r="AR42" s="122">
        <f t="shared" si="10"/>
        <v>0</v>
      </c>
      <c r="AS42" s="76">
        <f t="shared" si="11"/>
        <v>9.9434916320315075E-3</v>
      </c>
      <c r="AT42" s="122">
        <f t="shared" si="12"/>
        <v>0</v>
      </c>
      <c r="AU42" s="76">
        <f t="shared" si="13"/>
        <v>-7.1442373856107202E-2</v>
      </c>
      <c r="AV42" s="76">
        <f t="shared" si="14"/>
        <v>7.5594062619418326E-2</v>
      </c>
      <c r="AW42" s="76">
        <f t="shared" si="15"/>
        <v>1.3654874179316337E-2</v>
      </c>
      <c r="AY42" s="118">
        <v>42219</v>
      </c>
      <c r="AZ42" s="123">
        <f t="shared" si="16"/>
        <v>0</v>
      </c>
      <c r="BA42" s="67">
        <f t="shared" si="17"/>
        <v>-0.10726670547550821</v>
      </c>
      <c r="BB42" s="123">
        <f t="shared" si="18"/>
        <v>0</v>
      </c>
      <c r="BC42" s="67">
        <f t="shared" si="19"/>
        <v>2.3284232086677834E-2</v>
      </c>
      <c r="BD42" s="67">
        <f t="shared" si="20"/>
        <v>-2.3322253076139277E-2</v>
      </c>
      <c r="BE42" s="67">
        <f t="shared" si="21"/>
        <v>-1.099483273419822E-3</v>
      </c>
      <c r="BH42" s="57">
        <f t="shared" si="22"/>
        <v>-0.10726670547550821</v>
      </c>
      <c r="BJ42" s="57">
        <f t="shared" si="23"/>
        <v>2.3284232086677834E-2</v>
      </c>
      <c r="BK42" s="57">
        <f t="shared" si="24"/>
        <v>-2.3322253076139277E-2</v>
      </c>
      <c r="BL42" s="57">
        <f t="shared" si="25"/>
        <v>-1.099483273419822E-3</v>
      </c>
    </row>
    <row r="43" spans="2:64" x14ac:dyDescent="0.25">
      <c r="B43" s="118">
        <v>42205</v>
      </c>
      <c r="C43" s="62">
        <v>2.7374904155731201</v>
      </c>
      <c r="D43" s="62">
        <v>1.850602984428406</v>
      </c>
      <c r="E43" s="62">
        <v>1.396696805953979</v>
      </c>
      <c r="F43" s="62">
        <v>0.6726070284843445</v>
      </c>
      <c r="G43" s="62">
        <v>13.930255126953121</v>
      </c>
      <c r="H43" s="62">
        <v>50608.6</v>
      </c>
      <c r="K43" s="67">
        <f t="shared" si="26"/>
        <v>0</v>
      </c>
      <c r="L43" s="67">
        <f t="shared" si="27"/>
        <v>-7.279160117896788E-2</v>
      </c>
      <c r="M43" s="67">
        <f t="shared" si="1"/>
        <v>0</v>
      </c>
      <c r="N43" s="67">
        <f t="shared" si="2"/>
        <v>-9.8093465733273266E-4</v>
      </c>
      <c r="O43" s="67">
        <f t="shared" si="3"/>
        <v>2.8019826863670216E-2</v>
      </c>
      <c r="P43" s="67">
        <f t="shared" si="4"/>
        <v>-4.3937401765203776E-2</v>
      </c>
      <c r="S43" s="67">
        <f t="shared" si="28"/>
        <v>0</v>
      </c>
      <c r="T43" s="67">
        <f t="shared" si="29"/>
        <v>-7.5576928735075488E-2</v>
      </c>
      <c r="U43" s="67">
        <f t="shared" si="6"/>
        <v>0</v>
      </c>
      <c r="V43" s="67">
        <f t="shared" si="7"/>
        <v>-9.8141608859453355E-4</v>
      </c>
      <c r="W43" s="67">
        <f t="shared" si="8"/>
        <v>2.763445367934883E-2</v>
      </c>
      <c r="X43" s="67">
        <f t="shared" si="9"/>
        <v>-4.4931888749312546E-2</v>
      </c>
      <c r="AR43" s="122">
        <f t="shared" si="10"/>
        <v>0</v>
      </c>
      <c r="AS43" s="76">
        <f t="shared" si="11"/>
        <v>-7.5576928735075488E-2</v>
      </c>
      <c r="AT43" s="122">
        <f t="shared" si="12"/>
        <v>0</v>
      </c>
      <c r="AU43" s="76">
        <f t="shared" si="13"/>
        <v>-9.8141608859453355E-4</v>
      </c>
      <c r="AV43" s="76">
        <f t="shared" si="14"/>
        <v>2.763445367934883E-2</v>
      </c>
      <c r="AW43" s="76">
        <f t="shared" si="15"/>
        <v>-4.4931888749312546E-2</v>
      </c>
      <c r="AY43" s="118">
        <v>42226</v>
      </c>
      <c r="AZ43" s="123">
        <f t="shared" si="16"/>
        <v>0</v>
      </c>
      <c r="BA43" s="67">
        <f t="shared" si="17"/>
        <v>-9.6800973005101931E-2</v>
      </c>
      <c r="BB43" s="123">
        <f t="shared" si="18"/>
        <v>0</v>
      </c>
      <c r="BC43" s="67">
        <f t="shared" si="19"/>
        <v>-1.0861674588288212E-2</v>
      </c>
      <c r="BD43" s="67">
        <f t="shared" si="20"/>
        <v>-6.7184530804201725E-2</v>
      </c>
      <c r="BE43" s="67">
        <f t="shared" si="21"/>
        <v>-2.743343617378732E-2</v>
      </c>
      <c r="BH43" s="57">
        <f t="shared" si="22"/>
        <v>-9.6800973005101931E-2</v>
      </c>
      <c r="BJ43" s="57">
        <f t="shared" si="23"/>
        <v>-1.0861674588288212E-2</v>
      </c>
      <c r="BK43" s="57">
        <f t="shared" si="24"/>
        <v>-6.7184530804201725E-2</v>
      </c>
      <c r="BL43" s="57">
        <f t="shared" si="25"/>
        <v>-2.743343617378732E-2</v>
      </c>
    </row>
    <row r="44" spans="2:64" x14ac:dyDescent="0.25">
      <c r="B44" s="118">
        <v>42212</v>
      </c>
      <c r="C44" s="62">
        <v>2.7374904155731201</v>
      </c>
      <c r="D44" s="62">
        <v>1.761175656318664</v>
      </c>
      <c r="E44" s="62">
        <v>1.396696805953979</v>
      </c>
      <c r="F44" s="62">
        <v>0.68680554628372192</v>
      </c>
      <c r="G44" s="62">
        <v>13.163411140441889</v>
      </c>
      <c r="H44" s="62">
        <v>49869</v>
      </c>
      <c r="K44" s="67">
        <f t="shared" si="26"/>
        <v>0</v>
      </c>
      <c r="L44" s="67">
        <f t="shared" si="27"/>
        <v>-4.8323345883592217E-2</v>
      </c>
      <c r="M44" s="67">
        <f t="shared" si="1"/>
        <v>0</v>
      </c>
      <c r="N44" s="67">
        <f t="shared" si="2"/>
        <v>2.1109678011204336E-2</v>
      </c>
      <c r="O44" s="67">
        <f t="shared" si="3"/>
        <v>-5.5048811347862103E-2</v>
      </c>
      <c r="P44" s="67">
        <f t="shared" si="4"/>
        <v>-1.4614116968262314E-2</v>
      </c>
      <c r="S44" s="67">
        <f t="shared" si="28"/>
        <v>0</v>
      </c>
      <c r="T44" s="67">
        <f t="shared" si="29"/>
        <v>-4.9529950921956951E-2</v>
      </c>
      <c r="U44" s="67">
        <f t="shared" si="6"/>
        <v>0</v>
      </c>
      <c r="V44" s="67">
        <f t="shared" si="7"/>
        <v>2.088995555931842E-2</v>
      </c>
      <c r="W44" s="67">
        <f t="shared" si="8"/>
        <v>-5.6622005042376043E-2</v>
      </c>
      <c r="X44" s="67">
        <f t="shared" si="9"/>
        <v>-1.4721955104651083E-2</v>
      </c>
      <c r="AR44" s="122">
        <f t="shared" si="10"/>
        <v>0</v>
      </c>
      <c r="AS44" s="76">
        <f t="shared" si="11"/>
        <v>-4.9529950921956951E-2</v>
      </c>
      <c r="AT44" s="122">
        <f t="shared" si="12"/>
        <v>0</v>
      </c>
      <c r="AU44" s="76">
        <f t="shared" si="13"/>
        <v>2.088995555931842E-2</v>
      </c>
      <c r="AV44" s="76">
        <f t="shared" si="14"/>
        <v>-5.6622005042376043E-2</v>
      </c>
      <c r="AW44" s="76">
        <f t="shared" si="15"/>
        <v>-1.4721955104651083E-2</v>
      </c>
      <c r="AY44" s="118">
        <v>42233</v>
      </c>
      <c r="AZ44" s="123">
        <f t="shared" si="16"/>
        <v>0</v>
      </c>
      <c r="BA44" s="67">
        <f t="shared" si="17"/>
        <v>-4.9830215114337946E-2</v>
      </c>
      <c r="BB44" s="123">
        <f t="shared" si="18"/>
        <v>0</v>
      </c>
      <c r="BC44" s="67">
        <f t="shared" si="19"/>
        <v>-2.5001501191886235E-2</v>
      </c>
      <c r="BD44" s="67">
        <f t="shared" si="20"/>
        <v>-5.7304717634827022E-2</v>
      </c>
      <c r="BE44" s="67">
        <f t="shared" si="21"/>
        <v>-3.6587294432598345E-2</v>
      </c>
      <c r="BH44" s="57">
        <f t="shared" si="22"/>
        <v>-4.9830215114337946E-2</v>
      </c>
      <c r="BJ44" s="57">
        <f t="shared" si="23"/>
        <v>-2.5001501191886235E-2</v>
      </c>
      <c r="BK44" s="57">
        <f t="shared" si="24"/>
        <v>-5.7304717634827022E-2</v>
      </c>
      <c r="BL44" s="57">
        <f t="shared" si="25"/>
        <v>-3.6587294432598345E-2</v>
      </c>
    </row>
    <row r="45" spans="2:64" x14ac:dyDescent="0.25">
      <c r="B45" s="118">
        <v>42219</v>
      </c>
      <c r="C45" s="62">
        <v>2.7374904155731201</v>
      </c>
      <c r="D45" s="62">
        <v>1.5820395469665529</v>
      </c>
      <c r="E45" s="62">
        <v>1.396696805953979</v>
      </c>
      <c r="F45" s="62">
        <v>0.70298491716384892</v>
      </c>
      <c r="G45" s="62">
        <v>12.859963035583499</v>
      </c>
      <c r="H45" s="62">
        <v>49814.2</v>
      </c>
      <c r="K45" s="67">
        <f t="shared" si="26"/>
        <v>0</v>
      </c>
      <c r="L45" s="67">
        <f t="shared" si="27"/>
        <v>-0.10171393677252749</v>
      </c>
      <c r="M45" s="67">
        <f t="shared" si="1"/>
        <v>0</v>
      </c>
      <c r="N45" s="67">
        <f t="shared" si="2"/>
        <v>2.3557426068663734E-2</v>
      </c>
      <c r="O45" s="67">
        <f t="shared" si="3"/>
        <v>-2.3052391330854016E-2</v>
      </c>
      <c r="P45" s="67">
        <f t="shared" si="4"/>
        <v>-1.0988790631455414E-3</v>
      </c>
      <c r="S45" s="67">
        <f t="shared" si="28"/>
        <v>0</v>
      </c>
      <c r="T45" s="67">
        <f t="shared" si="29"/>
        <v>-0.10726670547550821</v>
      </c>
      <c r="U45" s="67">
        <f t="shared" si="6"/>
        <v>0</v>
      </c>
      <c r="V45" s="67">
        <f t="shared" si="7"/>
        <v>2.3284232086677834E-2</v>
      </c>
      <c r="W45" s="67">
        <f t="shared" si="8"/>
        <v>-2.3322253076139277E-2</v>
      </c>
      <c r="X45" s="67">
        <f t="shared" si="9"/>
        <v>-1.099483273419822E-3</v>
      </c>
      <c r="AR45" s="122">
        <f t="shared" si="10"/>
        <v>0</v>
      </c>
      <c r="AS45" s="76">
        <f t="shared" si="11"/>
        <v>-0.10726670547550821</v>
      </c>
      <c r="AT45" s="122">
        <f t="shared" si="12"/>
        <v>0</v>
      </c>
      <c r="AU45" s="76">
        <f t="shared" si="13"/>
        <v>2.3284232086677834E-2</v>
      </c>
      <c r="AV45" s="76">
        <f t="shared" si="14"/>
        <v>-2.3322253076139277E-2</v>
      </c>
      <c r="AW45" s="76">
        <f t="shared" si="15"/>
        <v>-1.099483273419822E-3</v>
      </c>
      <c r="AY45" s="118">
        <v>42240</v>
      </c>
      <c r="AZ45" s="123">
        <f t="shared" si="16"/>
        <v>0</v>
      </c>
      <c r="BA45" s="67">
        <f t="shared" si="17"/>
        <v>-6.8638647471576428E-2</v>
      </c>
      <c r="BB45" s="123">
        <f t="shared" si="18"/>
        <v>0</v>
      </c>
      <c r="BC45" s="67">
        <f t="shared" si="19"/>
        <v>-4.175566709720973E-2</v>
      </c>
      <c r="BD45" s="67">
        <f t="shared" si="20"/>
        <v>6.5812723572128342E-4</v>
      </c>
      <c r="BE45" s="67">
        <f t="shared" si="21"/>
        <v>-1.6560121045696721E-2</v>
      </c>
      <c r="BH45" s="57">
        <f t="shared" si="22"/>
        <v>-6.8638647471576428E-2</v>
      </c>
      <c r="BJ45" s="57">
        <f t="shared" si="23"/>
        <v>-4.175566709720973E-2</v>
      </c>
      <c r="BK45" s="57">
        <f t="shared" si="24"/>
        <v>6.5812723572128342E-4</v>
      </c>
      <c r="BL45" s="57">
        <f t="shared" si="25"/>
        <v>-1.6560121045696721E-2</v>
      </c>
    </row>
    <row r="46" spans="2:64" x14ac:dyDescent="0.25">
      <c r="B46" s="118">
        <v>42226</v>
      </c>
      <c r="C46" s="62">
        <v>2.7374904155731201</v>
      </c>
      <c r="D46" s="62">
        <v>1.436075282096863</v>
      </c>
      <c r="E46" s="62">
        <v>1.396696805953979</v>
      </c>
      <c r="F46" s="62">
        <v>0.69539064168930054</v>
      </c>
      <c r="G46" s="62">
        <v>12.02435665130615</v>
      </c>
      <c r="H46" s="62">
        <v>48466.2</v>
      </c>
      <c r="K46" s="67">
        <f t="shared" si="26"/>
        <v>0</v>
      </c>
      <c r="L46" s="67">
        <f t="shared" si="27"/>
        <v>-9.2263347745993984E-2</v>
      </c>
      <c r="M46" s="67">
        <f t="shared" si="1"/>
        <v>0</v>
      </c>
      <c r="N46" s="67">
        <f t="shared" si="2"/>
        <v>-1.0802899591625725E-2</v>
      </c>
      <c r="O46" s="67">
        <f t="shared" si="3"/>
        <v>-6.4977355064336328E-2</v>
      </c>
      <c r="P46" s="67">
        <f t="shared" si="4"/>
        <v>-2.706055702992316E-2</v>
      </c>
      <c r="S46" s="67">
        <f t="shared" si="28"/>
        <v>0</v>
      </c>
      <c r="T46" s="67">
        <f t="shared" si="29"/>
        <v>-9.6800973005101931E-2</v>
      </c>
      <c r="U46" s="67">
        <f t="shared" si="6"/>
        <v>0</v>
      </c>
      <c r="V46" s="67">
        <f t="shared" si="7"/>
        <v>-1.0861674588288212E-2</v>
      </c>
      <c r="W46" s="67">
        <f t="shared" si="8"/>
        <v>-6.7184530804201725E-2</v>
      </c>
      <c r="X46" s="67">
        <f t="shared" si="9"/>
        <v>-2.743343617378732E-2</v>
      </c>
      <c r="AR46" s="122">
        <f t="shared" si="10"/>
        <v>0</v>
      </c>
      <c r="AS46" s="76">
        <f t="shared" si="11"/>
        <v>-9.6800973005101931E-2</v>
      </c>
      <c r="AT46" s="122">
        <f t="shared" si="12"/>
        <v>0</v>
      </c>
      <c r="AU46" s="76">
        <f t="shared" si="13"/>
        <v>-1.0861674588288212E-2</v>
      </c>
      <c r="AV46" s="76">
        <f t="shared" si="14"/>
        <v>-6.7184530804201725E-2</v>
      </c>
      <c r="AW46" s="76">
        <f t="shared" si="15"/>
        <v>-2.743343617378732E-2</v>
      </c>
      <c r="AY46" s="118">
        <v>42247</v>
      </c>
      <c r="AZ46" s="123">
        <f t="shared" si="16"/>
        <v>0</v>
      </c>
      <c r="BA46" s="67">
        <f t="shared" si="17"/>
        <v>1.820423517260655E-2</v>
      </c>
      <c r="BB46" s="123">
        <f t="shared" si="18"/>
        <v>0</v>
      </c>
      <c r="BC46" s="67">
        <f t="shared" si="19"/>
        <v>-2.5412648331351599E-3</v>
      </c>
      <c r="BD46" s="67">
        <f t="shared" si="20"/>
        <v>1.566393279728873E-2</v>
      </c>
      <c r="BE46" s="67">
        <f t="shared" si="21"/>
        <v>1.1436262057656648E-2</v>
      </c>
      <c r="BH46" s="57">
        <f t="shared" si="22"/>
        <v>1.820423517260655E-2</v>
      </c>
      <c r="BJ46" s="57">
        <f t="shared" si="23"/>
        <v>-2.5412648331351599E-3</v>
      </c>
      <c r="BK46" s="57">
        <f t="shared" si="24"/>
        <v>1.566393279728873E-2</v>
      </c>
      <c r="BL46" s="57">
        <f t="shared" si="25"/>
        <v>1.1436262057656648E-2</v>
      </c>
    </row>
    <row r="47" spans="2:64" x14ac:dyDescent="0.25">
      <c r="B47" s="118">
        <v>42233</v>
      </c>
      <c r="C47" s="62">
        <v>2.7374904155731201</v>
      </c>
      <c r="D47" s="62">
        <v>1.3662690162658691</v>
      </c>
      <c r="E47" s="62">
        <v>1.396696805953979</v>
      </c>
      <c r="F47" s="62">
        <v>0.6782203674316406</v>
      </c>
      <c r="G47" s="62">
        <v>11.354675483703611</v>
      </c>
      <c r="H47" s="62">
        <v>46725</v>
      </c>
      <c r="K47" s="67">
        <f t="shared" si="26"/>
        <v>0</v>
      </c>
      <c r="L47" s="67">
        <f t="shared" si="27"/>
        <v>-4.8609057408931511E-2</v>
      </c>
      <c r="M47" s="67">
        <f t="shared" si="1"/>
        <v>0</v>
      </c>
      <c r="N47" s="67">
        <f t="shared" si="2"/>
        <v>-2.4691552097894864E-2</v>
      </c>
      <c r="O47" s="67">
        <f t="shared" si="3"/>
        <v>-5.5693721254500117E-2</v>
      </c>
      <c r="P47" s="67">
        <f t="shared" si="4"/>
        <v>-3.5926068063929062E-2</v>
      </c>
      <c r="S47" s="67">
        <f t="shared" si="28"/>
        <v>0</v>
      </c>
      <c r="T47" s="67">
        <f t="shared" si="29"/>
        <v>-4.9830215114337946E-2</v>
      </c>
      <c r="U47" s="67">
        <f t="shared" si="6"/>
        <v>0</v>
      </c>
      <c r="V47" s="67">
        <f t="shared" si="7"/>
        <v>-2.5001501191886235E-2</v>
      </c>
      <c r="W47" s="67">
        <f t="shared" si="8"/>
        <v>-5.7304717634827022E-2</v>
      </c>
      <c r="X47" s="67">
        <f t="shared" si="9"/>
        <v>-3.6587294432598345E-2</v>
      </c>
      <c r="AR47" s="122">
        <f t="shared" si="10"/>
        <v>0</v>
      </c>
      <c r="AS47" s="76">
        <f t="shared" si="11"/>
        <v>-4.9830215114337946E-2</v>
      </c>
      <c r="AT47" s="122">
        <f t="shared" si="12"/>
        <v>0</v>
      </c>
      <c r="AU47" s="76">
        <f t="shared" si="13"/>
        <v>-2.5001501191886235E-2</v>
      </c>
      <c r="AV47" s="76">
        <f t="shared" si="14"/>
        <v>-5.7304717634827022E-2</v>
      </c>
      <c r="AW47" s="76">
        <f t="shared" si="15"/>
        <v>-3.6587294432598345E-2</v>
      </c>
      <c r="AY47" s="118">
        <v>42254</v>
      </c>
      <c r="AZ47" s="123">
        <f t="shared" si="16"/>
        <v>0</v>
      </c>
      <c r="BA47" s="67">
        <f t="shared" si="17"/>
        <v>-7.5811799598817413E-3</v>
      </c>
      <c r="BB47" s="123">
        <f t="shared" si="18"/>
        <v>0</v>
      </c>
      <c r="BC47" s="67">
        <f t="shared" si="19"/>
        <v>-4.4220363116293467E-2</v>
      </c>
      <c r="BD47" s="67">
        <f t="shared" si="20"/>
        <v>-6.9532226293667135E-3</v>
      </c>
      <c r="BE47" s="67">
        <f t="shared" si="21"/>
        <v>2.0372383135559432E-3</v>
      </c>
      <c r="BH47" s="57">
        <f t="shared" si="22"/>
        <v>-7.5811799598817413E-3</v>
      </c>
      <c r="BJ47" s="57">
        <f t="shared" si="23"/>
        <v>-4.4220363116293467E-2</v>
      </c>
      <c r="BK47" s="57">
        <f t="shared" si="24"/>
        <v>-6.9532226293667135E-3</v>
      </c>
      <c r="BL47" s="57">
        <f t="shared" si="25"/>
        <v>2.0372383135559432E-3</v>
      </c>
    </row>
    <row r="48" spans="2:64" x14ac:dyDescent="0.25">
      <c r="B48" s="118">
        <v>42240</v>
      </c>
      <c r="C48" s="62">
        <v>2.7374904155731201</v>
      </c>
      <c r="D48" s="62">
        <v>1.2756361961364751</v>
      </c>
      <c r="E48" s="62">
        <v>1.396696805953979</v>
      </c>
      <c r="F48" s="62">
        <v>0.65048393011093142</v>
      </c>
      <c r="G48" s="62">
        <v>11.36215076446533</v>
      </c>
      <c r="H48" s="62">
        <v>45957.599999999999</v>
      </c>
      <c r="K48" s="67">
        <f t="shared" si="26"/>
        <v>0</v>
      </c>
      <c r="L48" s="67">
        <f t="shared" si="27"/>
        <v>-6.6335999023897418E-2</v>
      </c>
      <c r="M48" s="67">
        <f t="shared" si="1"/>
        <v>0</v>
      </c>
      <c r="N48" s="67">
        <f t="shared" si="2"/>
        <v>-4.0895907366722994E-2</v>
      </c>
      <c r="O48" s="67">
        <f t="shared" si="3"/>
        <v>6.5834384896756859E-4</v>
      </c>
      <c r="P48" s="67">
        <f t="shared" si="4"/>
        <v>-1.6423756019261715E-2</v>
      </c>
      <c r="S48" s="67">
        <f t="shared" si="28"/>
        <v>0</v>
      </c>
      <c r="T48" s="67">
        <f t="shared" si="29"/>
        <v>-6.8638647471576428E-2</v>
      </c>
      <c r="U48" s="67">
        <f t="shared" si="6"/>
        <v>0</v>
      </c>
      <c r="V48" s="67">
        <f t="shared" si="7"/>
        <v>-4.175566709720973E-2</v>
      </c>
      <c r="W48" s="67">
        <f t="shared" si="8"/>
        <v>6.5812723572128342E-4</v>
      </c>
      <c r="X48" s="67">
        <f t="shared" si="9"/>
        <v>-1.6560121045696721E-2</v>
      </c>
      <c r="AR48" s="122">
        <f t="shared" si="10"/>
        <v>0</v>
      </c>
      <c r="AS48" s="76">
        <f t="shared" si="11"/>
        <v>-6.8638647471576428E-2</v>
      </c>
      <c r="AT48" s="122">
        <f t="shared" si="12"/>
        <v>0</v>
      </c>
      <c r="AU48" s="76">
        <f t="shared" si="13"/>
        <v>-4.175566709720973E-2</v>
      </c>
      <c r="AV48" s="76">
        <f t="shared" si="14"/>
        <v>6.5812723572128342E-4</v>
      </c>
      <c r="AW48" s="76">
        <f t="shared" si="15"/>
        <v>-1.6560121045696721E-2</v>
      </c>
      <c r="AY48" s="118">
        <v>42268</v>
      </c>
      <c r="AZ48" s="123">
        <f t="shared" si="16"/>
        <v>0</v>
      </c>
      <c r="BA48" s="67">
        <f t="shared" si="17"/>
        <v>3.6853775611660616E-2</v>
      </c>
      <c r="BB48" s="123" t="str">
        <f t="shared" si="18"/>
        <v/>
      </c>
      <c r="BC48" s="67">
        <f t="shared" si="19"/>
        <v>4.7417219145079022E-2</v>
      </c>
      <c r="BD48" s="67">
        <f t="shared" si="20"/>
        <v>-5.5738878252010786E-2</v>
      </c>
      <c r="BE48" s="67">
        <f t="shared" si="21"/>
        <v>-4.5782733567218008E-2</v>
      </c>
      <c r="BH48" s="57">
        <f t="shared" si="22"/>
        <v>3.6853775611660616E-2</v>
      </c>
      <c r="BJ48" s="57">
        <f t="shared" si="23"/>
        <v>4.7417219145079022E-2</v>
      </c>
      <c r="BK48" s="57">
        <f t="shared" si="24"/>
        <v>-5.5738878252010786E-2</v>
      </c>
      <c r="BL48" s="57">
        <f t="shared" si="25"/>
        <v>-4.5782733567218008E-2</v>
      </c>
    </row>
    <row r="49" spans="2:64" x14ac:dyDescent="0.25">
      <c r="B49" s="118">
        <v>42247</v>
      </c>
      <c r="C49" s="62">
        <v>2.7374904155731201</v>
      </c>
      <c r="D49" s="62">
        <v>1.2990708351135249</v>
      </c>
      <c r="E49" s="62">
        <v>1.396696805953979</v>
      </c>
      <c r="F49" s="62">
        <v>0.64883297681808472</v>
      </c>
      <c r="G49" s="62">
        <v>11.541527938842769</v>
      </c>
      <c r="H49" s="62">
        <v>46486.2</v>
      </c>
      <c r="K49" s="67">
        <f t="shared" si="26"/>
        <v>0</v>
      </c>
      <c r="L49" s="67">
        <f t="shared" si="27"/>
        <v>1.8370942317273986E-2</v>
      </c>
      <c r="M49" s="67">
        <f t="shared" si="1"/>
        <v>0</v>
      </c>
      <c r="N49" s="67">
        <f t="shared" si="2"/>
        <v>-2.5380385531816874E-3</v>
      </c>
      <c r="O49" s="67">
        <f t="shared" si="3"/>
        <v>1.5787255256146882E-2</v>
      </c>
      <c r="P49" s="67">
        <f t="shared" si="4"/>
        <v>1.1501906104757431E-2</v>
      </c>
      <c r="S49" s="67">
        <f t="shared" si="28"/>
        <v>0</v>
      </c>
      <c r="T49" s="67">
        <f t="shared" si="29"/>
        <v>1.820423517260655E-2</v>
      </c>
      <c r="U49" s="67">
        <f t="shared" si="6"/>
        <v>0</v>
      </c>
      <c r="V49" s="67">
        <f t="shared" si="7"/>
        <v>-2.5412648331351599E-3</v>
      </c>
      <c r="W49" s="67">
        <f t="shared" si="8"/>
        <v>1.566393279728873E-2</v>
      </c>
      <c r="X49" s="67">
        <f t="shared" si="9"/>
        <v>1.1436262057656648E-2</v>
      </c>
      <c r="AR49" s="122">
        <f t="shared" si="10"/>
        <v>0</v>
      </c>
      <c r="AS49" s="76">
        <f t="shared" si="11"/>
        <v>1.820423517260655E-2</v>
      </c>
      <c r="AT49" s="122">
        <f t="shared" si="12"/>
        <v>0</v>
      </c>
      <c r="AU49" s="76">
        <f t="shared" si="13"/>
        <v>-2.5412648331351599E-3</v>
      </c>
      <c r="AV49" s="76">
        <f t="shared" si="14"/>
        <v>1.566393279728873E-2</v>
      </c>
      <c r="AW49" s="76">
        <f t="shared" si="15"/>
        <v>1.1436262057656648E-2</v>
      </c>
      <c r="AY49" s="118">
        <v>42275</v>
      </c>
      <c r="AZ49" s="123">
        <f t="shared" si="16"/>
        <v>0</v>
      </c>
      <c r="BA49" s="67">
        <f t="shared" si="17"/>
        <v>8.3828594353600433E-2</v>
      </c>
      <c r="BB49" s="123">
        <f t="shared" si="18"/>
        <v>0</v>
      </c>
      <c r="BC49" s="67">
        <f t="shared" si="19"/>
        <v>-1.1259230315276966E-2</v>
      </c>
      <c r="BD49" s="67">
        <f t="shared" si="20"/>
        <v>9.4028137106672589E-3</v>
      </c>
      <c r="BE49" s="67">
        <f t="shared" si="21"/>
        <v>-1.244584300461766E-2</v>
      </c>
      <c r="BH49" s="57">
        <f t="shared" si="22"/>
        <v>8.3828594353600433E-2</v>
      </c>
      <c r="BJ49" s="57">
        <f t="shared" si="23"/>
        <v>-1.1259230315276966E-2</v>
      </c>
      <c r="BK49" s="57">
        <f t="shared" si="24"/>
        <v>9.4028137106672589E-3</v>
      </c>
      <c r="BL49" s="57">
        <f t="shared" si="25"/>
        <v>-1.244584300461766E-2</v>
      </c>
    </row>
    <row r="50" spans="2:64" x14ac:dyDescent="0.25">
      <c r="B50" s="118">
        <v>42254</v>
      </c>
      <c r="C50" s="62">
        <v>2.7374904155731201</v>
      </c>
      <c r="D50" s="62">
        <v>1.2892595827579501</v>
      </c>
      <c r="E50" s="62">
        <v>1.396696805953979</v>
      </c>
      <c r="F50" s="62">
        <v>0.62076647579669952</v>
      </c>
      <c r="G50" s="62">
        <v>11.461555480957029</v>
      </c>
      <c r="H50" s="62">
        <v>46581</v>
      </c>
      <c r="K50" s="67">
        <f t="shared" si="26"/>
        <v>0</v>
      </c>
      <c r="L50" s="67">
        <f t="shared" si="27"/>
        <v>-7.552515298149598E-3</v>
      </c>
      <c r="M50" s="67">
        <f t="shared" si="1"/>
        <v>0</v>
      </c>
      <c r="N50" s="67">
        <f t="shared" si="2"/>
        <v>-4.3256896650082366E-2</v>
      </c>
      <c r="O50" s="67">
        <f t="shared" si="3"/>
        <v>-6.9291049079034384E-3</v>
      </c>
      <c r="P50" s="67">
        <f t="shared" si="4"/>
        <v>2.0393148934523264E-3</v>
      </c>
      <c r="S50" s="67">
        <f t="shared" si="28"/>
        <v>0</v>
      </c>
      <c r="T50" s="67">
        <f t="shared" si="29"/>
        <v>-7.5811799598817413E-3</v>
      </c>
      <c r="U50" s="67">
        <f t="shared" si="6"/>
        <v>0</v>
      </c>
      <c r="V50" s="67">
        <f t="shared" si="7"/>
        <v>-4.4220363116293467E-2</v>
      </c>
      <c r="W50" s="67">
        <f t="shared" si="8"/>
        <v>-6.9532226293667135E-3</v>
      </c>
      <c r="X50" s="67">
        <f t="shared" si="9"/>
        <v>2.0372383135559432E-3</v>
      </c>
      <c r="AR50" s="122">
        <f t="shared" si="10"/>
        <v>0</v>
      </c>
      <c r="AS50" s="76">
        <f t="shared" si="11"/>
        <v>-7.5811799598817413E-3</v>
      </c>
      <c r="AT50" s="122">
        <f t="shared" si="12"/>
        <v>0</v>
      </c>
      <c r="AU50" s="76">
        <f t="shared" si="13"/>
        <v>-4.4220363116293467E-2</v>
      </c>
      <c r="AV50" s="76">
        <f t="shared" si="14"/>
        <v>-6.9532226293667135E-3</v>
      </c>
      <c r="AW50" s="76">
        <f t="shared" si="15"/>
        <v>2.0372383135559432E-3</v>
      </c>
      <c r="AY50" s="118">
        <v>42289</v>
      </c>
      <c r="AZ50" s="123">
        <f t="shared" si="16"/>
        <v>0</v>
      </c>
      <c r="BA50" s="67">
        <f t="shared" si="17"/>
        <v>9.6633438436413338E-2</v>
      </c>
      <c r="BB50" s="123">
        <f t="shared" si="18"/>
        <v>0</v>
      </c>
      <c r="BC50" s="67">
        <f t="shared" si="19"/>
        <v>-2.2954674681594362E-2</v>
      </c>
      <c r="BD50" s="67">
        <f t="shared" si="20"/>
        <v>-8.8285215954239937E-3</v>
      </c>
      <c r="BE50" s="67">
        <f t="shared" si="21"/>
        <v>-2.9710755341383864E-2</v>
      </c>
      <c r="BH50" s="57">
        <f t="shared" si="22"/>
        <v>9.6633438436413338E-2</v>
      </c>
      <c r="BJ50" s="57">
        <f t="shared" si="23"/>
        <v>-2.2954674681594362E-2</v>
      </c>
      <c r="BK50" s="57">
        <f t="shared" si="24"/>
        <v>-8.8285215954239937E-3</v>
      </c>
      <c r="BL50" s="57">
        <f t="shared" si="25"/>
        <v>-2.9710755341383864E-2</v>
      </c>
    </row>
    <row r="51" spans="2:64" x14ac:dyDescent="0.25">
      <c r="B51" s="118">
        <v>42261</v>
      </c>
      <c r="C51" s="62">
        <v>2.7374904155731201</v>
      </c>
      <c r="D51" s="62">
        <v>1.534264588356018</v>
      </c>
      <c r="E51" s="62">
        <v>1.396696805953979</v>
      </c>
      <c r="F51" s="62">
        <v>0.61878515481948848</v>
      </c>
      <c r="G51" s="62">
        <v>12.380124092102051</v>
      </c>
      <c r="H51" s="62">
        <v>47802.8</v>
      </c>
      <c r="K51" s="67">
        <f t="shared" si="26"/>
        <v>0</v>
      </c>
      <c r="L51" s="67">
        <f t="shared" si="27"/>
        <v>0.19003543496955033</v>
      </c>
      <c r="M51" s="67">
        <f t="shared" si="1"/>
        <v>0</v>
      </c>
      <c r="N51" s="67">
        <f t="shared" si="2"/>
        <v>-3.1917332112179064E-3</v>
      </c>
      <c r="O51" s="67">
        <f t="shared" si="3"/>
        <v>8.0143451093631191E-2</v>
      </c>
      <c r="P51" s="67">
        <f t="shared" si="4"/>
        <v>2.622957858354269E-2</v>
      </c>
      <c r="S51" s="67">
        <f t="shared" si="28"/>
        <v>0</v>
      </c>
      <c r="T51" s="67">
        <f t="shared" si="29"/>
        <v>0.17398308396543988</v>
      </c>
      <c r="U51" s="67">
        <f t="shared" si="6"/>
        <v>0</v>
      </c>
      <c r="V51" s="67">
        <f t="shared" si="7"/>
        <v>-3.1968376559079357E-3</v>
      </c>
      <c r="W51" s="67">
        <f t="shared" si="8"/>
        <v>7.7093857402353083E-2</v>
      </c>
      <c r="X51" s="67">
        <f t="shared" si="9"/>
        <v>2.589148252053643E-2</v>
      </c>
      <c r="AR51" s="122">
        <f t="shared" si="10"/>
        <v>0</v>
      </c>
      <c r="AS51" s="76" t="str">
        <f t="shared" si="11"/>
        <v/>
      </c>
      <c r="AT51" s="122">
        <f t="shared" si="12"/>
        <v>0</v>
      </c>
      <c r="AU51" s="76">
        <f t="shared" si="13"/>
        <v>-3.1968376559079357E-3</v>
      </c>
      <c r="AV51" s="76">
        <f t="shared" si="14"/>
        <v>7.7093857402353083E-2</v>
      </c>
      <c r="AW51" s="76">
        <f t="shared" si="15"/>
        <v>2.589148252053643E-2</v>
      </c>
      <c r="AY51" s="118">
        <v>42296</v>
      </c>
      <c r="AZ51" s="123">
        <f t="shared" si="16"/>
        <v>0</v>
      </c>
      <c r="BA51" s="67">
        <f t="shared" si="17"/>
        <v>-4.502577072647513E-2</v>
      </c>
      <c r="BB51" s="123">
        <f t="shared" si="18"/>
        <v>0</v>
      </c>
      <c r="BC51" s="67">
        <f t="shared" si="19"/>
        <v>-3.8579319407259831E-2</v>
      </c>
      <c r="BD51" s="67">
        <f t="shared" si="20"/>
        <v>1.8807407077749593E-2</v>
      </c>
      <c r="BE51" s="67">
        <f t="shared" si="21"/>
        <v>5.6359162230738089E-3</v>
      </c>
      <c r="BH51" s="57">
        <f t="shared" si="22"/>
        <v>-4.502577072647513E-2</v>
      </c>
      <c r="BJ51" s="57">
        <f t="shared" si="23"/>
        <v>-3.8579319407259831E-2</v>
      </c>
      <c r="BK51" s="57">
        <f t="shared" si="24"/>
        <v>1.8807407077749593E-2</v>
      </c>
      <c r="BL51" s="57">
        <f t="shared" si="25"/>
        <v>5.6359162230738089E-3</v>
      </c>
    </row>
    <row r="52" spans="2:64" x14ac:dyDescent="0.25">
      <c r="B52" s="118">
        <v>42268</v>
      </c>
      <c r="C52" s="62">
        <v>2.7374904155731201</v>
      </c>
      <c r="D52" s="62">
        <v>1.591862869262695</v>
      </c>
      <c r="E52" s="62">
        <v>0.62886965274810791</v>
      </c>
      <c r="F52" s="62">
        <v>0.64883298873901363</v>
      </c>
      <c r="G52" s="62">
        <v>11.70894889831543</v>
      </c>
      <c r="H52" s="62">
        <v>45663.6</v>
      </c>
      <c r="K52" s="67">
        <f t="shared" si="26"/>
        <v>0</v>
      </c>
      <c r="L52" s="67">
        <f t="shared" si="27"/>
        <v>3.7541295904114147E-2</v>
      </c>
      <c r="M52" s="67">
        <f t="shared" si="1"/>
        <v>-0.54974504841186767</v>
      </c>
      <c r="N52" s="67">
        <f t="shared" si="2"/>
        <v>4.8559396885160755E-2</v>
      </c>
      <c r="O52" s="67">
        <f t="shared" si="3"/>
        <v>-5.4213931039253427E-2</v>
      </c>
      <c r="P52" s="67">
        <f t="shared" si="4"/>
        <v>-4.4750516706134502E-2</v>
      </c>
      <c r="S52" s="67">
        <f t="shared" si="28"/>
        <v>0</v>
      </c>
      <c r="T52" s="67">
        <f t="shared" si="29"/>
        <v>3.6853775611660616E-2</v>
      </c>
      <c r="U52" s="67">
        <f t="shared" si="6"/>
        <v>-0.79794129756703736</v>
      </c>
      <c r="V52" s="67">
        <f t="shared" si="7"/>
        <v>4.7417219145079022E-2</v>
      </c>
      <c r="W52" s="67">
        <f t="shared" si="8"/>
        <v>-5.5738878252010786E-2</v>
      </c>
      <c r="X52" s="67">
        <f t="shared" si="9"/>
        <v>-4.5782733567218008E-2</v>
      </c>
      <c r="AR52" s="122">
        <f t="shared" si="10"/>
        <v>0</v>
      </c>
      <c r="AS52" s="76">
        <f t="shared" si="11"/>
        <v>3.6853775611660616E-2</v>
      </c>
      <c r="AT52" s="122" t="str">
        <f t="shared" si="12"/>
        <v/>
      </c>
      <c r="AU52" s="76">
        <f t="shared" si="13"/>
        <v>4.7417219145079022E-2</v>
      </c>
      <c r="AV52" s="76">
        <f t="shared" si="14"/>
        <v>-5.5738878252010786E-2</v>
      </c>
      <c r="AW52" s="76">
        <f t="shared" si="15"/>
        <v>-4.5782733567218008E-2</v>
      </c>
      <c r="AY52" s="118">
        <v>42303</v>
      </c>
      <c r="AZ52" s="123">
        <f t="shared" si="16"/>
        <v>0</v>
      </c>
      <c r="BA52" s="67">
        <f t="shared" si="17"/>
        <v>-1.6322399519851094E-2</v>
      </c>
      <c r="BB52" s="123">
        <f t="shared" si="18"/>
        <v>0</v>
      </c>
      <c r="BC52" s="67">
        <f t="shared" si="19"/>
        <v>7.9681821800625229E-3</v>
      </c>
      <c r="BD52" s="67">
        <f t="shared" si="20"/>
        <v>-4.8042984787655091E-2</v>
      </c>
      <c r="BE52" s="67">
        <f t="shared" si="21"/>
        <v>-1.8871097216086066E-2</v>
      </c>
      <c r="BH52" s="57">
        <f t="shared" si="22"/>
        <v>-1.6322399519851094E-2</v>
      </c>
      <c r="BJ52" s="57">
        <f t="shared" si="23"/>
        <v>7.9681821800625229E-3</v>
      </c>
      <c r="BK52" s="57">
        <f t="shared" si="24"/>
        <v>-4.8042984787655091E-2</v>
      </c>
      <c r="BL52" s="57">
        <f t="shared" si="25"/>
        <v>-1.8871097216086066E-2</v>
      </c>
    </row>
    <row r="53" spans="2:64" x14ac:dyDescent="0.25">
      <c r="B53" s="118">
        <v>42275</v>
      </c>
      <c r="C53" s="62">
        <v>2.7374904155731201</v>
      </c>
      <c r="D53" s="62">
        <v>1.731059312820435</v>
      </c>
      <c r="E53" s="62">
        <v>0.62886965274810791</v>
      </c>
      <c r="F53" s="62">
        <v>0.64156860113143921</v>
      </c>
      <c r="G53" s="62">
        <v>11.819565200805661</v>
      </c>
      <c r="H53" s="62">
        <v>45098.8</v>
      </c>
      <c r="K53" s="67">
        <f t="shared" si="26"/>
        <v>0</v>
      </c>
      <c r="L53" s="67">
        <f t="shared" si="27"/>
        <v>8.7442484051538871E-2</v>
      </c>
      <c r="M53" s="67">
        <f t="shared" si="1"/>
        <v>0</v>
      </c>
      <c r="N53" s="67">
        <f t="shared" si="2"/>
        <v>-1.1196082402796015E-2</v>
      </c>
      <c r="O53" s="67">
        <f t="shared" si="3"/>
        <v>9.4471590448348408E-3</v>
      </c>
      <c r="P53" s="67">
        <f t="shared" si="4"/>
        <v>-1.2368713811438337E-2</v>
      </c>
      <c r="S53" s="67">
        <f t="shared" si="28"/>
        <v>0</v>
      </c>
      <c r="T53" s="67">
        <f t="shared" si="29"/>
        <v>8.3828594353600433E-2</v>
      </c>
      <c r="U53" s="67">
        <f t="shared" si="6"/>
        <v>0</v>
      </c>
      <c r="V53" s="67">
        <f t="shared" si="7"/>
        <v>-1.1259230315276966E-2</v>
      </c>
      <c r="W53" s="67">
        <f t="shared" si="8"/>
        <v>9.4028137106672589E-3</v>
      </c>
      <c r="X53" s="67">
        <f t="shared" si="9"/>
        <v>-1.244584300461766E-2</v>
      </c>
      <c r="AR53" s="122">
        <f t="shared" si="10"/>
        <v>0</v>
      </c>
      <c r="AS53" s="76">
        <f t="shared" si="11"/>
        <v>8.3828594353600433E-2</v>
      </c>
      <c r="AT53" s="122">
        <f t="shared" si="12"/>
        <v>0</v>
      </c>
      <c r="AU53" s="76">
        <f t="shared" si="13"/>
        <v>-1.1259230315276966E-2</v>
      </c>
      <c r="AV53" s="76">
        <f t="shared" si="14"/>
        <v>9.4028137106672589E-3</v>
      </c>
      <c r="AW53" s="76">
        <f t="shared" si="15"/>
        <v>-1.244584300461766E-2</v>
      </c>
      <c r="AY53" s="118">
        <v>42317</v>
      </c>
      <c r="AZ53" s="123">
        <f t="shared" si="16"/>
        <v>0</v>
      </c>
      <c r="BA53" s="67">
        <f t="shared" si="17"/>
        <v>2.9088958870072072E-2</v>
      </c>
      <c r="BB53" s="123">
        <f t="shared" si="18"/>
        <v>2.0191464379212726E-2</v>
      </c>
      <c r="BC53" s="67">
        <f t="shared" si="19"/>
        <v>-2.9661224595041946E-2</v>
      </c>
      <c r="BD53" s="67">
        <f t="shared" si="20"/>
        <v>-6.4796252561415378E-3</v>
      </c>
      <c r="BE53" s="67">
        <f t="shared" si="21"/>
        <v>-2.3650844299010283E-2</v>
      </c>
      <c r="BH53" s="57">
        <f t="shared" si="22"/>
        <v>2.9088958870072072E-2</v>
      </c>
      <c r="BJ53" s="57">
        <f t="shared" si="23"/>
        <v>-2.9661224595041946E-2</v>
      </c>
      <c r="BK53" s="57">
        <f t="shared" si="24"/>
        <v>-6.4796252561415378E-3</v>
      </c>
      <c r="BL53" s="57">
        <f t="shared" si="25"/>
        <v>-2.3650844299010283E-2</v>
      </c>
    </row>
    <row r="54" spans="2:64" x14ac:dyDescent="0.25">
      <c r="B54" s="118">
        <v>42282</v>
      </c>
      <c r="C54" s="62">
        <v>2.7374904155731201</v>
      </c>
      <c r="D54" s="62">
        <v>1.7059306383132939</v>
      </c>
      <c r="E54" s="62">
        <v>0.62886965274810791</v>
      </c>
      <c r="F54" s="62">
        <v>0.65840862989425664</v>
      </c>
      <c r="G54" s="62">
        <v>12.96759033203125</v>
      </c>
      <c r="H54" s="62">
        <v>48538.400000000001</v>
      </c>
      <c r="K54" s="67">
        <f t="shared" si="26"/>
        <v>0</v>
      </c>
      <c r="L54" s="67">
        <f t="shared" si="27"/>
        <v>-1.4516356730838176E-2</v>
      </c>
      <c r="M54" s="67">
        <f t="shared" si="1"/>
        <v>0</v>
      </c>
      <c r="N54" s="67">
        <f t="shared" si="2"/>
        <v>2.6248212167988116E-2</v>
      </c>
      <c r="O54" s="67">
        <f t="shared" si="3"/>
        <v>9.7129218522127747E-2</v>
      </c>
      <c r="P54" s="67">
        <f t="shared" si="4"/>
        <v>7.6268104694581673E-2</v>
      </c>
      <c r="S54" s="67">
        <f t="shared" si="28"/>
        <v>0</v>
      </c>
      <c r="T54" s="67">
        <f t="shared" si="29"/>
        <v>-1.4622749920137625E-2</v>
      </c>
      <c r="U54" s="67">
        <f t="shared" si="6"/>
        <v>0</v>
      </c>
      <c r="V54" s="67">
        <f t="shared" si="7"/>
        <v>2.5909639681144844E-2</v>
      </c>
      <c r="W54" s="67">
        <f t="shared" si="8"/>
        <v>9.269696699248256E-2</v>
      </c>
      <c r="X54" s="67">
        <f t="shared" si="9"/>
        <v>7.3499598634186453E-2</v>
      </c>
      <c r="AR54" s="122">
        <f t="shared" si="10"/>
        <v>0</v>
      </c>
      <c r="AS54" s="76">
        <f t="shared" si="11"/>
        <v>-1.4622749920137625E-2</v>
      </c>
      <c r="AT54" s="122">
        <f t="shared" si="12"/>
        <v>0</v>
      </c>
      <c r="AU54" s="76">
        <f t="shared" si="13"/>
        <v>2.5909639681144844E-2</v>
      </c>
      <c r="AV54" s="76">
        <f t="shared" si="14"/>
        <v>9.269696699248256E-2</v>
      </c>
      <c r="AW54" s="76" t="str">
        <f t="shared" si="15"/>
        <v/>
      </c>
      <c r="AY54" s="118">
        <v>42324</v>
      </c>
      <c r="AZ54" s="123">
        <f t="shared" si="16"/>
        <v>0</v>
      </c>
      <c r="BA54" s="67">
        <f t="shared" si="17"/>
        <v>7.8496230636125555E-2</v>
      </c>
      <c r="BB54" s="123">
        <f t="shared" si="18"/>
        <v>1.3237977946459487E-2</v>
      </c>
      <c r="BC54" s="67">
        <f t="shared" si="19"/>
        <v>3.704120246923593E-2</v>
      </c>
      <c r="BD54" s="67">
        <f t="shared" si="20"/>
        <v>3.8396647670678588E-2</v>
      </c>
      <c r="BE54" s="67">
        <f t="shared" si="21"/>
        <v>1.8077748906906093E-2</v>
      </c>
      <c r="BH54" s="57">
        <f t="shared" si="22"/>
        <v>7.8496230636125555E-2</v>
      </c>
      <c r="BJ54" s="57">
        <f t="shared" si="23"/>
        <v>3.704120246923593E-2</v>
      </c>
      <c r="BK54" s="57">
        <f t="shared" si="24"/>
        <v>3.8396647670678588E-2</v>
      </c>
      <c r="BL54" s="57">
        <f t="shared" si="25"/>
        <v>1.8077748906906093E-2</v>
      </c>
    </row>
    <row r="55" spans="2:64" x14ac:dyDescent="0.25">
      <c r="B55" s="118">
        <v>42289</v>
      </c>
      <c r="C55" s="62">
        <v>2.7374904155731201</v>
      </c>
      <c r="D55" s="62">
        <v>1.87900847196579</v>
      </c>
      <c r="E55" s="62">
        <v>0.62886965274810791</v>
      </c>
      <c r="F55" s="62">
        <v>0.64346721768379211</v>
      </c>
      <c r="G55" s="62">
        <v>12.85360956192017</v>
      </c>
      <c r="H55" s="62">
        <v>47117.5</v>
      </c>
      <c r="K55" s="67">
        <f t="shared" si="26"/>
        <v>0</v>
      </c>
      <c r="L55" s="67">
        <f t="shared" si="27"/>
        <v>0.10145654797760328</v>
      </c>
      <c r="M55" s="67">
        <f t="shared" si="1"/>
        <v>0</v>
      </c>
      <c r="N55" s="67">
        <f t="shared" si="2"/>
        <v>-2.2693220489628407E-2</v>
      </c>
      <c r="O55" s="67">
        <f t="shared" si="3"/>
        <v>-8.7896646325675842E-3</v>
      </c>
      <c r="P55" s="67">
        <f t="shared" si="4"/>
        <v>-2.9273729665584391E-2</v>
      </c>
      <c r="S55" s="67">
        <f t="shared" si="28"/>
        <v>0</v>
      </c>
      <c r="T55" s="67">
        <f t="shared" si="29"/>
        <v>9.6633438436413338E-2</v>
      </c>
      <c r="U55" s="67">
        <f t="shared" si="6"/>
        <v>0</v>
      </c>
      <c r="V55" s="67">
        <f t="shared" si="7"/>
        <v>-2.2954674681594362E-2</v>
      </c>
      <c r="W55" s="67">
        <f t="shared" si="8"/>
        <v>-8.8285215954239937E-3</v>
      </c>
      <c r="X55" s="67">
        <f t="shared" si="9"/>
        <v>-2.9710755341383864E-2</v>
      </c>
      <c r="AR55" s="122">
        <f t="shared" si="10"/>
        <v>0</v>
      </c>
      <c r="AS55" s="76">
        <f t="shared" si="11"/>
        <v>9.6633438436413338E-2</v>
      </c>
      <c r="AT55" s="122">
        <f t="shared" si="12"/>
        <v>0</v>
      </c>
      <c r="AU55" s="76">
        <f t="shared" si="13"/>
        <v>-2.2954674681594362E-2</v>
      </c>
      <c r="AV55" s="76">
        <f t="shared" si="14"/>
        <v>-8.8285215954239937E-3</v>
      </c>
      <c r="AW55" s="76">
        <f t="shared" si="15"/>
        <v>-2.9710755341383864E-2</v>
      </c>
      <c r="AY55" s="118">
        <v>42331</v>
      </c>
      <c r="AZ55" s="123">
        <f t="shared" si="16"/>
        <v>0</v>
      </c>
      <c r="BA55" s="67">
        <f t="shared" si="17"/>
        <v>4.4868843331323981E-2</v>
      </c>
      <c r="BB55" s="123">
        <f t="shared" si="18"/>
        <v>8.7057168477315067E-2</v>
      </c>
      <c r="BC55" s="67">
        <f t="shared" si="19"/>
        <v>-4.7641054899718351E-2</v>
      </c>
      <c r="BD55" s="67">
        <f t="shared" si="20"/>
        <v>3.8263949633492327E-2</v>
      </c>
      <c r="BE55" s="67">
        <f t="shared" si="21"/>
        <v>-3.2424525273710724E-3</v>
      </c>
      <c r="BH55" s="57">
        <f t="shared" si="22"/>
        <v>4.4868843331323981E-2</v>
      </c>
      <c r="BJ55" s="57">
        <f t="shared" si="23"/>
        <v>-4.7641054899718351E-2</v>
      </c>
      <c r="BK55" s="57">
        <f t="shared" si="24"/>
        <v>3.8263949633492327E-2</v>
      </c>
      <c r="BL55" s="57">
        <f t="shared" si="25"/>
        <v>-3.2424525273710724E-3</v>
      </c>
    </row>
    <row r="56" spans="2:64" x14ac:dyDescent="0.25">
      <c r="B56" s="118">
        <v>42296</v>
      </c>
      <c r="C56" s="62">
        <v>2.7374904155731201</v>
      </c>
      <c r="D56" s="62">
        <v>1.7962810754776</v>
      </c>
      <c r="E56" s="62">
        <v>0.62886965274810791</v>
      </c>
      <c r="F56" s="62">
        <v>0.61911544799804685</v>
      </c>
      <c r="G56" s="62">
        <v>13.09764022827148</v>
      </c>
      <c r="H56" s="62">
        <v>47383.8</v>
      </c>
      <c r="K56" s="67">
        <f t="shared" si="26"/>
        <v>0</v>
      </c>
      <c r="L56" s="67">
        <f t="shared" si="27"/>
        <v>-4.4027154599064589E-2</v>
      </c>
      <c r="M56" s="67">
        <f t="shared" si="1"/>
        <v>0</v>
      </c>
      <c r="N56" s="67">
        <f t="shared" si="2"/>
        <v>-3.7844615881755805E-2</v>
      </c>
      <c r="O56" s="67">
        <f t="shared" si="3"/>
        <v>1.8985380345943437E-2</v>
      </c>
      <c r="P56" s="67">
        <f t="shared" si="4"/>
        <v>5.6518278771158226E-3</v>
      </c>
      <c r="S56" s="67">
        <f t="shared" si="28"/>
        <v>0</v>
      </c>
      <c r="T56" s="67">
        <f t="shared" si="29"/>
        <v>-4.502577072647513E-2</v>
      </c>
      <c r="U56" s="67">
        <f t="shared" si="6"/>
        <v>0</v>
      </c>
      <c r="V56" s="67">
        <f t="shared" si="7"/>
        <v>-3.8579319407259831E-2</v>
      </c>
      <c r="W56" s="67">
        <f t="shared" si="8"/>
        <v>1.8807407077749593E-2</v>
      </c>
      <c r="X56" s="67">
        <f t="shared" si="9"/>
        <v>5.6359162230738089E-3</v>
      </c>
      <c r="AR56" s="122">
        <f t="shared" si="10"/>
        <v>0</v>
      </c>
      <c r="AS56" s="76">
        <f t="shared" si="11"/>
        <v>-4.502577072647513E-2</v>
      </c>
      <c r="AT56" s="122">
        <f t="shared" si="12"/>
        <v>0</v>
      </c>
      <c r="AU56" s="76">
        <f t="shared" si="13"/>
        <v>-3.8579319407259831E-2</v>
      </c>
      <c r="AV56" s="76">
        <f t="shared" si="14"/>
        <v>1.8807407077749593E-2</v>
      </c>
      <c r="AW56" s="76">
        <f t="shared" si="15"/>
        <v>5.6359162230738089E-3</v>
      </c>
      <c r="AY56" s="118">
        <v>42338</v>
      </c>
      <c r="AZ56" s="123">
        <f t="shared" si="16"/>
        <v>0</v>
      </c>
      <c r="BA56" s="67">
        <f t="shared" si="17"/>
        <v>-2.5268093319448376E-2</v>
      </c>
      <c r="BB56" s="123">
        <f t="shared" si="18"/>
        <v>4.5102118146070963E-3</v>
      </c>
      <c r="BC56" s="67">
        <f t="shared" si="19"/>
        <v>-1.1847854150436366E-2</v>
      </c>
      <c r="BD56" s="67">
        <f t="shared" si="20"/>
        <v>-3.0938966773316257E-2</v>
      </c>
      <c r="BE56" s="67">
        <f t="shared" si="21"/>
        <v>-4.0959529367041343E-2</v>
      </c>
      <c r="BH56" s="57">
        <f t="shared" si="22"/>
        <v>-2.5268093319448376E-2</v>
      </c>
      <c r="BJ56" s="57">
        <f t="shared" si="23"/>
        <v>-1.1847854150436366E-2</v>
      </c>
      <c r="BK56" s="57">
        <f t="shared" si="24"/>
        <v>-3.0938966773316257E-2</v>
      </c>
      <c r="BL56" s="57">
        <f t="shared" si="25"/>
        <v>-4.0959529367041343E-2</v>
      </c>
    </row>
    <row r="57" spans="2:64" x14ac:dyDescent="0.25">
      <c r="B57" s="118">
        <v>42303</v>
      </c>
      <c r="C57" s="62">
        <v>2.7374904155731201</v>
      </c>
      <c r="D57" s="62">
        <v>1.767199444770813</v>
      </c>
      <c r="E57" s="62">
        <v>0.62886965274810791</v>
      </c>
      <c r="F57" s="62">
        <v>0.62406837940216064</v>
      </c>
      <c r="G57" s="62">
        <v>12.483266830444339</v>
      </c>
      <c r="H57" s="62">
        <v>46498</v>
      </c>
      <c r="K57" s="67">
        <f t="shared" si="26"/>
        <v>0</v>
      </c>
      <c r="L57" s="67">
        <f t="shared" si="27"/>
        <v>-1.6189910979858557E-2</v>
      </c>
      <c r="M57" s="67">
        <f t="shared" si="1"/>
        <v>0</v>
      </c>
      <c r="N57" s="67">
        <f t="shared" si="2"/>
        <v>8.0000126311328135E-3</v>
      </c>
      <c r="O57" s="67">
        <f t="shared" si="3"/>
        <v>-4.6907182295403471E-2</v>
      </c>
      <c r="P57" s="67">
        <f t="shared" si="4"/>
        <v>-1.8694152853929058E-2</v>
      </c>
      <c r="S57" s="67">
        <f t="shared" si="28"/>
        <v>0</v>
      </c>
      <c r="T57" s="67">
        <f t="shared" si="29"/>
        <v>-1.6322399519851094E-2</v>
      </c>
      <c r="U57" s="67">
        <f t="shared" si="6"/>
        <v>0</v>
      </c>
      <c r="V57" s="67">
        <f t="shared" si="7"/>
        <v>7.9681821800625229E-3</v>
      </c>
      <c r="W57" s="67">
        <f t="shared" si="8"/>
        <v>-4.8042984787655091E-2</v>
      </c>
      <c r="X57" s="67">
        <f t="shared" si="9"/>
        <v>-1.8871097216086066E-2</v>
      </c>
      <c r="AR57" s="122">
        <f t="shared" si="10"/>
        <v>0</v>
      </c>
      <c r="AS57" s="76">
        <f t="shared" si="11"/>
        <v>-1.6322399519851094E-2</v>
      </c>
      <c r="AT57" s="122">
        <f t="shared" si="12"/>
        <v>0</v>
      </c>
      <c r="AU57" s="76">
        <f t="shared" si="13"/>
        <v>7.9681821800625229E-3</v>
      </c>
      <c r="AV57" s="76">
        <f t="shared" si="14"/>
        <v>-4.8042984787655091E-2</v>
      </c>
      <c r="AW57" s="76">
        <f t="shared" si="15"/>
        <v>-1.8871097216086066E-2</v>
      </c>
      <c r="AY57" s="118">
        <v>42345</v>
      </c>
      <c r="AZ57" s="123">
        <f t="shared" si="16"/>
        <v>0</v>
      </c>
      <c r="BA57" s="67">
        <f t="shared" si="17"/>
        <v>-5.4764402772491415E-2</v>
      </c>
      <c r="BB57" s="123">
        <f t="shared" si="18"/>
        <v>0</v>
      </c>
      <c r="BC57" s="67">
        <f t="shared" si="19"/>
        <v>-4.172111671559265E-2</v>
      </c>
      <c r="BD57" s="67">
        <f t="shared" si="20"/>
        <v>-2.3957749491124832E-2</v>
      </c>
      <c r="BE57" s="67">
        <f t="shared" si="21"/>
        <v>-7.4089757834554812E-4</v>
      </c>
      <c r="BH57" s="57">
        <f t="shared" si="22"/>
        <v>-5.4764402772491415E-2</v>
      </c>
      <c r="BJ57" s="57">
        <f t="shared" si="23"/>
        <v>-4.172111671559265E-2</v>
      </c>
      <c r="BK57" s="57">
        <f t="shared" si="24"/>
        <v>-2.3957749491124832E-2</v>
      </c>
      <c r="BL57" s="57">
        <f t="shared" si="25"/>
        <v>-7.4089757834554812E-4</v>
      </c>
    </row>
    <row r="58" spans="2:64" x14ac:dyDescent="0.25">
      <c r="B58" s="118">
        <v>42310</v>
      </c>
      <c r="C58" s="62">
        <v>2.7374904155731201</v>
      </c>
      <c r="D58" s="62">
        <v>2.004299104213715</v>
      </c>
      <c r="E58" s="62">
        <v>0.62886965274810791</v>
      </c>
      <c r="F58" s="62">
        <v>0.61292438209056854</v>
      </c>
      <c r="G58" s="62">
        <v>13.53935885429382</v>
      </c>
      <c r="H58" s="62">
        <v>47682.5</v>
      </c>
      <c r="K58" s="67">
        <f t="shared" si="26"/>
        <v>0</v>
      </c>
      <c r="L58" s="67">
        <f t="shared" si="27"/>
        <v>0.13416689335461585</v>
      </c>
      <c r="M58" s="67">
        <f t="shared" si="1"/>
        <v>0</v>
      </c>
      <c r="N58" s="67">
        <f t="shared" si="2"/>
        <v>-1.7857013236702857E-2</v>
      </c>
      <c r="O58" s="67">
        <f t="shared" si="3"/>
        <v>8.460061281986464E-2</v>
      </c>
      <c r="P58" s="67">
        <f t="shared" si="4"/>
        <v>2.5474213944685742E-2</v>
      </c>
      <c r="S58" s="67">
        <f t="shared" si="28"/>
        <v>0</v>
      </c>
      <c r="T58" s="67">
        <f t="shared" si="29"/>
        <v>0.12589836674716853</v>
      </c>
      <c r="U58" s="67">
        <f t="shared" si="6"/>
        <v>0</v>
      </c>
      <c r="V58" s="67">
        <f t="shared" si="7"/>
        <v>-1.8018373525511749E-2</v>
      </c>
      <c r="W58" s="67">
        <f t="shared" si="8"/>
        <v>8.1211820443900781E-2</v>
      </c>
      <c r="X58" s="67">
        <f t="shared" si="9"/>
        <v>2.5155153352811085E-2</v>
      </c>
      <c r="AR58" s="122">
        <f t="shared" si="10"/>
        <v>0</v>
      </c>
      <c r="AS58" s="76" t="str">
        <f t="shared" si="11"/>
        <v/>
      </c>
      <c r="AT58" s="122">
        <f t="shared" si="12"/>
        <v>0</v>
      </c>
      <c r="AU58" s="76">
        <f t="shared" si="13"/>
        <v>-1.8018373525511749E-2</v>
      </c>
      <c r="AV58" s="76">
        <f t="shared" si="14"/>
        <v>8.1211820443900781E-2</v>
      </c>
      <c r="AW58" s="76">
        <f t="shared" si="15"/>
        <v>2.5155153352811085E-2</v>
      </c>
      <c r="AY58" s="118">
        <v>42352</v>
      </c>
      <c r="AZ58" s="123">
        <f t="shared" si="16"/>
        <v>0</v>
      </c>
      <c r="BA58" s="67">
        <f t="shared" si="17"/>
        <v>-5.4607053216946741E-2</v>
      </c>
      <c r="BB58" s="123">
        <f t="shared" si="18"/>
        <v>0</v>
      </c>
      <c r="BC58" s="67">
        <f t="shared" si="19"/>
        <v>-4.9115391363657099E-2</v>
      </c>
      <c r="BD58" s="67">
        <f t="shared" si="20"/>
        <v>-3.1142090706860758E-2</v>
      </c>
      <c r="BE58" s="67">
        <f t="shared" si="21"/>
        <v>-1.2702318522281862E-2</v>
      </c>
      <c r="BH58" s="57">
        <f t="shared" si="22"/>
        <v>-5.4607053216946741E-2</v>
      </c>
      <c r="BJ58" s="57">
        <f t="shared" si="23"/>
        <v>-4.9115391363657099E-2</v>
      </c>
      <c r="BK58" s="57">
        <f t="shared" si="24"/>
        <v>-3.1142090706860758E-2</v>
      </c>
      <c r="BL58" s="57">
        <f t="shared" si="25"/>
        <v>-1.2702318522281862E-2</v>
      </c>
    </row>
    <row r="59" spans="2:64" x14ac:dyDescent="0.25">
      <c r="B59" s="118">
        <v>42317</v>
      </c>
      <c r="C59" s="62">
        <v>2.7374904155731201</v>
      </c>
      <c r="D59" s="62">
        <v>2.063458347320557</v>
      </c>
      <c r="E59" s="62">
        <v>0.6416965126991272</v>
      </c>
      <c r="F59" s="62">
        <v>0.59501127004623411</v>
      </c>
      <c r="G59" s="62">
        <v>13.451912498474121</v>
      </c>
      <c r="H59" s="62">
        <v>46568</v>
      </c>
      <c r="K59" s="67">
        <f t="shared" si="26"/>
        <v>0</v>
      </c>
      <c r="L59" s="67">
        <f t="shared" si="27"/>
        <v>2.9516174997269218E-2</v>
      </c>
      <c r="M59" s="67">
        <f t="shared" si="1"/>
        <v>2.0396690943770279E-2</v>
      </c>
      <c r="N59" s="67">
        <f t="shared" si="2"/>
        <v>-2.9225647678162492E-2</v>
      </c>
      <c r="O59" s="67">
        <f t="shared" si="3"/>
        <v>-6.4586777528218287E-3</v>
      </c>
      <c r="P59" s="67">
        <f t="shared" si="4"/>
        <v>-2.3373355004456586E-2</v>
      </c>
      <c r="S59" s="67">
        <f t="shared" si="28"/>
        <v>0</v>
      </c>
      <c r="T59" s="67">
        <f t="shared" si="29"/>
        <v>2.9088958870072072E-2</v>
      </c>
      <c r="U59" s="67">
        <f t="shared" si="6"/>
        <v>2.0191464379212726E-2</v>
      </c>
      <c r="V59" s="67">
        <f t="shared" si="7"/>
        <v>-2.9661224595041946E-2</v>
      </c>
      <c r="W59" s="67">
        <f t="shared" si="8"/>
        <v>-6.4796252561415378E-3</v>
      </c>
      <c r="X59" s="67">
        <f t="shared" si="9"/>
        <v>-2.3650844299010283E-2</v>
      </c>
      <c r="AR59" s="122">
        <f t="shared" si="10"/>
        <v>0</v>
      </c>
      <c r="AS59" s="76">
        <f t="shared" si="11"/>
        <v>2.9088958870072072E-2</v>
      </c>
      <c r="AT59" s="122">
        <f t="shared" si="12"/>
        <v>2.0191464379212726E-2</v>
      </c>
      <c r="AU59" s="76">
        <f t="shared" si="13"/>
        <v>-2.9661224595041946E-2</v>
      </c>
      <c r="AV59" s="76">
        <f t="shared" si="14"/>
        <v>-6.4796252561415378E-3</v>
      </c>
      <c r="AW59" s="76">
        <f t="shared" si="15"/>
        <v>-2.3650844299010283E-2</v>
      </c>
      <c r="AY59" s="118">
        <v>42359</v>
      </c>
      <c r="AZ59" s="123">
        <f t="shared" si="16"/>
        <v>0</v>
      </c>
      <c r="BA59" s="67">
        <f t="shared" si="17"/>
        <v>-4.5745759738588167E-2</v>
      </c>
      <c r="BB59" s="123">
        <f t="shared" si="18"/>
        <v>0</v>
      </c>
      <c r="BC59" s="67">
        <f t="shared" si="19"/>
        <v>4.9115683318452216E-2</v>
      </c>
      <c r="BD59" s="67">
        <f t="shared" si="20"/>
        <v>3.3820542976063753E-2</v>
      </c>
      <c r="BE59" s="67">
        <f t="shared" si="21"/>
        <v>-2.7168602146592204E-2</v>
      </c>
      <c r="BH59" s="57">
        <f t="shared" si="22"/>
        <v>-4.5745759738588167E-2</v>
      </c>
      <c r="BJ59" s="57">
        <f t="shared" si="23"/>
        <v>4.9115683318452216E-2</v>
      </c>
      <c r="BK59" s="57">
        <f t="shared" si="24"/>
        <v>3.3820542976063753E-2</v>
      </c>
      <c r="BL59" s="57">
        <f t="shared" si="25"/>
        <v>-2.7168602146592204E-2</v>
      </c>
    </row>
    <row r="60" spans="2:64" x14ac:dyDescent="0.25">
      <c r="B60" s="118">
        <v>42324</v>
      </c>
      <c r="C60" s="62">
        <v>2.7374904155731201</v>
      </c>
      <c r="D60" s="62">
        <v>2.2319588661193852</v>
      </c>
      <c r="E60" s="62">
        <v>0.65024775266647339</v>
      </c>
      <c r="F60" s="62">
        <v>0.61746448278427124</v>
      </c>
      <c r="G60" s="62">
        <v>13.97846508026123</v>
      </c>
      <c r="H60" s="62">
        <v>47417.5</v>
      </c>
      <c r="K60" s="67">
        <f t="shared" si="26"/>
        <v>0</v>
      </c>
      <c r="L60" s="67">
        <f t="shared" si="27"/>
        <v>8.1659277987185641E-2</v>
      </c>
      <c r="M60" s="67">
        <f t="shared" si="1"/>
        <v>1.3325987905680847E-2</v>
      </c>
      <c r="N60" s="67">
        <f t="shared" si="2"/>
        <v>3.7735777233752987E-2</v>
      </c>
      <c r="O60" s="67">
        <f t="shared" si="3"/>
        <v>3.9143324924752365E-2</v>
      </c>
      <c r="P60" s="67">
        <f t="shared" si="4"/>
        <v>1.8242140525682959E-2</v>
      </c>
      <c r="S60" s="67">
        <f t="shared" si="28"/>
        <v>0</v>
      </c>
      <c r="T60" s="67">
        <f t="shared" si="29"/>
        <v>7.8496230636125555E-2</v>
      </c>
      <c r="U60" s="67">
        <f t="shared" si="6"/>
        <v>1.3237977946459487E-2</v>
      </c>
      <c r="V60" s="67">
        <f t="shared" si="7"/>
        <v>3.704120246923593E-2</v>
      </c>
      <c r="W60" s="67">
        <f t="shared" si="8"/>
        <v>3.8396647670678588E-2</v>
      </c>
      <c r="X60" s="67">
        <f t="shared" si="9"/>
        <v>1.8077748906906093E-2</v>
      </c>
      <c r="AR60" s="122">
        <f t="shared" si="10"/>
        <v>0</v>
      </c>
      <c r="AS60" s="76">
        <f t="shared" si="11"/>
        <v>7.8496230636125555E-2</v>
      </c>
      <c r="AT60" s="122">
        <f t="shared" si="12"/>
        <v>1.3237977946459487E-2</v>
      </c>
      <c r="AU60" s="76">
        <f t="shared" si="13"/>
        <v>3.704120246923593E-2</v>
      </c>
      <c r="AV60" s="76">
        <f t="shared" si="14"/>
        <v>3.8396647670678588E-2</v>
      </c>
      <c r="AW60" s="76">
        <f t="shared" si="15"/>
        <v>1.8077748906906093E-2</v>
      </c>
      <c r="AY60" s="118">
        <v>42366</v>
      </c>
      <c r="AZ60" s="123">
        <f t="shared" si="16"/>
        <v>0</v>
      </c>
      <c r="BA60" s="67">
        <f t="shared" si="17"/>
        <v>9.0109196989562462E-2</v>
      </c>
      <c r="BB60" s="123">
        <f t="shared" si="18"/>
        <v>0</v>
      </c>
      <c r="BC60" s="67">
        <f t="shared" si="19"/>
        <v>-4.9433138364013514E-3</v>
      </c>
      <c r="BD60" s="67">
        <f t="shared" si="20"/>
        <v>2.6045065171731909E-2</v>
      </c>
      <c r="BE60" s="67">
        <f t="shared" si="21"/>
        <v>6.3491337095586203E-4</v>
      </c>
      <c r="BH60" s="57">
        <f t="shared" si="22"/>
        <v>9.0109196989562462E-2</v>
      </c>
      <c r="BJ60" s="57">
        <f t="shared" si="23"/>
        <v>-4.9433138364013514E-3</v>
      </c>
      <c r="BK60" s="57">
        <f t="shared" si="24"/>
        <v>2.6045065171731909E-2</v>
      </c>
      <c r="BL60" s="57">
        <f t="shared" si="25"/>
        <v>6.3491337095586203E-4</v>
      </c>
    </row>
    <row r="61" spans="2:64" x14ac:dyDescent="0.25">
      <c r="B61" s="118">
        <v>42331</v>
      </c>
      <c r="C61" s="62">
        <v>2.7374904155731201</v>
      </c>
      <c r="D61" s="62">
        <v>2.3343849658966058</v>
      </c>
      <c r="E61" s="62">
        <v>0.7093936681747437</v>
      </c>
      <c r="F61" s="62">
        <v>0.58873754739761353</v>
      </c>
      <c r="G61" s="62">
        <v>14.523701286315919</v>
      </c>
      <c r="H61" s="62">
        <v>47264</v>
      </c>
      <c r="K61" s="67">
        <f t="shared" si="26"/>
        <v>0</v>
      </c>
      <c r="L61" s="67">
        <f t="shared" si="27"/>
        <v>4.5890675375798828E-2</v>
      </c>
      <c r="M61" s="67">
        <f t="shared" si="1"/>
        <v>9.0959046403052524E-2</v>
      </c>
      <c r="N61" s="67">
        <f t="shared" si="2"/>
        <v>-4.6524028810729701E-2</v>
      </c>
      <c r="O61" s="67">
        <f t="shared" si="3"/>
        <v>3.9005441793792395E-2</v>
      </c>
      <c r="P61" s="67">
        <f t="shared" si="4"/>
        <v>-3.2372014551589334E-3</v>
      </c>
      <c r="S61" s="67">
        <f t="shared" si="28"/>
        <v>0</v>
      </c>
      <c r="T61" s="67">
        <f t="shared" si="29"/>
        <v>4.4868843331323981E-2</v>
      </c>
      <c r="U61" s="67">
        <f t="shared" si="6"/>
        <v>8.7057168477315067E-2</v>
      </c>
      <c r="V61" s="67">
        <f t="shared" si="7"/>
        <v>-4.7641054899718351E-2</v>
      </c>
      <c r="W61" s="67">
        <f t="shared" si="8"/>
        <v>3.8263949633492327E-2</v>
      </c>
      <c r="X61" s="67">
        <f t="shared" si="9"/>
        <v>-3.2424525273710724E-3</v>
      </c>
      <c r="AR61" s="122">
        <f t="shared" si="10"/>
        <v>0</v>
      </c>
      <c r="AS61" s="76">
        <f t="shared" si="11"/>
        <v>4.4868843331323981E-2</v>
      </c>
      <c r="AT61" s="122">
        <f t="shared" si="12"/>
        <v>8.7057168477315067E-2</v>
      </c>
      <c r="AU61" s="76">
        <f t="shared" si="13"/>
        <v>-4.7641054899718351E-2</v>
      </c>
      <c r="AV61" s="76">
        <f t="shared" si="14"/>
        <v>3.8263949633492327E-2</v>
      </c>
      <c r="AW61" s="76">
        <f t="shared" si="15"/>
        <v>-3.2424525273710724E-3</v>
      </c>
      <c r="AY61" s="118">
        <v>42387</v>
      </c>
      <c r="AZ61" s="123">
        <f t="shared" si="16"/>
        <v>0</v>
      </c>
      <c r="BA61" s="67">
        <f t="shared" si="17"/>
        <v>-4.4116950078180506E-2</v>
      </c>
      <c r="BB61" s="123">
        <f t="shared" si="18"/>
        <v>0</v>
      </c>
      <c r="BC61" s="67">
        <f t="shared" si="19"/>
        <v>-9.0881169169780146E-3</v>
      </c>
      <c r="BD61" s="67">
        <f t="shared" si="20"/>
        <v>6.8640589244803651E-2</v>
      </c>
      <c r="BE61" s="67">
        <f t="shared" si="21"/>
        <v>-3.6752835519861964E-2</v>
      </c>
      <c r="BH61" s="57">
        <f t="shared" si="22"/>
        <v>-4.4116950078180506E-2</v>
      </c>
      <c r="BJ61" s="57">
        <f t="shared" si="23"/>
        <v>-9.0881169169780146E-3</v>
      </c>
      <c r="BK61" s="57">
        <f t="shared" si="24"/>
        <v>6.8640589244803651E-2</v>
      </c>
      <c r="BL61" s="57">
        <f t="shared" si="25"/>
        <v>-3.6752835519861964E-2</v>
      </c>
    </row>
    <row r="62" spans="2:64" x14ac:dyDescent="0.25">
      <c r="B62" s="118">
        <v>42338</v>
      </c>
      <c r="C62" s="62">
        <v>2.7374904155731201</v>
      </c>
      <c r="D62" s="62">
        <v>2.276138496398926</v>
      </c>
      <c r="E62" s="62">
        <v>0.71260040998458862</v>
      </c>
      <c r="F62" s="62">
        <v>0.58180342912673955</v>
      </c>
      <c r="G62" s="62">
        <v>14.08123302459717</v>
      </c>
      <c r="H62" s="62">
        <v>45367.199999999997</v>
      </c>
      <c r="K62" s="67">
        <f t="shared" si="26"/>
        <v>0</v>
      </c>
      <c r="L62" s="67">
        <f t="shared" si="27"/>
        <v>-2.4951526996879969E-2</v>
      </c>
      <c r="M62" s="67">
        <f t="shared" si="1"/>
        <v>4.5203981282999628E-3</v>
      </c>
      <c r="N62" s="67">
        <f t="shared" si="2"/>
        <v>-1.1777944691186648E-2</v>
      </c>
      <c r="O62" s="67">
        <f t="shared" si="3"/>
        <v>-3.0465254895846616E-2</v>
      </c>
      <c r="P62" s="67">
        <f t="shared" si="4"/>
        <v>-4.0132024373730646E-2</v>
      </c>
      <c r="S62" s="67">
        <f t="shared" si="28"/>
        <v>0</v>
      </c>
      <c r="T62" s="67">
        <f t="shared" si="29"/>
        <v>-2.5268093319448376E-2</v>
      </c>
      <c r="U62" s="67">
        <f t="shared" si="6"/>
        <v>4.5102118146070963E-3</v>
      </c>
      <c r="V62" s="67">
        <f t="shared" si="7"/>
        <v>-1.1847854150436366E-2</v>
      </c>
      <c r="W62" s="67">
        <f t="shared" si="8"/>
        <v>-3.0938966773316257E-2</v>
      </c>
      <c r="X62" s="67">
        <f t="shared" si="9"/>
        <v>-4.0959529367041343E-2</v>
      </c>
      <c r="AR62" s="122">
        <f t="shared" si="10"/>
        <v>0</v>
      </c>
      <c r="AS62" s="76">
        <f t="shared" si="11"/>
        <v>-2.5268093319448376E-2</v>
      </c>
      <c r="AT62" s="122">
        <f t="shared" si="12"/>
        <v>4.5102118146070963E-3</v>
      </c>
      <c r="AU62" s="76">
        <f t="shared" si="13"/>
        <v>-1.1847854150436366E-2</v>
      </c>
      <c r="AV62" s="76">
        <f t="shared" si="14"/>
        <v>-3.0938966773316257E-2</v>
      </c>
      <c r="AW62" s="76">
        <f t="shared" si="15"/>
        <v>-4.0959529367041343E-2</v>
      </c>
      <c r="AY62" s="118">
        <v>42394</v>
      </c>
      <c r="AZ62" s="123">
        <f t="shared" si="16"/>
        <v>0</v>
      </c>
      <c r="BA62" s="67">
        <f t="shared" si="17"/>
        <v>9.5201844650708037E-2</v>
      </c>
      <c r="BB62" s="123">
        <f t="shared" si="18"/>
        <v>0</v>
      </c>
      <c r="BC62" s="67">
        <f t="shared" si="19"/>
        <v>-5.0591469072747523E-2</v>
      </c>
      <c r="BD62" s="67">
        <f t="shared" si="20"/>
        <v>8.0438270537668E-2</v>
      </c>
      <c r="BE62" s="67">
        <f t="shared" si="21"/>
        <v>2.218885845776223E-2</v>
      </c>
      <c r="BH62" s="57">
        <f t="shared" si="22"/>
        <v>9.5201844650708037E-2</v>
      </c>
      <c r="BJ62" s="57">
        <f t="shared" si="23"/>
        <v>-5.0591469072747523E-2</v>
      </c>
      <c r="BK62" s="57">
        <f t="shared" si="24"/>
        <v>8.0438270537668E-2</v>
      </c>
      <c r="BL62" s="57">
        <f t="shared" si="25"/>
        <v>2.218885845776223E-2</v>
      </c>
    </row>
    <row r="63" spans="2:64" x14ac:dyDescent="0.25">
      <c r="B63" s="118">
        <v>42345</v>
      </c>
      <c r="C63" s="62">
        <v>2.7374904155731201</v>
      </c>
      <c r="D63" s="62">
        <v>2.15483889579773</v>
      </c>
      <c r="E63" s="62">
        <v>0.71260040998458862</v>
      </c>
      <c r="F63" s="62">
        <v>0.55802932977676389</v>
      </c>
      <c r="G63" s="62">
        <v>13.747887420654299</v>
      </c>
      <c r="H63" s="62">
        <v>45333.599999999999</v>
      </c>
      <c r="K63" s="67">
        <f t="shared" si="26"/>
        <v>0</v>
      </c>
      <c r="L63" s="67">
        <f t="shared" si="27"/>
        <v>-5.3291836499889556E-2</v>
      </c>
      <c r="M63" s="67">
        <f t="shared" si="1"/>
        <v>0</v>
      </c>
      <c r="N63" s="67">
        <f t="shared" si="2"/>
        <v>-4.0862769381850295E-2</v>
      </c>
      <c r="O63" s="67">
        <f t="shared" si="3"/>
        <v>-2.3673040802647094E-2</v>
      </c>
      <c r="P63" s="67">
        <f t="shared" si="4"/>
        <v>-7.4062318150558415E-4</v>
      </c>
      <c r="S63" s="67">
        <f t="shared" si="28"/>
        <v>0</v>
      </c>
      <c r="T63" s="67">
        <f t="shared" si="29"/>
        <v>-5.4764402772491415E-2</v>
      </c>
      <c r="U63" s="67">
        <f t="shared" si="6"/>
        <v>0</v>
      </c>
      <c r="V63" s="67">
        <f t="shared" si="7"/>
        <v>-4.172111671559265E-2</v>
      </c>
      <c r="W63" s="67">
        <f t="shared" si="8"/>
        <v>-2.3957749491124832E-2</v>
      </c>
      <c r="X63" s="67">
        <f t="shared" si="9"/>
        <v>-7.4089757834554812E-4</v>
      </c>
      <c r="AR63" s="122">
        <f t="shared" si="10"/>
        <v>0</v>
      </c>
      <c r="AS63" s="76">
        <f t="shared" si="11"/>
        <v>-5.4764402772491415E-2</v>
      </c>
      <c r="AT63" s="122">
        <f t="shared" si="12"/>
        <v>0</v>
      </c>
      <c r="AU63" s="76">
        <f t="shared" si="13"/>
        <v>-4.172111671559265E-2</v>
      </c>
      <c r="AV63" s="76">
        <f t="shared" si="14"/>
        <v>-2.3957749491124832E-2</v>
      </c>
      <c r="AW63" s="76">
        <f t="shared" si="15"/>
        <v>-7.4089757834554812E-4</v>
      </c>
      <c r="AY63" s="118">
        <v>42401</v>
      </c>
      <c r="AZ63" s="123">
        <f t="shared" si="16"/>
        <v>0</v>
      </c>
      <c r="BA63" s="67">
        <f t="shared" si="17"/>
        <v>8.2556074611352157E-2</v>
      </c>
      <c r="BB63" s="123">
        <f t="shared" si="18"/>
        <v>0</v>
      </c>
      <c r="BC63" s="67">
        <f t="shared" si="19"/>
        <v>1.1202223903336304E-2</v>
      </c>
      <c r="BD63" s="67">
        <f t="shared" si="20"/>
        <v>2.7982518988082138E-2</v>
      </c>
      <c r="BE63" s="67">
        <f t="shared" si="21"/>
        <v>3.3180610686058473E-2</v>
      </c>
      <c r="BH63" s="57">
        <f t="shared" si="22"/>
        <v>8.2556074611352157E-2</v>
      </c>
      <c r="BJ63" s="57">
        <f t="shared" si="23"/>
        <v>1.1202223903336304E-2</v>
      </c>
      <c r="BK63" s="57">
        <f t="shared" si="24"/>
        <v>2.7982518988082138E-2</v>
      </c>
      <c r="BL63" s="57">
        <f t="shared" si="25"/>
        <v>3.3180610686058473E-2</v>
      </c>
    </row>
    <row r="64" spans="2:64" x14ac:dyDescent="0.25">
      <c r="B64" s="118">
        <v>42352</v>
      </c>
      <c r="C64" s="62">
        <v>2.7374904155731201</v>
      </c>
      <c r="D64" s="62">
        <v>2.0403245925903319</v>
      </c>
      <c r="E64" s="62">
        <v>0.71260040998458862</v>
      </c>
      <c r="F64" s="62">
        <v>0.53128368854522701</v>
      </c>
      <c r="G64" s="62">
        <v>13.326347351074221</v>
      </c>
      <c r="H64" s="62">
        <v>44761.4</v>
      </c>
      <c r="K64" s="67">
        <f t="shared" si="26"/>
        <v>0</v>
      </c>
      <c r="L64" s="67">
        <f t="shared" si="27"/>
        <v>-5.314286067079943E-2</v>
      </c>
      <c r="M64" s="67">
        <f t="shared" si="1"/>
        <v>0</v>
      </c>
      <c r="N64" s="67">
        <f t="shared" si="2"/>
        <v>-4.7928737441518154E-2</v>
      </c>
      <c r="O64" s="67">
        <f t="shared" si="3"/>
        <v>-3.0662170607156258E-2</v>
      </c>
      <c r="P64" s="67">
        <f t="shared" si="4"/>
        <v>-1.2621984576561274E-2</v>
      </c>
      <c r="S64" s="67">
        <f t="shared" si="28"/>
        <v>0</v>
      </c>
      <c r="T64" s="67">
        <f t="shared" si="29"/>
        <v>-5.4607053216946741E-2</v>
      </c>
      <c r="U64" s="67">
        <f t="shared" si="6"/>
        <v>0</v>
      </c>
      <c r="V64" s="67">
        <f t="shared" si="7"/>
        <v>-4.9115391363657099E-2</v>
      </c>
      <c r="W64" s="67">
        <f t="shared" si="8"/>
        <v>-3.1142090706860758E-2</v>
      </c>
      <c r="X64" s="67">
        <f t="shared" si="9"/>
        <v>-1.2702318522281862E-2</v>
      </c>
      <c r="AR64" s="122">
        <f t="shared" si="10"/>
        <v>0</v>
      </c>
      <c r="AS64" s="76">
        <f t="shared" si="11"/>
        <v>-5.4607053216946741E-2</v>
      </c>
      <c r="AT64" s="122">
        <f t="shared" si="12"/>
        <v>0</v>
      </c>
      <c r="AU64" s="76">
        <f t="shared" si="13"/>
        <v>-4.9115391363657099E-2</v>
      </c>
      <c r="AV64" s="76">
        <f t="shared" si="14"/>
        <v>-3.1142090706860758E-2</v>
      </c>
      <c r="AW64" s="76">
        <f t="shared" si="15"/>
        <v>-1.2702318522281862E-2</v>
      </c>
      <c r="AY64" s="118">
        <v>42408</v>
      </c>
      <c r="AZ64" s="123">
        <f t="shared" si="16"/>
        <v>0</v>
      </c>
      <c r="BA64" s="67">
        <f t="shared" si="17"/>
        <v>-3.5941423411262753E-2</v>
      </c>
      <c r="BB64" s="123">
        <f t="shared" si="18"/>
        <v>0</v>
      </c>
      <c r="BC64" s="67">
        <f t="shared" si="19"/>
        <v>8.3576481148889215E-2</v>
      </c>
      <c r="BD64" s="67">
        <f t="shared" si="20"/>
        <v>1.6223562744862492E-2</v>
      </c>
      <c r="BE64" s="67">
        <f t="shared" si="21"/>
        <v>-4.9949103115749282E-3</v>
      </c>
      <c r="BH64" s="57">
        <f t="shared" si="22"/>
        <v>-3.5941423411262753E-2</v>
      </c>
      <c r="BJ64" s="57">
        <f t="shared" si="23"/>
        <v>8.3576481148889215E-2</v>
      </c>
      <c r="BK64" s="57">
        <f t="shared" si="24"/>
        <v>1.6223562744862492E-2</v>
      </c>
      <c r="BL64" s="57">
        <f t="shared" si="25"/>
        <v>-4.9949103115749282E-3</v>
      </c>
    </row>
    <row r="65" spans="2:64" x14ac:dyDescent="0.25">
      <c r="B65" s="118">
        <v>42359</v>
      </c>
      <c r="C65" s="62">
        <v>2.7374904155731201</v>
      </c>
      <c r="D65" s="62">
        <v>1.9490910768508909</v>
      </c>
      <c r="E65" s="62">
        <v>0.71260040998458862</v>
      </c>
      <c r="F65" s="62">
        <v>0.55802949269612634</v>
      </c>
      <c r="G65" s="62">
        <v>13.784759839375811</v>
      </c>
      <c r="H65" s="62">
        <v>43561.666666666657</v>
      </c>
      <c r="K65" s="67">
        <f t="shared" si="26"/>
        <v>0</v>
      </c>
      <c r="L65" s="67">
        <f t="shared" si="27"/>
        <v>-4.4715196822488812E-2</v>
      </c>
      <c r="M65" s="67">
        <f t="shared" si="1"/>
        <v>0</v>
      </c>
      <c r="N65" s="67">
        <f t="shared" si="2"/>
        <v>5.0341850742934069E-2</v>
      </c>
      <c r="O65" s="67">
        <f t="shared" si="3"/>
        <v>3.4398959911895011E-2</v>
      </c>
      <c r="P65" s="67">
        <f t="shared" si="4"/>
        <v>-2.680285543645522E-2</v>
      </c>
      <c r="S65" s="67">
        <f t="shared" si="28"/>
        <v>0</v>
      </c>
      <c r="T65" s="67">
        <f t="shared" si="29"/>
        <v>-4.5745759738588167E-2</v>
      </c>
      <c r="U65" s="67">
        <f t="shared" si="6"/>
        <v>0</v>
      </c>
      <c r="V65" s="67">
        <f t="shared" si="7"/>
        <v>4.9115683318452216E-2</v>
      </c>
      <c r="W65" s="67">
        <f t="shared" si="8"/>
        <v>3.3820542976063753E-2</v>
      </c>
      <c r="X65" s="67">
        <f t="shared" si="9"/>
        <v>-2.7168602146592204E-2</v>
      </c>
      <c r="AR65" s="122">
        <f t="shared" si="10"/>
        <v>0</v>
      </c>
      <c r="AS65" s="76">
        <f t="shared" si="11"/>
        <v>-4.5745759738588167E-2</v>
      </c>
      <c r="AT65" s="122">
        <f t="shared" si="12"/>
        <v>0</v>
      </c>
      <c r="AU65" s="76">
        <f t="shared" si="13"/>
        <v>4.9115683318452216E-2</v>
      </c>
      <c r="AV65" s="76">
        <f t="shared" si="14"/>
        <v>3.3820542976063753E-2</v>
      </c>
      <c r="AW65" s="76">
        <f t="shared" si="15"/>
        <v>-2.7168602146592204E-2</v>
      </c>
      <c r="AY65" s="118">
        <v>42415</v>
      </c>
      <c r="AZ65" s="123">
        <f t="shared" si="16"/>
        <v>0</v>
      </c>
      <c r="BA65" s="67">
        <f t="shared" si="17"/>
        <v>2.26532342785008E-2</v>
      </c>
      <c r="BB65" s="123">
        <f t="shared" si="18"/>
        <v>0</v>
      </c>
      <c r="BC65" s="67">
        <f t="shared" si="19"/>
        <v>7.1412054457413486E-3</v>
      </c>
      <c r="BD65" s="67">
        <f t="shared" si="20"/>
        <v>2.2841435319266367E-2</v>
      </c>
      <c r="BE65" s="67">
        <f t="shared" si="21"/>
        <v>3.2217666513939584E-2</v>
      </c>
      <c r="BH65" s="57">
        <f t="shared" si="22"/>
        <v>2.26532342785008E-2</v>
      </c>
      <c r="BJ65" s="57">
        <f t="shared" si="23"/>
        <v>7.1412054457413486E-3</v>
      </c>
      <c r="BK65" s="57">
        <f t="shared" si="24"/>
        <v>2.2841435319266367E-2</v>
      </c>
      <c r="BL65" s="57">
        <f t="shared" si="25"/>
        <v>3.2217666513939584E-2</v>
      </c>
    </row>
    <row r="66" spans="2:64" x14ac:dyDescent="0.25">
      <c r="B66" s="118">
        <v>42366</v>
      </c>
      <c r="C66" s="62">
        <v>2.7374904155731201</v>
      </c>
      <c r="D66" s="62">
        <v>2.1328782240549722</v>
      </c>
      <c r="E66" s="62">
        <v>0.71260040998458862</v>
      </c>
      <c r="F66" s="62">
        <v>0.55527778466542566</v>
      </c>
      <c r="G66" s="62">
        <v>14.14850107828776</v>
      </c>
      <c r="H66" s="62">
        <v>43589.333333333343</v>
      </c>
      <c r="K66" s="67">
        <f t="shared" si="26"/>
        <v>0</v>
      </c>
      <c r="L66" s="67">
        <f t="shared" si="27"/>
        <v>9.4293770766742613E-2</v>
      </c>
      <c r="M66" s="67">
        <f t="shared" si="1"/>
        <v>0</v>
      </c>
      <c r="N66" s="67">
        <f t="shared" si="2"/>
        <v>-4.9311157684619467E-3</v>
      </c>
      <c r="O66" s="67">
        <f t="shared" si="3"/>
        <v>2.6387201746738587E-2</v>
      </c>
      <c r="P66" s="67">
        <f t="shared" si="4"/>
        <v>6.3511497111412574E-4</v>
      </c>
      <c r="S66" s="67">
        <f t="shared" si="28"/>
        <v>0</v>
      </c>
      <c r="T66" s="67">
        <f t="shared" si="29"/>
        <v>9.0109196989562462E-2</v>
      </c>
      <c r="U66" s="67">
        <f t="shared" si="6"/>
        <v>0</v>
      </c>
      <c r="V66" s="67">
        <f t="shared" si="7"/>
        <v>-4.9433138364013514E-3</v>
      </c>
      <c r="W66" s="67">
        <f t="shared" si="8"/>
        <v>2.6045065171731909E-2</v>
      </c>
      <c r="X66" s="67">
        <f t="shared" si="9"/>
        <v>6.3491337095586203E-4</v>
      </c>
      <c r="AR66" s="122">
        <f t="shared" si="10"/>
        <v>0</v>
      </c>
      <c r="AS66" s="76">
        <f t="shared" si="11"/>
        <v>9.0109196989562462E-2</v>
      </c>
      <c r="AT66" s="122">
        <f t="shared" si="12"/>
        <v>0</v>
      </c>
      <c r="AU66" s="76">
        <f t="shared" si="13"/>
        <v>-4.9433138364013514E-3</v>
      </c>
      <c r="AV66" s="76">
        <f t="shared" si="14"/>
        <v>2.6045065171731909E-2</v>
      </c>
      <c r="AW66" s="76">
        <f t="shared" si="15"/>
        <v>6.3491337095586203E-4</v>
      </c>
      <c r="AY66" s="118">
        <v>42422</v>
      </c>
      <c r="AZ66" s="123">
        <f t="shared" si="16"/>
        <v>0</v>
      </c>
      <c r="BA66" s="67">
        <f t="shared" si="17"/>
        <v>7.0122540062335606E-2</v>
      </c>
      <c r="BB66" s="123">
        <f t="shared" si="18"/>
        <v>0</v>
      </c>
      <c r="BC66" s="67">
        <f t="shared" si="19"/>
        <v>-2.6719176761331349E-3</v>
      </c>
      <c r="BD66" s="67">
        <f t="shared" si="20"/>
        <v>1.6082273520848508E-2</v>
      </c>
      <c r="BE66" s="67">
        <f t="shared" si="21"/>
        <v>2.6998270631953054E-2</v>
      </c>
      <c r="BH66" s="57">
        <f t="shared" si="22"/>
        <v>7.0122540062335606E-2</v>
      </c>
      <c r="BJ66" s="57">
        <f t="shared" si="23"/>
        <v>-2.6719176761331349E-3</v>
      </c>
      <c r="BK66" s="57">
        <f t="shared" si="24"/>
        <v>1.6082273520848508E-2</v>
      </c>
      <c r="BL66" s="57">
        <f t="shared" si="25"/>
        <v>2.6998270631953054E-2</v>
      </c>
    </row>
    <row r="67" spans="2:64" x14ac:dyDescent="0.25">
      <c r="B67" s="118">
        <v>42373</v>
      </c>
      <c r="C67" s="62">
        <v>2.7374904155731201</v>
      </c>
      <c r="D67" s="62">
        <v>1.8573853731155401</v>
      </c>
      <c r="E67" s="62">
        <v>0.75287634134292603</v>
      </c>
      <c r="F67" s="62">
        <v>0.51958290338516233</v>
      </c>
      <c r="G67" s="62">
        <v>13.108103179931639</v>
      </c>
      <c r="H67" s="62">
        <v>41528</v>
      </c>
      <c r="K67" s="67">
        <f t="shared" si="26"/>
        <v>0</v>
      </c>
      <c r="L67" s="67">
        <f t="shared" si="27"/>
        <v>-0.12916482893039827</v>
      </c>
      <c r="M67" s="67">
        <f t="shared" si="1"/>
        <v>5.6519657853141725E-2</v>
      </c>
      <c r="N67" s="67">
        <f t="shared" si="2"/>
        <v>-6.4282926970994803E-2</v>
      </c>
      <c r="O67" s="67">
        <f t="shared" si="3"/>
        <v>-7.3534142775923517E-2</v>
      </c>
      <c r="P67" s="67">
        <f t="shared" si="4"/>
        <v>-4.7289856845711742E-2</v>
      </c>
      <c r="S67" s="67">
        <f t="shared" si="28"/>
        <v>0</v>
      </c>
      <c r="T67" s="67">
        <f t="shared" si="29"/>
        <v>-0.13830256106024713</v>
      </c>
      <c r="U67" s="67">
        <f t="shared" si="6"/>
        <v>5.4980164482172418E-2</v>
      </c>
      <c r="V67" s="67">
        <f t="shared" si="7"/>
        <v>-6.6442120602965518E-2</v>
      </c>
      <c r="W67" s="67">
        <f t="shared" si="8"/>
        <v>-7.6378085285910571E-2</v>
      </c>
      <c r="X67" s="67">
        <f t="shared" si="9"/>
        <v>-4.8444573580736568E-2</v>
      </c>
      <c r="AR67" s="122">
        <f t="shared" si="10"/>
        <v>0</v>
      </c>
      <c r="AS67" s="76" t="str">
        <f t="shared" si="11"/>
        <v/>
      </c>
      <c r="AT67" s="122">
        <f t="shared" si="12"/>
        <v>5.4980164482172418E-2</v>
      </c>
      <c r="AU67" s="76">
        <f t="shared" si="13"/>
        <v>-6.6442120602965518E-2</v>
      </c>
      <c r="AV67" s="76">
        <f t="shared" si="14"/>
        <v>-7.6378085285910571E-2</v>
      </c>
      <c r="AW67" s="76">
        <f t="shared" si="15"/>
        <v>-4.8444573580736568E-2</v>
      </c>
      <c r="AY67" s="118">
        <v>42443</v>
      </c>
      <c r="AZ67" s="123">
        <f t="shared" si="16"/>
        <v>0</v>
      </c>
      <c r="BA67" s="67">
        <f t="shared" si="17"/>
        <v>9.5161250005221104E-2</v>
      </c>
      <c r="BB67" s="123">
        <f t="shared" si="18"/>
        <v>0</v>
      </c>
      <c r="BC67" s="67">
        <f t="shared" si="19"/>
        <v>-3.8151896376916072E-2</v>
      </c>
      <c r="BD67" s="67">
        <f t="shared" si="20"/>
        <v>-5.2594717720960849E-3</v>
      </c>
      <c r="BE67" s="67">
        <f t="shared" si="21"/>
        <v>-2.9854896573094543E-3</v>
      </c>
      <c r="BH67" s="57">
        <f t="shared" si="22"/>
        <v>9.5161250005221104E-2</v>
      </c>
      <c r="BJ67" s="57">
        <f t="shared" si="23"/>
        <v>-3.8151896376916072E-2</v>
      </c>
      <c r="BK67" s="57">
        <f t="shared" si="24"/>
        <v>-5.2594717720960849E-3</v>
      </c>
      <c r="BL67" s="57">
        <f t="shared" si="25"/>
        <v>-2.9854896573094543E-3</v>
      </c>
    </row>
    <row r="68" spans="2:64" x14ac:dyDescent="0.25">
      <c r="B68" s="118">
        <v>42380</v>
      </c>
      <c r="C68" s="62">
        <v>2.7374904155731201</v>
      </c>
      <c r="D68" s="62">
        <v>1.6116755962371829</v>
      </c>
      <c r="E68" s="62">
        <v>0.75287634134292603</v>
      </c>
      <c r="F68" s="62">
        <v>0.51034919023513792</v>
      </c>
      <c r="G68" s="62">
        <v>13.29645042419434</v>
      </c>
      <c r="H68" s="62">
        <v>39295.4</v>
      </c>
      <c r="K68" s="67">
        <f t="shared" si="26"/>
        <v>0</v>
      </c>
      <c r="L68" s="67">
        <f t="shared" si="27"/>
        <v>-0.13228798957655652</v>
      </c>
      <c r="M68" s="67">
        <f t="shared" si="1"/>
        <v>0</v>
      </c>
      <c r="N68" s="67">
        <f t="shared" si="2"/>
        <v>-1.7771395266983125E-2</v>
      </c>
      <c r="O68" s="67">
        <f t="shared" si="3"/>
        <v>1.4368764242797427E-2</v>
      </c>
      <c r="P68" s="67">
        <f t="shared" si="4"/>
        <v>-5.3761317665189767E-2</v>
      </c>
      <c r="S68" s="67">
        <f t="shared" si="28"/>
        <v>0</v>
      </c>
      <c r="T68" s="67">
        <f t="shared" si="29"/>
        <v>-0.14189540460113023</v>
      </c>
      <c r="U68" s="67">
        <f t="shared" si="6"/>
        <v>0</v>
      </c>
      <c r="V68" s="67">
        <f t="shared" si="7"/>
        <v>-1.7931202676427407E-2</v>
      </c>
      <c r="W68" s="67">
        <f t="shared" si="8"/>
        <v>1.4266511879330351E-2</v>
      </c>
      <c r="X68" s="67">
        <f t="shared" si="9"/>
        <v>-5.5260434846460579E-2</v>
      </c>
      <c r="AR68" s="122">
        <f t="shared" si="10"/>
        <v>0</v>
      </c>
      <c r="AS68" s="76" t="str">
        <f t="shared" si="11"/>
        <v/>
      </c>
      <c r="AT68" s="122">
        <f t="shared" si="12"/>
        <v>0</v>
      </c>
      <c r="AU68" s="76">
        <f t="shared" si="13"/>
        <v>-1.7931202676427407E-2</v>
      </c>
      <c r="AV68" s="76">
        <f t="shared" si="14"/>
        <v>1.4266511879330351E-2</v>
      </c>
      <c r="AW68" s="76">
        <f t="shared" si="15"/>
        <v>-5.5260434846460579E-2</v>
      </c>
      <c r="AY68" s="118">
        <v>42457</v>
      </c>
      <c r="AZ68" s="123">
        <f t="shared" si="16"/>
        <v>0</v>
      </c>
      <c r="BA68" s="67">
        <f t="shared" si="17"/>
        <v>2.0111624608079772E-2</v>
      </c>
      <c r="BB68" s="123">
        <f t="shared" si="18"/>
        <v>0</v>
      </c>
      <c r="BC68" s="67">
        <f t="shared" si="19"/>
        <v>6.1764297104385912E-2</v>
      </c>
      <c r="BD68" s="67">
        <f t="shared" si="20"/>
        <v>3.8327556234665001E-2</v>
      </c>
      <c r="BE68" s="67">
        <f t="shared" si="21"/>
        <v>7.7021518322919862E-3</v>
      </c>
      <c r="BH68" s="57">
        <f t="shared" si="22"/>
        <v>2.0111624608079772E-2</v>
      </c>
      <c r="BJ68" s="57">
        <f t="shared" si="23"/>
        <v>6.1764297104385912E-2</v>
      </c>
      <c r="BK68" s="57">
        <f t="shared" si="24"/>
        <v>3.8327556234665001E-2</v>
      </c>
      <c r="BL68" s="57">
        <f t="shared" si="25"/>
        <v>7.7021518322919862E-3</v>
      </c>
    </row>
    <row r="69" spans="2:64" x14ac:dyDescent="0.25">
      <c r="B69" s="118">
        <v>42387</v>
      </c>
      <c r="C69" s="62">
        <v>2.7374904155731201</v>
      </c>
      <c r="D69" s="62">
        <v>1.5421189785003659</v>
      </c>
      <c r="E69" s="62">
        <v>0.75287634134292603</v>
      </c>
      <c r="F69" s="62">
        <v>0.50573208928108215</v>
      </c>
      <c r="G69" s="62">
        <v>14.24117908477783</v>
      </c>
      <c r="H69" s="62">
        <v>37877.4</v>
      </c>
      <c r="K69" s="67">
        <f t="shared" si="26"/>
        <v>0</v>
      </c>
      <c r="L69" s="67">
        <f t="shared" si="27"/>
        <v>-4.315795182306692E-2</v>
      </c>
      <c r="M69" s="67">
        <f t="shared" si="1"/>
        <v>0</v>
      </c>
      <c r="N69" s="67">
        <f t="shared" si="2"/>
        <v>-9.0469448024959043E-3</v>
      </c>
      <c r="O69" s="67">
        <f t="shared" si="3"/>
        <v>7.1051192644952188E-2</v>
      </c>
      <c r="P69" s="67">
        <f t="shared" si="4"/>
        <v>-3.6085648701883688E-2</v>
      </c>
      <c r="S69" s="67">
        <f t="shared" si="28"/>
        <v>0</v>
      </c>
      <c r="T69" s="67">
        <f t="shared" si="29"/>
        <v>-4.4116950078180506E-2</v>
      </c>
      <c r="U69" s="67">
        <f t="shared" si="6"/>
        <v>0</v>
      </c>
      <c r="V69" s="67">
        <f t="shared" si="7"/>
        <v>-9.0881169169780146E-3</v>
      </c>
      <c r="W69" s="67">
        <f t="shared" si="8"/>
        <v>6.8640589244803651E-2</v>
      </c>
      <c r="X69" s="67">
        <f t="shared" si="9"/>
        <v>-3.6752835519861964E-2</v>
      </c>
      <c r="AR69" s="122">
        <f t="shared" si="10"/>
        <v>0</v>
      </c>
      <c r="AS69" s="76">
        <f t="shared" si="11"/>
        <v>-4.4116950078180506E-2</v>
      </c>
      <c r="AT69" s="122">
        <f t="shared" si="12"/>
        <v>0</v>
      </c>
      <c r="AU69" s="76">
        <f t="shared" si="13"/>
        <v>-9.0881169169780146E-3</v>
      </c>
      <c r="AV69" s="76">
        <f t="shared" si="14"/>
        <v>6.8640589244803651E-2</v>
      </c>
      <c r="AW69" s="76">
        <f t="shared" si="15"/>
        <v>-3.6752835519861964E-2</v>
      </c>
      <c r="AY69" s="118">
        <v>42464</v>
      </c>
      <c r="AZ69" s="123">
        <f t="shared" si="16"/>
        <v>0</v>
      </c>
      <c r="BA69" s="67">
        <f t="shared" si="17"/>
        <v>-5.8309738449314967E-2</v>
      </c>
      <c r="BB69" s="123">
        <f t="shared" si="18"/>
        <v>0</v>
      </c>
      <c r="BC69" s="67">
        <f t="shared" si="19"/>
        <v>-1.574834586827261E-2</v>
      </c>
      <c r="BD69" s="67">
        <f t="shared" si="20"/>
        <v>-2.3542709960516439E-2</v>
      </c>
      <c r="BE69" s="67">
        <f t="shared" si="21"/>
        <v>-3.6598916224370837E-2</v>
      </c>
      <c r="BH69" s="57">
        <f t="shared" si="22"/>
        <v>-5.8309738449314967E-2</v>
      </c>
      <c r="BJ69" s="57">
        <f t="shared" si="23"/>
        <v>-1.574834586827261E-2</v>
      </c>
      <c r="BK69" s="57">
        <f t="shared" si="24"/>
        <v>-2.3542709960516439E-2</v>
      </c>
      <c r="BL69" s="57">
        <f t="shared" si="25"/>
        <v>-3.6598916224370837E-2</v>
      </c>
    </row>
    <row r="70" spans="2:64" x14ac:dyDescent="0.25">
      <c r="B70" s="118">
        <v>42394</v>
      </c>
      <c r="C70" s="62">
        <v>2.7374904155731201</v>
      </c>
      <c r="D70" s="62">
        <v>1.696147114038467</v>
      </c>
      <c r="E70" s="62">
        <v>0.75287634134292603</v>
      </c>
      <c r="F70" s="62">
        <v>0.48078279197216028</v>
      </c>
      <c r="G70" s="62">
        <v>15.43404793739319</v>
      </c>
      <c r="H70" s="62">
        <v>38727.25</v>
      </c>
      <c r="K70" s="67">
        <f t="shared" si="26"/>
        <v>0</v>
      </c>
      <c r="L70" s="67">
        <f t="shared" si="27"/>
        <v>9.9880837785866428E-2</v>
      </c>
      <c r="M70" s="67">
        <f t="shared" si="1"/>
        <v>0</v>
      </c>
      <c r="N70" s="67">
        <f t="shared" si="2"/>
        <v>-4.9333031930776317E-2</v>
      </c>
      <c r="O70" s="67">
        <f t="shared" si="3"/>
        <v>8.3761944535224453E-2</v>
      </c>
      <c r="P70" s="67">
        <f t="shared" si="4"/>
        <v>2.2436862086626874E-2</v>
      </c>
      <c r="S70" s="67">
        <f t="shared" si="28"/>
        <v>0</v>
      </c>
      <c r="T70" s="67">
        <f t="shared" si="29"/>
        <v>9.5201844650708037E-2</v>
      </c>
      <c r="U70" s="67">
        <f t="shared" si="6"/>
        <v>0</v>
      </c>
      <c r="V70" s="67">
        <f t="shared" si="7"/>
        <v>-5.0591469072747523E-2</v>
      </c>
      <c r="W70" s="67">
        <f t="shared" si="8"/>
        <v>8.0438270537668E-2</v>
      </c>
      <c r="X70" s="67">
        <f t="shared" si="9"/>
        <v>2.218885845776223E-2</v>
      </c>
      <c r="AR70" s="122">
        <f t="shared" si="10"/>
        <v>0</v>
      </c>
      <c r="AS70" s="76">
        <f t="shared" si="11"/>
        <v>9.5201844650708037E-2</v>
      </c>
      <c r="AT70" s="122">
        <f t="shared" si="12"/>
        <v>0</v>
      </c>
      <c r="AU70" s="76">
        <f t="shared" si="13"/>
        <v>-5.0591469072747523E-2</v>
      </c>
      <c r="AV70" s="76">
        <f t="shared" si="14"/>
        <v>8.0438270537668E-2</v>
      </c>
      <c r="AW70" s="76">
        <f t="shared" si="15"/>
        <v>2.218885845776223E-2</v>
      </c>
      <c r="AY70" s="118">
        <v>42471</v>
      </c>
      <c r="AZ70" s="123">
        <f t="shared" si="16"/>
        <v>0</v>
      </c>
      <c r="BA70" s="67">
        <f t="shared" si="17"/>
        <v>8.7125286400674878E-2</v>
      </c>
      <c r="BB70" s="123">
        <f t="shared" si="18"/>
        <v>0</v>
      </c>
      <c r="BC70" s="67">
        <f t="shared" si="19"/>
        <v>5.7569682420422395E-2</v>
      </c>
      <c r="BD70" s="67">
        <f t="shared" si="20"/>
        <v>6.3747930542842751E-2</v>
      </c>
      <c r="BE70" s="67">
        <f t="shared" si="21"/>
        <v>6.4171732186781974E-2</v>
      </c>
      <c r="BH70" s="57">
        <f t="shared" si="22"/>
        <v>8.7125286400674878E-2</v>
      </c>
      <c r="BJ70" s="57">
        <f t="shared" si="23"/>
        <v>5.7569682420422395E-2</v>
      </c>
      <c r="BK70" s="57">
        <f t="shared" si="24"/>
        <v>6.3747930542842751E-2</v>
      </c>
      <c r="BL70" s="57">
        <f t="shared" si="25"/>
        <v>6.4171732186781974E-2</v>
      </c>
    </row>
    <row r="71" spans="2:64" x14ac:dyDescent="0.25">
      <c r="B71" s="118">
        <v>42401</v>
      </c>
      <c r="C71" s="62">
        <v>2.7374904155731201</v>
      </c>
      <c r="D71" s="62">
        <v>1.842116808891296</v>
      </c>
      <c r="E71" s="62">
        <v>0.75287634134292603</v>
      </c>
      <c r="F71" s="62">
        <v>0.48619890809059141</v>
      </c>
      <c r="G71" s="62">
        <v>15.8720308303833</v>
      </c>
      <c r="H71" s="62">
        <v>40033.800000000003</v>
      </c>
      <c r="K71" s="67">
        <f t="shared" si="26"/>
        <v>0</v>
      </c>
      <c r="L71" s="67">
        <f t="shared" si="27"/>
        <v>8.6059572100017023E-2</v>
      </c>
      <c r="M71" s="67">
        <f t="shared" si="1"/>
        <v>0</v>
      </c>
      <c r="N71" s="67">
        <f t="shared" si="2"/>
        <v>1.1265203765330911E-2</v>
      </c>
      <c r="O71" s="67">
        <f t="shared" si="3"/>
        <v>2.8377707181340028E-2</v>
      </c>
      <c r="P71" s="67">
        <f t="shared" si="4"/>
        <v>3.3737226371611806E-2</v>
      </c>
      <c r="S71" s="67">
        <f t="shared" si="28"/>
        <v>0</v>
      </c>
      <c r="T71" s="67">
        <f t="shared" si="29"/>
        <v>8.2556074611352157E-2</v>
      </c>
      <c r="U71" s="67">
        <f t="shared" si="6"/>
        <v>0</v>
      </c>
      <c r="V71" s="67">
        <f t="shared" si="7"/>
        <v>1.1202223903336304E-2</v>
      </c>
      <c r="W71" s="67">
        <f t="shared" si="8"/>
        <v>2.7982518988082138E-2</v>
      </c>
      <c r="X71" s="67">
        <f t="shared" si="9"/>
        <v>3.3180610686058473E-2</v>
      </c>
      <c r="AR71" s="122">
        <f t="shared" si="10"/>
        <v>0</v>
      </c>
      <c r="AS71" s="76">
        <f t="shared" si="11"/>
        <v>8.2556074611352157E-2</v>
      </c>
      <c r="AT71" s="122">
        <f t="shared" si="12"/>
        <v>0</v>
      </c>
      <c r="AU71" s="76">
        <f t="shared" si="13"/>
        <v>1.1202223903336304E-2</v>
      </c>
      <c r="AV71" s="76">
        <f t="shared" si="14"/>
        <v>2.7982518988082138E-2</v>
      </c>
      <c r="AW71" s="76">
        <f t="shared" si="15"/>
        <v>3.3180610686058473E-2</v>
      </c>
      <c r="AY71" s="118">
        <v>42478</v>
      </c>
      <c r="AZ71" s="123">
        <f t="shared" si="16"/>
        <v>7.026004864032927E-4</v>
      </c>
      <c r="BA71" s="67">
        <f t="shared" si="17"/>
        <v>3.8187099247295866E-2</v>
      </c>
      <c r="BB71" s="123">
        <f t="shared" si="18"/>
        <v>0</v>
      </c>
      <c r="BC71" s="67">
        <f t="shared" si="19"/>
        <v>2.3693376305006345E-2</v>
      </c>
      <c r="BD71" s="67">
        <f t="shared" si="20"/>
        <v>3.4501942260762537E-2</v>
      </c>
      <c r="BE71" s="67">
        <f t="shared" si="21"/>
        <v>2.0755042528056301E-2</v>
      </c>
      <c r="BH71" s="57">
        <f t="shared" si="22"/>
        <v>3.8187099247295866E-2</v>
      </c>
      <c r="BJ71" s="57">
        <f t="shared" si="23"/>
        <v>2.3693376305006345E-2</v>
      </c>
      <c r="BK71" s="57">
        <f t="shared" si="24"/>
        <v>3.4501942260762537E-2</v>
      </c>
      <c r="BL71" s="57">
        <f t="shared" si="25"/>
        <v>2.0755042528056301E-2</v>
      </c>
    </row>
    <row r="72" spans="2:64" x14ac:dyDescent="0.25">
      <c r="B72" s="118">
        <v>42408</v>
      </c>
      <c r="C72" s="62">
        <v>2.7374904155731201</v>
      </c>
      <c r="D72" s="62">
        <v>1.777084191640218</v>
      </c>
      <c r="E72" s="62">
        <v>0.75287634134292603</v>
      </c>
      <c r="F72" s="62">
        <v>0.52858006954193115</v>
      </c>
      <c r="G72" s="62">
        <v>16.131631851196289</v>
      </c>
      <c r="H72" s="62">
        <v>39834.333333333343</v>
      </c>
      <c r="K72" s="67">
        <f t="shared" si="26"/>
        <v>0</v>
      </c>
      <c r="L72" s="67">
        <f t="shared" si="27"/>
        <v>-3.5303199524148954E-2</v>
      </c>
      <c r="M72" s="67">
        <f t="shared" si="1"/>
        <v>0</v>
      </c>
      <c r="N72" s="67">
        <f t="shared" si="2"/>
        <v>8.716835999854422E-2</v>
      </c>
      <c r="O72" s="67">
        <f t="shared" si="3"/>
        <v>1.6355879319238875E-2</v>
      </c>
      <c r="P72" s="67">
        <f t="shared" si="4"/>
        <v>-4.9824564909316527E-3</v>
      </c>
      <c r="S72" s="67">
        <f t="shared" si="28"/>
        <v>0</v>
      </c>
      <c r="T72" s="67">
        <f t="shared" si="29"/>
        <v>-3.5941423411262753E-2</v>
      </c>
      <c r="U72" s="67">
        <f t="shared" si="6"/>
        <v>0</v>
      </c>
      <c r="V72" s="67">
        <f t="shared" si="7"/>
        <v>8.3576481148889215E-2</v>
      </c>
      <c r="W72" s="67">
        <f t="shared" si="8"/>
        <v>1.6223562744862492E-2</v>
      </c>
      <c r="X72" s="67">
        <f t="shared" si="9"/>
        <v>-4.9949103115749282E-3</v>
      </c>
      <c r="AR72" s="122">
        <f t="shared" si="10"/>
        <v>0</v>
      </c>
      <c r="AS72" s="76">
        <f t="shared" si="11"/>
        <v>-3.5941423411262753E-2</v>
      </c>
      <c r="AT72" s="122">
        <f t="shared" si="12"/>
        <v>0</v>
      </c>
      <c r="AU72" s="76">
        <f t="shared" si="13"/>
        <v>8.3576481148889215E-2</v>
      </c>
      <c r="AV72" s="76">
        <f t="shared" si="14"/>
        <v>1.6223562744862492E-2</v>
      </c>
      <c r="AW72" s="76">
        <f t="shared" si="15"/>
        <v>-4.9949103115749282E-3</v>
      </c>
      <c r="AY72" s="118">
        <v>42485</v>
      </c>
      <c r="AZ72" s="123">
        <f t="shared" si="16"/>
        <v>0</v>
      </c>
      <c r="BA72" s="67">
        <f t="shared" si="17"/>
        <v>5.7350983709122096E-2</v>
      </c>
      <c r="BB72" s="123">
        <f t="shared" si="18"/>
        <v>4.4105952170990108E-4</v>
      </c>
      <c r="BC72" s="67">
        <f t="shared" si="19"/>
        <v>1.6826579853728266E-2</v>
      </c>
      <c r="BD72" s="67">
        <f t="shared" si="20"/>
        <v>2.2701506576434827E-2</v>
      </c>
      <c r="BE72" s="67">
        <f t="shared" si="21"/>
        <v>4.5583585733338945E-3</v>
      </c>
      <c r="BH72" s="57">
        <f t="shared" si="22"/>
        <v>5.7350983709122096E-2</v>
      </c>
      <c r="BJ72" s="57">
        <f t="shared" si="23"/>
        <v>1.6826579853728266E-2</v>
      </c>
      <c r="BK72" s="57">
        <f t="shared" si="24"/>
        <v>2.2701506576434827E-2</v>
      </c>
      <c r="BL72" s="57">
        <f t="shared" si="25"/>
        <v>4.5583585733338945E-3</v>
      </c>
    </row>
    <row r="73" spans="2:64" x14ac:dyDescent="0.25">
      <c r="B73" s="118">
        <v>42415</v>
      </c>
      <c r="C73" s="62">
        <v>2.7374904155731201</v>
      </c>
      <c r="D73" s="62">
        <v>1.8178003311157229</v>
      </c>
      <c r="E73" s="62">
        <v>0.75287634134292603</v>
      </c>
      <c r="F73" s="62">
        <v>0.53236827850341795</v>
      </c>
      <c r="G73" s="62">
        <v>16.504341888427739</v>
      </c>
      <c r="H73" s="62">
        <v>41138.6</v>
      </c>
      <c r="K73" s="67">
        <f t="shared" si="26"/>
        <v>0</v>
      </c>
      <c r="L73" s="67">
        <f t="shared" si="27"/>
        <v>2.2911767302327135E-2</v>
      </c>
      <c r="M73" s="67">
        <f t="shared" si="1"/>
        <v>0</v>
      </c>
      <c r="N73" s="67">
        <f t="shared" si="2"/>
        <v>7.1667646583226663E-3</v>
      </c>
      <c r="O73" s="67">
        <f t="shared" si="3"/>
        <v>2.3104298478260343E-2</v>
      </c>
      <c r="P73" s="67">
        <f t="shared" si="4"/>
        <v>3.2742274252528958E-2</v>
      </c>
      <c r="S73" s="67">
        <f t="shared" si="28"/>
        <v>0</v>
      </c>
      <c r="T73" s="67">
        <f t="shared" si="29"/>
        <v>2.26532342785008E-2</v>
      </c>
      <c r="U73" s="67">
        <f t="shared" si="6"/>
        <v>0</v>
      </c>
      <c r="V73" s="67">
        <f t="shared" si="7"/>
        <v>7.1412054457413486E-3</v>
      </c>
      <c r="W73" s="67">
        <f t="shared" si="8"/>
        <v>2.2841435319266367E-2</v>
      </c>
      <c r="X73" s="67">
        <f t="shared" si="9"/>
        <v>3.2217666513939584E-2</v>
      </c>
      <c r="AR73" s="122">
        <f t="shared" si="10"/>
        <v>0</v>
      </c>
      <c r="AS73" s="76">
        <f t="shared" si="11"/>
        <v>2.26532342785008E-2</v>
      </c>
      <c r="AT73" s="122">
        <f t="shared" si="12"/>
        <v>0</v>
      </c>
      <c r="AU73" s="76">
        <f t="shared" si="13"/>
        <v>7.1412054457413486E-3</v>
      </c>
      <c r="AV73" s="76">
        <f t="shared" si="14"/>
        <v>2.2841435319266367E-2</v>
      </c>
      <c r="AW73" s="76">
        <f t="shared" si="15"/>
        <v>3.2217666513939584E-2</v>
      </c>
      <c r="AY73" s="118">
        <v>42492</v>
      </c>
      <c r="AZ73" s="123">
        <f t="shared" si="16"/>
        <v>0</v>
      </c>
      <c r="BA73" s="67">
        <f t="shared" si="17"/>
        <v>3.4239986463913158E-2</v>
      </c>
      <c r="BB73" s="123">
        <f t="shared" si="18"/>
        <v>1.762295322038166E-3</v>
      </c>
      <c r="BC73" s="67">
        <f t="shared" si="19"/>
        <v>3.820260093193182E-2</v>
      </c>
      <c r="BD73" s="67">
        <f t="shared" si="20"/>
        <v>6.2513626581875165E-3</v>
      </c>
      <c r="BE73" s="67">
        <f t="shared" si="21"/>
        <v>-2.222187736577827E-2</v>
      </c>
      <c r="BH73" s="57">
        <f t="shared" si="22"/>
        <v>3.4239986463913158E-2</v>
      </c>
      <c r="BJ73" s="57">
        <f t="shared" si="23"/>
        <v>3.820260093193182E-2</v>
      </c>
      <c r="BK73" s="57">
        <f t="shared" si="24"/>
        <v>6.2513626581875165E-3</v>
      </c>
      <c r="BL73" s="57">
        <f t="shared" si="25"/>
        <v>-2.222187736577827E-2</v>
      </c>
    </row>
    <row r="74" spans="2:64" x14ac:dyDescent="0.25">
      <c r="B74" s="118">
        <v>42422</v>
      </c>
      <c r="C74" s="62">
        <v>2.7374904155731201</v>
      </c>
      <c r="D74" s="62">
        <v>1.949844646453857</v>
      </c>
      <c r="E74" s="62">
        <v>0.75287634134292603</v>
      </c>
      <c r="F74" s="62">
        <v>0.53094773292541508</v>
      </c>
      <c r="G74" s="62">
        <v>16.77191505432129</v>
      </c>
      <c r="H74" s="62">
        <v>42264.4</v>
      </c>
      <c r="K74" s="67">
        <f t="shared" si="26"/>
        <v>0</v>
      </c>
      <c r="L74" s="67">
        <f t="shared" si="27"/>
        <v>7.2639614526359031E-2</v>
      </c>
      <c r="M74" s="67">
        <f t="shared" si="1"/>
        <v>0</v>
      </c>
      <c r="N74" s="67">
        <f t="shared" si="2"/>
        <v>-2.6683512811774834E-3</v>
      </c>
      <c r="O74" s="67">
        <f t="shared" si="3"/>
        <v>1.6212289329825769E-2</v>
      </c>
      <c r="P74" s="67">
        <f t="shared" si="4"/>
        <v>2.7366026067975113E-2</v>
      </c>
      <c r="S74" s="67">
        <f t="shared" si="28"/>
        <v>0</v>
      </c>
      <c r="T74" s="67">
        <f t="shared" si="29"/>
        <v>7.0122540062335606E-2</v>
      </c>
      <c r="U74" s="67">
        <f t="shared" si="6"/>
        <v>0</v>
      </c>
      <c r="V74" s="67">
        <f t="shared" si="7"/>
        <v>-2.6719176761331349E-3</v>
      </c>
      <c r="W74" s="67">
        <f t="shared" si="8"/>
        <v>1.6082273520848508E-2</v>
      </c>
      <c r="X74" s="67">
        <f t="shared" si="9"/>
        <v>2.6998270631953054E-2</v>
      </c>
      <c r="AR74" s="122">
        <f t="shared" si="10"/>
        <v>0</v>
      </c>
      <c r="AS74" s="76">
        <f t="shared" si="11"/>
        <v>7.0122540062335606E-2</v>
      </c>
      <c r="AT74" s="122">
        <f t="shared" si="12"/>
        <v>0</v>
      </c>
      <c r="AU74" s="76">
        <f t="shared" si="13"/>
        <v>-2.6719176761331349E-3</v>
      </c>
      <c r="AV74" s="76">
        <f t="shared" si="14"/>
        <v>1.6082273520848508E-2</v>
      </c>
      <c r="AW74" s="76">
        <f t="shared" si="15"/>
        <v>2.6998270631953054E-2</v>
      </c>
      <c r="AY74" s="118">
        <v>42506</v>
      </c>
      <c r="AZ74" s="123" t="str">
        <f t="shared" si="16"/>
        <v/>
      </c>
      <c r="BA74" s="67">
        <f t="shared" si="17"/>
        <v>3.4403791584527749E-2</v>
      </c>
      <c r="BB74" s="123" t="str">
        <f t="shared" si="18"/>
        <v/>
      </c>
      <c r="BC74" s="67">
        <f t="shared" si="19"/>
        <v>5.5808384903747003E-2</v>
      </c>
      <c r="BD74" s="67">
        <f t="shared" si="20"/>
        <v>-7.467085184791963E-3</v>
      </c>
      <c r="BE74" s="67">
        <f t="shared" si="21"/>
        <v>-3.4221582654250411E-2</v>
      </c>
      <c r="BH74" s="57">
        <f t="shared" si="22"/>
        <v>3.4403791584527749E-2</v>
      </c>
      <c r="BJ74" s="57">
        <f t="shared" si="23"/>
        <v>5.5808384903747003E-2</v>
      </c>
      <c r="BK74" s="57">
        <f t="shared" si="24"/>
        <v>-7.467085184791963E-3</v>
      </c>
      <c r="BL74" s="57">
        <f t="shared" si="25"/>
        <v>-3.4221582654250411E-2</v>
      </c>
    </row>
    <row r="75" spans="2:64" x14ac:dyDescent="0.25">
      <c r="B75" s="118">
        <v>42429</v>
      </c>
      <c r="C75" s="62">
        <v>2.7374904155731201</v>
      </c>
      <c r="D75" s="62">
        <v>2.137308263778686</v>
      </c>
      <c r="E75" s="62">
        <v>0.6911405205726624</v>
      </c>
      <c r="F75" s="62">
        <v>0.54550888538360598</v>
      </c>
      <c r="G75" s="62">
        <v>17.084331512451168</v>
      </c>
      <c r="H75" s="62">
        <v>45617.4</v>
      </c>
      <c r="K75" s="67">
        <f t="shared" si="26"/>
        <v>0</v>
      </c>
      <c r="L75" s="67">
        <f t="shared" si="27"/>
        <v>9.614284792676453E-2</v>
      </c>
      <c r="M75" s="67">
        <f t="shared" si="1"/>
        <v>-8.1999947906642667E-2</v>
      </c>
      <c r="N75" s="67">
        <f t="shared" si="2"/>
        <v>2.7424832154310019E-2</v>
      </c>
      <c r="O75" s="67">
        <f t="shared" si="3"/>
        <v>1.8627357527033483E-2</v>
      </c>
      <c r="P75" s="67">
        <f t="shared" si="4"/>
        <v>7.9333907496616618E-2</v>
      </c>
      <c r="S75" s="67">
        <f t="shared" si="28"/>
        <v>0</v>
      </c>
      <c r="T75" s="67">
        <f t="shared" si="29"/>
        <v>9.1797515732467125E-2</v>
      </c>
      <c r="U75" s="67">
        <f t="shared" si="6"/>
        <v>-8.5557831615071578E-2</v>
      </c>
      <c r="V75" s="67">
        <f t="shared" si="7"/>
        <v>2.7055508658018479E-2</v>
      </c>
      <c r="W75" s="67">
        <f t="shared" si="8"/>
        <v>1.8455993076511957E-2</v>
      </c>
      <c r="X75" s="67">
        <f t="shared" si="9"/>
        <v>7.634409854823293E-2</v>
      </c>
      <c r="AR75" s="122">
        <f t="shared" si="10"/>
        <v>0</v>
      </c>
      <c r="AS75" s="76">
        <f t="shared" si="11"/>
        <v>9.1797515732467125E-2</v>
      </c>
      <c r="AT75" s="122">
        <f t="shared" si="12"/>
        <v>-8.5557831615071578E-2</v>
      </c>
      <c r="AU75" s="76">
        <f t="shared" si="13"/>
        <v>2.7055508658018479E-2</v>
      </c>
      <c r="AV75" s="76">
        <f t="shared" si="14"/>
        <v>1.8455993076511957E-2</v>
      </c>
      <c r="AW75" s="76" t="str">
        <f t="shared" si="15"/>
        <v/>
      </c>
      <c r="AY75" s="118">
        <v>42513</v>
      </c>
      <c r="AZ75" s="123">
        <f t="shared" si="16"/>
        <v>0</v>
      </c>
      <c r="BA75" s="67">
        <f t="shared" si="17"/>
        <v>-3.0198054571083859E-2</v>
      </c>
      <c r="BB75" s="123">
        <f t="shared" si="18"/>
        <v>0</v>
      </c>
      <c r="BC75" s="67">
        <f t="shared" si="19"/>
        <v>7.7981962695062891E-3</v>
      </c>
      <c r="BD75" s="67">
        <f t="shared" si="20"/>
        <v>-1.6302976641866723E-2</v>
      </c>
      <c r="BE75" s="67">
        <f t="shared" si="21"/>
        <v>-2.6218983374564565E-2</v>
      </c>
      <c r="BH75" s="57">
        <f t="shared" si="22"/>
        <v>-3.0198054571083859E-2</v>
      </c>
      <c r="BJ75" s="57">
        <f t="shared" si="23"/>
        <v>7.7981962695062891E-3</v>
      </c>
      <c r="BK75" s="57">
        <f t="shared" si="24"/>
        <v>-1.6302976641866723E-2</v>
      </c>
      <c r="BL75" s="57">
        <f t="shared" si="25"/>
        <v>-2.6218983374564565E-2</v>
      </c>
    </row>
    <row r="76" spans="2:64" x14ac:dyDescent="0.25">
      <c r="B76" s="118">
        <v>42436</v>
      </c>
      <c r="C76" s="62">
        <v>2.7374904155731201</v>
      </c>
      <c r="D76" s="62">
        <v>2.2430566310882569</v>
      </c>
      <c r="E76" s="62">
        <v>0.59853678941726685</v>
      </c>
      <c r="F76" s="62">
        <v>0.59771579504013062</v>
      </c>
      <c r="G76" s="62">
        <v>17.09778556823731</v>
      </c>
      <c r="H76" s="62">
        <v>49244.6</v>
      </c>
      <c r="K76" s="67">
        <f t="shared" si="26"/>
        <v>0</v>
      </c>
      <c r="L76" s="67">
        <f t="shared" si="27"/>
        <v>4.9477358555013229E-2</v>
      </c>
      <c r="M76" s="67">
        <f t="shared" si="1"/>
        <v>-0.13398683538141609</v>
      </c>
      <c r="N76" s="67">
        <f t="shared" si="2"/>
        <v>9.5703133450910416E-2</v>
      </c>
      <c r="O76" s="67">
        <f t="shared" si="3"/>
        <v>7.8750847092479148E-4</v>
      </c>
      <c r="P76" s="67">
        <f t="shared" si="4"/>
        <v>7.9513518964254848E-2</v>
      </c>
      <c r="S76" s="67">
        <f t="shared" si="28"/>
        <v>0</v>
      </c>
      <c r="T76" s="67">
        <f t="shared" si="29"/>
        <v>4.82922864917774E-2</v>
      </c>
      <c r="U76" s="67">
        <f t="shared" si="6"/>
        <v>-0.14385516889715796</v>
      </c>
      <c r="V76" s="67">
        <f t="shared" si="7"/>
        <v>9.1396288195962364E-2</v>
      </c>
      <c r="W76" s="67">
        <f t="shared" si="8"/>
        <v>7.8719854882907932E-4</v>
      </c>
      <c r="X76" s="67">
        <f t="shared" si="9"/>
        <v>7.6510494251654265E-2</v>
      </c>
      <c r="AR76" s="122">
        <f t="shared" si="10"/>
        <v>0</v>
      </c>
      <c r="AS76" s="76">
        <f t="shared" si="11"/>
        <v>4.82922864917774E-2</v>
      </c>
      <c r="AT76" s="122">
        <f t="shared" si="12"/>
        <v>-0.14385516889715796</v>
      </c>
      <c r="AU76" s="76">
        <f t="shared" si="13"/>
        <v>9.1396288195962364E-2</v>
      </c>
      <c r="AV76" s="76">
        <f t="shared" si="14"/>
        <v>7.8719854882907932E-4</v>
      </c>
      <c r="AW76" s="76" t="str">
        <f t="shared" si="15"/>
        <v/>
      </c>
      <c r="AY76" s="118">
        <v>42520</v>
      </c>
      <c r="AZ76" s="123">
        <f t="shared" si="16"/>
        <v>0</v>
      </c>
      <c r="BA76" s="67">
        <f t="shared" si="17"/>
        <v>4.0185050238695265E-2</v>
      </c>
      <c r="BB76" s="123">
        <f t="shared" si="18"/>
        <v>0</v>
      </c>
      <c r="BC76" s="67">
        <f t="shared" si="19"/>
        <v>-3.6315491684470267E-3</v>
      </c>
      <c r="BD76" s="67">
        <f t="shared" si="20"/>
        <v>-2.9946286917987477E-3</v>
      </c>
      <c r="BE76" s="67">
        <f t="shared" si="21"/>
        <v>1.7985024086783321E-3</v>
      </c>
      <c r="BH76" s="57">
        <f t="shared" si="22"/>
        <v>4.0185050238695265E-2</v>
      </c>
      <c r="BJ76" s="57">
        <f t="shared" si="23"/>
        <v>-3.6315491684470267E-3</v>
      </c>
      <c r="BK76" s="57">
        <f t="shared" si="24"/>
        <v>-2.9946286917987477E-3</v>
      </c>
      <c r="BL76" s="57">
        <f t="shared" si="25"/>
        <v>1.7985024086783321E-3</v>
      </c>
    </row>
    <row r="77" spans="2:64" x14ac:dyDescent="0.25">
      <c r="B77" s="118">
        <v>42443</v>
      </c>
      <c r="C77" s="62">
        <v>2.7374904155731201</v>
      </c>
      <c r="D77" s="62">
        <v>2.466994857788086</v>
      </c>
      <c r="E77" s="62">
        <v>0.59853678941726685</v>
      </c>
      <c r="F77" s="62">
        <v>0.5753413319587708</v>
      </c>
      <c r="G77" s="62">
        <v>17.00809631347656</v>
      </c>
      <c r="H77" s="62">
        <v>49097.8</v>
      </c>
      <c r="K77" s="67">
        <f t="shared" si="26"/>
        <v>0</v>
      </c>
      <c r="L77" s="67">
        <f t="shared" si="27"/>
        <v>9.9836189419427068E-2</v>
      </c>
      <c r="M77" s="67">
        <f t="shared" si="1"/>
        <v>0</v>
      </c>
      <c r="N77" s="67">
        <f t="shared" si="2"/>
        <v>-3.7433280610992714E-2</v>
      </c>
      <c r="O77" s="67">
        <f t="shared" si="3"/>
        <v>-5.2456649665419963E-3</v>
      </c>
      <c r="P77" s="67">
        <f t="shared" si="4"/>
        <v>-2.9810375147730772E-3</v>
      </c>
      <c r="S77" s="67">
        <f t="shared" si="28"/>
        <v>0</v>
      </c>
      <c r="T77" s="67">
        <f t="shared" si="29"/>
        <v>9.5161250005221104E-2</v>
      </c>
      <c r="U77" s="67">
        <f t="shared" si="6"/>
        <v>0</v>
      </c>
      <c r="V77" s="67">
        <f t="shared" si="7"/>
        <v>-3.8151896376916072E-2</v>
      </c>
      <c r="W77" s="67">
        <f t="shared" si="8"/>
        <v>-5.2594717720960849E-3</v>
      </c>
      <c r="X77" s="67">
        <f t="shared" si="9"/>
        <v>-2.9854896573094543E-3</v>
      </c>
      <c r="AR77" s="122">
        <f t="shared" si="10"/>
        <v>0</v>
      </c>
      <c r="AS77" s="76">
        <f t="shared" si="11"/>
        <v>9.5161250005221104E-2</v>
      </c>
      <c r="AT77" s="122">
        <f t="shared" si="12"/>
        <v>0</v>
      </c>
      <c r="AU77" s="76">
        <f t="shared" si="13"/>
        <v>-3.8151896376916072E-2</v>
      </c>
      <c r="AV77" s="76">
        <f t="shared" si="14"/>
        <v>-5.2594717720960849E-3</v>
      </c>
      <c r="AW77" s="76">
        <f t="shared" si="15"/>
        <v>-2.9854896573094543E-3</v>
      </c>
      <c r="AY77" s="118">
        <v>42527</v>
      </c>
      <c r="AZ77" s="123">
        <f t="shared" si="16"/>
        <v>0</v>
      </c>
      <c r="BA77" s="67">
        <f t="shared" si="17"/>
        <v>2.881596607778095E-2</v>
      </c>
      <c r="BB77" s="123">
        <f t="shared" si="18"/>
        <v>0</v>
      </c>
      <c r="BC77" s="67">
        <f t="shared" si="19"/>
        <v>-3.9437071367360979E-2</v>
      </c>
      <c r="BD77" s="67">
        <f t="shared" si="20"/>
        <v>4.5995388620261875E-2</v>
      </c>
      <c r="BE77" s="67">
        <f t="shared" si="21"/>
        <v>2.4535071728810913E-2</v>
      </c>
      <c r="BH77" s="57">
        <f t="shared" si="22"/>
        <v>2.881596607778095E-2</v>
      </c>
      <c r="BJ77" s="57">
        <f t="shared" si="23"/>
        <v>-3.9437071367360979E-2</v>
      </c>
      <c r="BK77" s="57">
        <f t="shared" si="24"/>
        <v>4.5995388620261875E-2</v>
      </c>
      <c r="BL77" s="57">
        <f t="shared" si="25"/>
        <v>2.4535071728810913E-2</v>
      </c>
    </row>
    <row r="78" spans="2:64" x14ac:dyDescent="0.25">
      <c r="B78" s="118">
        <v>42450</v>
      </c>
      <c r="C78" s="62">
        <v>2.7374904155731201</v>
      </c>
      <c r="D78" s="62">
        <v>2.5783277153968811</v>
      </c>
      <c r="E78" s="62">
        <v>0.59853678941726685</v>
      </c>
      <c r="F78" s="62">
        <v>0.64104406535625458</v>
      </c>
      <c r="G78" s="62">
        <v>17.225965976715091</v>
      </c>
      <c r="H78" s="62">
        <v>50382.25</v>
      </c>
      <c r="K78" s="67">
        <f t="shared" si="26"/>
        <v>0</v>
      </c>
      <c r="L78" s="67">
        <f t="shared" si="27"/>
        <v>4.5128937848138095E-2</v>
      </c>
      <c r="M78" s="67">
        <f t="shared" si="1"/>
        <v>0</v>
      </c>
      <c r="N78" s="67">
        <f t="shared" si="2"/>
        <v>0.11419783309117815</v>
      </c>
      <c r="O78" s="67">
        <f t="shared" si="3"/>
        <v>1.2809761846533041E-2</v>
      </c>
      <c r="P78" s="67">
        <f t="shared" si="4"/>
        <v>2.6161049985946372E-2</v>
      </c>
      <c r="S78" s="67">
        <f t="shared" si="28"/>
        <v>0</v>
      </c>
      <c r="T78" s="67">
        <f t="shared" si="29"/>
        <v>4.4140263306020146E-2</v>
      </c>
      <c r="U78" s="67">
        <f t="shared" si="6"/>
        <v>0</v>
      </c>
      <c r="V78" s="67">
        <f t="shared" si="7"/>
        <v>0.10813471379132283</v>
      </c>
      <c r="W78" s="67">
        <f t="shared" si="8"/>
        <v>1.2728410835389906E-2</v>
      </c>
      <c r="X78" s="67">
        <f t="shared" si="9"/>
        <v>2.5824703227483869E-2</v>
      </c>
      <c r="AR78" s="122">
        <f t="shared" si="10"/>
        <v>0</v>
      </c>
      <c r="AS78" s="76">
        <f t="shared" si="11"/>
        <v>4.4140263306020146E-2</v>
      </c>
      <c r="AT78" s="122">
        <f t="shared" si="12"/>
        <v>0</v>
      </c>
      <c r="AU78" s="76" t="str">
        <f t="shared" si="13"/>
        <v/>
      </c>
      <c r="AV78" s="76">
        <f t="shared" si="14"/>
        <v>1.2728410835389906E-2</v>
      </c>
      <c r="AW78" s="76">
        <f t="shared" si="15"/>
        <v>2.5824703227483869E-2</v>
      </c>
      <c r="AY78" s="118">
        <v>42534</v>
      </c>
      <c r="AZ78" s="123">
        <f t="shared" si="16"/>
        <v>0</v>
      </c>
      <c r="BA78" s="67">
        <f t="shared" si="17"/>
        <v>9.3983011266819683E-3</v>
      </c>
      <c r="BB78" s="123">
        <f t="shared" si="18"/>
        <v>0</v>
      </c>
      <c r="BC78" s="67">
        <f t="shared" si="19"/>
        <v>1.7153290388742266E-2</v>
      </c>
      <c r="BD78" s="67">
        <f t="shared" si="20"/>
        <v>2.5007590300462953E-2</v>
      </c>
      <c r="BE78" s="67">
        <f t="shared" si="21"/>
        <v>-2.7718851350987051E-2</v>
      </c>
      <c r="BH78" s="57">
        <f t="shared" si="22"/>
        <v>9.3983011266819683E-3</v>
      </c>
      <c r="BJ78" s="57">
        <f t="shared" si="23"/>
        <v>1.7153290388742266E-2</v>
      </c>
      <c r="BK78" s="57">
        <f t="shared" si="24"/>
        <v>2.5007590300462953E-2</v>
      </c>
      <c r="BL78" s="57">
        <f t="shared" si="25"/>
        <v>-2.7718851350987051E-2</v>
      </c>
    </row>
    <row r="79" spans="2:64" x14ac:dyDescent="0.25">
      <c r="B79" s="118">
        <v>42457</v>
      </c>
      <c r="C79" s="62">
        <v>2.7374904155731201</v>
      </c>
      <c r="D79" s="62">
        <v>2.6307070255279541</v>
      </c>
      <c r="E79" s="62">
        <v>0.59853678941726685</v>
      </c>
      <c r="F79" s="62">
        <v>0.68188600540161137</v>
      </c>
      <c r="G79" s="62">
        <v>17.899010848999019</v>
      </c>
      <c r="H79" s="62">
        <v>50771.8</v>
      </c>
      <c r="K79" s="67">
        <f t="shared" si="26"/>
        <v>0</v>
      </c>
      <c r="L79" s="67">
        <f t="shared" si="27"/>
        <v>2.03152259576167E-2</v>
      </c>
      <c r="M79" s="67">
        <f t="shared" ref="M79:M142" si="38">E79/E78-1</f>
        <v>0</v>
      </c>
      <c r="N79" s="67">
        <f t="shared" ref="N79:N142" si="39">F79/F78-1</f>
        <v>6.3711595274903887E-2</v>
      </c>
      <c r="O79" s="67">
        <f t="shared" ref="O79:O142" si="40">G79/G78-1</f>
        <v>3.9071531500393331E-2</v>
      </c>
      <c r="P79" s="67">
        <f t="shared" ref="P79:P142" si="41">H79/H78-1</f>
        <v>7.7318897032190304E-3</v>
      </c>
      <c r="S79" s="67">
        <f t="shared" si="28"/>
        <v>0</v>
      </c>
      <c r="T79" s="67">
        <f t="shared" si="29"/>
        <v>2.0111624608079772E-2</v>
      </c>
      <c r="U79" s="67">
        <f t="shared" ref="U79:U142" si="42">LN(1+M79)</f>
        <v>0</v>
      </c>
      <c r="V79" s="67">
        <f t="shared" ref="V79:V142" si="43">LN(1+N79)</f>
        <v>6.1764297104385912E-2</v>
      </c>
      <c r="W79" s="67">
        <f t="shared" ref="W79:W142" si="44">LN(1+O79)</f>
        <v>3.8327556234665001E-2</v>
      </c>
      <c r="X79" s="67">
        <f t="shared" ref="X79:X142" si="45">LN(1+P79)</f>
        <v>7.7021518322919862E-3</v>
      </c>
      <c r="AR79" s="122">
        <f t="shared" ref="AR79:AR142" si="46">IF(OR(S79&gt;(AJ$17+AJ$16*AI$21),S79&lt;(AJ$17-AJ$16*AI$21)),"",S79)</f>
        <v>0</v>
      </c>
      <c r="AS79" s="76">
        <f t="shared" ref="AS79:AS142" si="47">IF(OR(T79&gt;(AK$17+AK$16*AI$21),T79&lt;(AK$17-AK$16*AI$21)),"",T79)</f>
        <v>2.0111624608079772E-2</v>
      </c>
      <c r="AT79" s="122">
        <f t="shared" ref="AT79:AT142" si="48">IF(OR(U79&gt;(AL$17+AL$16*AI$21),U79&lt;(AL$17-AL$16*AI$21)),"",U79)</f>
        <v>0</v>
      </c>
      <c r="AU79" s="76">
        <f t="shared" ref="AU79:AU142" si="49">IF(OR(V79&gt;(AM$17+AM$16*AI$21),V79&lt;(AM$17-AM$16*AI$21)),"",V79)</f>
        <v>6.1764297104385912E-2</v>
      </c>
      <c r="AV79" s="76">
        <f t="shared" ref="AV79:AV142" si="50">IF(OR(W79&gt;(AN$17+AN$16*AI$21),W79&lt;(AN$17-AN$16*AI$21)),"",W79)</f>
        <v>3.8327556234665001E-2</v>
      </c>
      <c r="AW79" s="76">
        <f t="shared" ref="AW79:AW142" si="51">IF(OR(X79&gt;(AO$17+AO$16*AI$21),X79&lt;(AO$17-AO$16*AI$21)),"",X79)</f>
        <v>7.7021518322919862E-3</v>
      </c>
      <c r="AY79" s="118">
        <v>42541</v>
      </c>
      <c r="AZ79" s="123">
        <f t="shared" ref="AZ79:AZ142" si="52">_xlfn.XLOOKUP($AY79,$B:$B,AR:AR,0)</f>
        <v>0</v>
      </c>
      <c r="BA79" s="67">
        <f t="shared" ref="BA79:BA142" si="53">_xlfn.XLOOKUP($AY79,$B:$B,AS:AS,0)</f>
        <v>2.7972503305690049E-2</v>
      </c>
      <c r="BB79" s="123">
        <f t="shared" ref="BB79:BB142" si="54">_xlfn.XLOOKUP($AY79,$B:$B,AT:AT,0)</f>
        <v>0</v>
      </c>
      <c r="BC79" s="67">
        <f t="shared" ref="BC79:BC142" si="55">_xlfn.XLOOKUP($AY79,$B:$B,AU:AU,0)</f>
        <v>3.4680599713962694E-2</v>
      </c>
      <c r="BD79" s="67">
        <f t="shared" ref="BD79:BD142" si="56">_xlfn.XLOOKUP($AY79,$B:$B,AV:AV,0)</f>
        <v>1.2091793351333849E-3</v>
      </c>
      <c r="BE79" s="67">
        <f t="shared" ref="BE79:BE142" si="57">_xlfn.XLOOKUP($AY79,$B:$B,AW:AW,0)</f>
        <v>2.7319702599548207E-2</v>
      </c>
      <c r="BH79" s="57">
        <f t="shared" ref="BH79:BH142" si="58">BA79</f>
        <v>2.7972503305690049E-2</v>
      </c>
      <c r="BJ79" s="57">
        <f t="shared" ref="BJ79:BJ142" si="59">BC79</f>
        <v>3.4680599713962694E-2</v>
      </c>
      <c r="BK79" s="57">
        <f t="shared" ref="BK79:BK142" si="60">BD79</f>
        <v>1.2091793351333849E-3</v>
      </c>
      <c r="BL79" s="57">
        <f t="shared" ref="BL79:BL142" si="61">BE79</f>
        <v>2.7319702599548207E-2</v>
      </c>
    </row>
    <row r="80" spans="2:64" x14ac:dyDescent="0.25">
      <c r="B80" s="118">
        <v>42464</v>
      </c>
      <c r="C80" s="62">
        <v>2.7374904155731201</v>
      </c>
      <c r="D80" s="62">
        <v>2.4816977500915529</v>
      </c>
      <c r="E80" s="62">
        <v>0.59853678941726685</v>
      </c>
      <c r="F80" s="62">
        <v>0.67123154401779173</v>
      </c>
      <c r="G80" s="62">
        <v>17.48254127502441</v>
      </c>
      <c r="H80" s="62">
        <v>48947.199999999997</v>
      </c>
      <c r="K80" s="67">
        <f t="shared" ref="K80:K143" si="62">C80/C79-1</f>
        <v>0</v>
      </c>
      <c r="L80" s="67">
        <f t="shared" ref="L80:L143" si="63">D80/D79-1</f>
        <v>-5.6642291973389436E-2</v>
      </c>
      <c r="M80" s="67">
        <f t="shared" si="38"/>
        <v>0</v>
      </c>
      <c r="N80" s="67">
        <f t="shared" si="39"/>
        <v>-1.5624989073568796E-2</v>
      </c>
      <c r="O80" s="67">
        <f t="shared" si="40"/>
        <v>-2.3267742418173865E-2</v>
      </c>
      <c r="P80" s="67">
        <f t="shared" si="41"/>
        <v>-3.5937272265312736E-2</v>
      </c>
      <c r="S80" s="67">
        <f t="shared" ref="S80:S143" si="64">LN(1+K80)</f>
        <v>0</v>
      </c>
      <c r="T80" s="67">
        <f t="shared" ref="T80:T143" si="65">LN(1+L80)</f>
        <v>-5.8309738449314967E-2</v>
      </c>
      <c r="U80" s="67">
        <f t="shared" si="42"/>
        <v>0</v>
      </c>
      <c r="V80" s="67">
        <f t="shared" si="43"/>
        <v>-1.574834586827261E-2</v>
      </c>
      <c r="W80" s="67">
        <f t="shared" si="44"/>
        <v>-2.3542709960516439E-2</v>
      </c>
      <c r="X80" s="67">
        <f t="shared" si="45"/>
        <v>-3.6598916224370837E-2</v>
      </c>
      <c r="AR80" s="122">
        <f t="shared" si="46"/>
        <v>0</v>
      </c>
      <c r="AS80" s="76">
        <f t="shared" si="47"/>
        <v>-5.8309738449314967E-2</v>
      </c>
      <c r="AT80" s="122">
        <f t="shared" si="48"/>
        <v>0</v>
      </c>
      <c r="AU80" s="76">
        <f t="shared" si="49"/>
        <v>-1.574834586827261E-2</v>
      </c>
      <c r="AV80" s="76">
        <f t="shared" si="50"/>
        <v>-2.3542709960516439E-2</v>
      </c>
      <c r="AW80" s="76">
        <f t="shared" si="51"/>
        <v>-3.6598916224370837E-2</v>
      </c>
      <c r="AY80" s="118">
        <v>42548</v>
      </c>
      <c r="AZ80" s="123">
        <f t="shared" si="52"/>
        <v>0</v>
      </c>
      <c r="BA80" s="67">
        <f t="shared" si="53"/>
        <v>4.6597203481265975E-2</v>
      </c>
      <c r="BB80" s="123">
        <f t="shared" si="54"/>
        <v>1.0889618254764533E-2</v>
      </c>
      <c r="BC80" s="67">
        <f t="shared" si="55"/>
        <v>6.4237366594171633E-2</v>
      </c>
      <c r="BD80" s="67">
        <f t="shared" si="56"/>
        <v>2.2006812027140589E-2</v>
      </c>
      <c r="BE80" s="67">
        <f t="shared" si="57"/>
        <v>4.0512636203586284E-3</v>
      </c>
      <c r="BH80" s="57">
        <f t="shared" si="58"/>
        <v>4.6597203481265975E-2</v>
      </c>
      <c r="BJ80" s="57">
        <f t="shared" si="59"/>
        <v>6.4237366594171633E-2</v>
      </c>
      <c r="BK80" s="57">
        <f t="shared" si="60"/>
        <v>2.2006812027140589E-2</v>
      </c>
      <c r="BL80" s="57">
        <f t="shared" si="61"/>
        <v>4.0512636203586284E-3</v>
      </c>
    </row>
    <row r="81" spans="2:64" x14ac:dyDescent="0.25">
      <c r="B81" s="118">
        <v>42471</v>
      </c>
      <c r="C81" s="62">
        <v>2.7374904155731201</v>
      </c>
      <c r="D81" s="62">
        <v>2.707615041732788</v>
      </c>
      <c r="E81" s="62">
        <v>0.59853678941726685</v>
      </c>
      <c r="F81" s="62">
        <v>0.71100810766220091</v>
      </c>
      <c r="G81" s="62">
        <v>18.63330688476562</v>
      </c>
      <c r="H81" s="62">
        <v>52191.199999999997</v>
      </c>
      <c r="K81" s="67">
        <f t="shared" si="62"/>
        <v>0</v>
      </c>
      <c r="L81" s="67">
        <f t="shared" si="63"/>
        <v>9.103336279887464E-2</v>
      </c>
      <c r="M81" s="67">
        <f t="shared" si="38"/>
        <v>0</v>
      </c>
      <c r="N81" s="67">
        <f t="shared" si="39"/>
        <v>5.9259079819637961E-2</v>
      </c>
      <c r="O81" s="67">
        <f t="shared" si="40"/>
        <v>6.5823703295652791E-2</v>
      </c>
      <c r="P81" s="67">
        <f t="shared" si="41"/>
        <v>6.6275496861924799E-2</v>
      </c>
      <c r="S81" s="67">
        <f t="shared" si="64"/>
        <v>0</v>
      </c>
      <c r="T81" s="67">
        <f t="shared" si="65"/>
        <v>8.7125286400674878E-2</v>
      </c>
      <c r="U81" s="67">
        <f t="shared" si="42"/>
        <v>0</v>
      </c>
      <c r="V81" s="67">
        <f t="shared" si="43"/>
        <v>5.7569682420422395E-2</v>
      </c>
      <c r="W81" s="67">
        <f t="shared" si="44"/>
        <v>6.3747930542842751E-2</v>
      </c>
      <c r="X81" s="67">
        <f t="shared" si="45"/>
        <v>6.4171732186781974E-2</v>
      </c>
      <c r="AR81" s="122">
        <f t="shared" si="46"/>
        <v>0</v>
      </c>
      <c r="AS81" s="76">
        <f t="shared" si="47"/>
        <v>8.7125286400674878E-2</v>
      </c>
      <c r="AT81" s="122">
        <f t="shared" si="48"/>
        <v>0</v>
      </c>
      <c r="AU81" s="76">
        <f t="shared" si="49"/>
        <v>5.7569682420422395E-2</v>
      </c>
      <c r="AV81" s="76">
        <f t="shared" si="50"/>
        <v>6.3747930542842751E-2</v>
      </c>
      <c r="AW81" s="76">
        <f t="shared" si="51"/>
        <v>6.4171732186781974E-2</v>
      </c>
      <c r="AY81" s="118">
        <v>42555</v>
      </c>
      <c r="AZ81" s="123">
        <f t="shared" si="52"/>
        <v>0</v>
      </c>
      <c r="BA81" s="67">
        <f t="shared" si="53"/>
        <v>7.3533020629965903E-2</v>
      </c>
      <c r="BB81" s="123">
        <f t="shared" si="54"/>
        <v>4.2410010392560392E-2</v>
      </c>
      <c r="BC81" s="67">
        <f t="shared" si="55"/>
        <v>5.7119952239610826E-2</v>
      </c>
      <c r="BD81" s="67">
        <f t="shared" si="56"/>
        <v>6.8609449837438137E-3</v>
      </c>
      <c r="BE81" s="67">
        <f t="shared" si="57"/>
        <v>2.8922409239658713E-2</v>
      </c>
      <c r="BH81" s="57">
        <f t="shared" si="58"/>
        <v>7.3533020629965903E-2</v>
      </c>
      <c r="BJ81" s="57">
        <f t="shared" si="59"/>
        <v>5.7119952239610826E-2</v>
      </c>
      <c r="BK81" s="57">
        <f t="shared" si="60"/>
        <v>6.8609449837438137E-3</v>
      </c>
      <c r="BL81" s="57">
        <f t="shared" si="61"/>
        <v>2.8922409239658713E-2</v>
      </c>
    </row>
    <row r="82" spans="2:64" x14ac:dyDescent="0.25">
      <c r="B82" s="118">
        <v>42478</v>
      </c>
      <c r="C82" s="62">
        <v>2.7394144535064702</v>
      </c>
      <c r="D82" s="62">
        <v>2.813010573387146</v>
      </c>
      <c r="E82" s="62">
        <v>0.59853678941726685</v>
      </c>
      <c r="F82" s="62">
        <v>0.7280554473400116</v>
      </c>
      <c r="G82" s="62">
        <v>19.287411212921139</v>
      </c>
      <c r="H82" s="62">
        <v>53285.75</v>
      </c>
      <c r="K82" s="67">
        <f t="shared" si="62"/>
        <v>7.028473679413505E-4</v>
      </c>
      <c r="L82" s="67">
        <f t="shared" si="63"/>
        <v>3.8925596892425363E-2</v>
      </c>
      <c r="M82" s="67">
        <f t="shared" si="38"/>
        <v>0</v>
      </c>
      <c r="N82" s="67">
        <f t="shared" si="39"/>
        <v>2.3976294354592476E-2</v>
      </c>
      <c r="O82" s="67">
        <f t="shared" si="40"/>
        <v>3.5104038816121674E-2</v>
      </c>
      <c r="P82" s="67">
        <f t="shared" si="41"/>
        <v>2.0971926301752042E-2</v>
      </c>
      <c r="S82" s="67">
        <f t="shared" si="64"/>
        <v>7.026004864032927E-4</v>
      </c>
      <c r="T82" s="67">
        <f t="shared" si="65"/>
        <v>3.8187099247295866E-2</v>
      </c>
      <c r="U82" s="67">
        <f t="shared" si="42"/>
        <v>0</v>
      </c>
      <c r="V82" s="67">
        <f t="shared" si="43"/>
        <v>2.3693376305006345E-2</v>
      </c>
      <c r="W82" s="67">
        <f t="shared" si="44"/>
        <v>3.4501942260762537E-2</v>
      </c>
      <c r="X82" s="67">
        <f t="shared" si="45"/>
        <v>2.0755042528056301E-2</v>
      </c>
      <c r="AR82" s="122">
        <f t="shared" si="46"/>
        <v>7.026004864032927E-4</v>
      </c>
      <c r="AS82" s="76">
        <f t="shared" si="47"/>
        <v>3.8187099247295866E-2</v>
      </c>
      <c r="AT82" s="122">
        <f t="shared" si="48"/>
        <v>0</v>
      </c>
      <c r="AU82" s="76">
        <f t="shared" si="49"/>
        <v>2.3693376305006345E-2</v>
      </c>
      <c r="AV82" s="76">
        <f t="shared" si="50"/>
        <v>3.4501942260762537E-2</v>
      </c>
      <c r="AW82" s="76">
        <f t="shared" si="51"/>
        <v>2.0755042528056301E-2</v>
      </c>
      <c r="AY82" s="118">
        <v>42562</v>
      </c>
      <c r="AZ82" s="123">
        <f t="shared" si="52"/>
        <v>0</v>
      </c>
      <c r="BA82" s="67">
        <f t="shared" si="53"/>
        <v>8.7661469289936622E-2</v>
      </c>
      <c r="BB82" s="123">
        <f t="shared" si="54"/>
        <v>0</v>
      </c>
      <c r="BC82" s="67">
        <f t="shared" si="55"/>
        <v>8.0220958375794113E-2</v>
      </c>
      <c r="BD82" s="67">
        <f t="shared" si="56"/>
        <v>3.2078884772926301E-2</v>
      </c>
      <c r="BE82" s="67">
        <f t="shared" si="57"/>
        <v>4.6348765654793837E-2</v>
      </c>
      <c r="BH82" s="57">
        <f t="shared" si="58"/>
        <v>8.7661469289936622E-2</v>
      </c>
      <c r="BJ82" s="57">
        <f t="shared" si="59"/>
        <v>8.0220958375794113E-2</v>
      </c>
      <c r="BK82" s="57">
        <f t="shared" si="60"/>
        <v>3.2078884772926301E-2</v>
      </c>
      <c r="BL82" s="57">
        <f t="shared" si="61"/>
        <v>4.6348765654793837E-2</v>
      </c>
    </row>
    <row r="83" spans="2:64" x14ac:dyDescent="0.25">
      <c r="B83" s="118">
        <v>42485</v>
      </c>
      <c r="C83" s="62">
        <v>2.7394144535064702</v>
      </c>
      <c r="D83" s="62">
        <v>2.9790554046630859</v>
      </c>
      <c r="E83" s="62">
        <v>0.59880083799362183</v>
      </c>
      <c r="F83" s="62">
        <v>0.74040977954864506</v>
      </c>
      <c r="G83" s="62">
        <v>19.73027229309082</v>
      </c>
      <c r="H83" s="62">
        <v>53529.2</v>
      </c>
      <c r="K83" s="67">
        <f t="shared" si="62"/>
        <v>0</v>
      </c>
      <c r="L83" s="67">
        <f t="shared" si="63"/>
        <v>5.9027446553819862E-2</v>
      </c>
      <c r="M83" s="67">
        <f t="shared" si="38"/>
        <v>4.4115680276246572E-4</v>
      </c>
      <c r="N83" s="67">
        <f t="shared" si="39"/>
        <v>1.6968944128871843E-2</v>
      </c>
      <c r="O83" s="67">
        <f t="shared" si="40"/>
        <v>2.2961146795739795E-2</v>
      </c>
      <c r="P83" s="67">
        <f t="shared" si="41"/>
        <v>4.5687636938580578E-3</v>
      </c>
      <c r="S83" s="67">
        <f t="shared" si="64"/>
        <v>0</v>
      </c>
      <c r="T83" s="67">
        <f t="shared" si="65"/>
        <v>5.7350983709122096E-2</v>
      </c>
      <c r="U83" s="67">
        <f t="shared" si="42"/>
        <v>4.4105952170990108E-4</v>
      </c>
      <c r="V83" s="67">
        <f t="shared" si="43"/>
        <v>1.6826579853728266E-2</v>
      </c>
      <c r="W83" s="67">
        <f t="shared" si="44"/>
        <v>2.2701506576434827E-2</v>
      </c>
      <c r="X83" s="67">
        <f t="shared" si="45"/>
        <v>4.5583585733338945E-3</v>
      </c>
      <c r="AR83" s="122">
        <f t="shared" si="46"/>
        <v>0</v>
      </c>
      <c r="AS83" s="76">
        <f t="shared" si="47"/>
        <v>5.7350983709122096E-2</v>
      </c>
      <c r="AT83" s="122">
        <f t="shared" si="48"/>
        <v>4.4105952170990108E-4</v>
      </c>
      <c r="AU83" s="76">
        <f t="shared" si="49"/>
        <v>1.6826579853728266E-2</v>
      </c>
      <c r="AV83" s="76">
        <f t="shared" si="50"/>
        <v>2.2701506576434827E-2</v>
      </c>
      <c r="AW83" s="76">
        <f t="shared" si="51"/>
        <v>4.5583585733338945E-3</v>
      </c>
      <c r="AY83" s="118">
        <v>42569</v>
      </c>
      <c r="AZ83" s="123">
        <f t="shared" si="52"/>
        <v>0</v>
      </c>
      <c r="BA83" s="67">
        <f t="shared" si="53"/>
        <v>-3.0030792169464388E-4</v>
      </c>
      <c r="BB83" s="123">
        <f t="shared" si="54"/>
        <v>0</v>
      </c>
      <c r="BC83" s="67">
        <f t="shared" si="55"/>
        <v>4.8756445490938889E-2</v>
      </c>
      <c r="BD83" s="67">
        <f t="shared" si="56"/>
        <v>9.9827715219659753E-3</v>
      </c>
      <c r="BE83" s="67">
        <f t="shared" si="57"/>
        <v>3.4205417657667582E-2</v>
      </c>
      <c r="BH83" s="57">
        <f t="shared" si="58"/>
        <v>-3.0030792169464388E-4</v>
      </c>
      <c r="BJ83" s="57">
        <f t="shared" si="59"/>
        <v>4.8756445490938889E-2</v>
      </c>
      <c r="BK83" s="57">
        <f t="shared" si="60"/>
        <v>9.9827715219659753E-3</v>
      </c>
      <c r="BL83" s="57">
        <f t="shared" si="61"/>
        <v>3.4205417657667582E-2</v>
      </c>
    </row>
    <row r="84" spans="2:64" x14ac:dyDescent="0.25">
      <c r="B84" s="118">
        <v>42492</v>
      </c>
      <c r="C84" s="62">
        <v>2.7394144535064702</v>
      </c>
      <c r="D84" s="62">
        <v>3.0828246116638178</v>
      </c>
      <c r="E84" s="62">
        <v>0.59985703229904175</v>
      </c>
      <c r="F84" s="62">
        <v>0.76924259662628169</v>
      </c>
      <c r="G84" s="62">
        <v>19.853999710083009</v>
      </c>
      <c r="H84" s="62">
        <v>52352.800000000003</v>
      </c>
      <c r="K84" s="67">
        <f t="shared" si="62"/>
        <v>0</v>
      </c>
      <c r="L84" s="67">
        <f t="shared" si="63"/>
        <v>3.4832922824564738E-2</v>
      </c>
      <c r="M84" s="67">
        <f t="shared" si="38"/>
        <v>1.7638490770301996E-3</v>
      </c>
      <c r="N84" s="67">
        <f t="shared" si="39"/>
        <v>3.8941702114217325E-2</v>
      </c>
      <c r="O84" s="67">
        <f t="shared" si="40"/>
        <v>6.2709432061673898E-3</v>
      </c>
      <c r="P84" s="67">
        <f t="shared" si="41"/>
        <v>-2.1976790237851374E-2</v>
      </c>
      <c r="S84" s="67">
        <f t="shared" si="64"/>
        <v>0</v>
      </c>
      <c r="T84" s="67">
        <f t="shared" si="65"/>
        <v>3.4239986463913158E-2</v>
      </c>
      <c r="U84" s="67">
        <f t="shared" si="42"/>
        <v>1.762295322038166E-3</v>
      </c>
      <c r="V84" s="67">
        <f t="shared" si="43"/>
        <v>3.820260093193182E-2</v>
      </c>
      <c r="W84" s="67">
        <f t="shared" si="44"/>
        <v>6.2513626581875165E-3</v>
      </c>
      <c r="X84" s="67">
        <f t="shared" si="45"/>
        <v>-2.222187736577827E-2</v>
      </c>
      <c r="AR84" s="122">
        <f t="shared" si="46"/>
        <v>0</v>
      </c>
      <c r="AS84" s="76">
        <f t="shared" si="47"/>
        <v>3.4239986463913158E-2</v>
      </c>
      <c r="AT84" s="122">
        <f t="shared" si="48"/>
        <v>1.762295322038166E-3</v>
      </c>
      <c r="AU84" s="76">
        <f t="shared" si="49"/>
        <v>3.820260093193182E-2</v>
      </c>
      <c r="AV84" s="76">
        <f t="shared" si="50"/>
        <v>6.2513626581875165E-3</v>
      </c>
      <c r="AW84" s="76">
        <f t="shared" si="51"/>
        <v>-2.222187736577827E-2</v>
      </c>
      <c r="AY84" s="118">
        <v>42583</v>
      </c>
      <c r="AZ84" s="123">
        <f t="shared" si="52"/>
        <v>0</v>
      </c>
      <c r="BA84" s="67">
        <f t="shared" si="53"/>
        <v>-1.4669802489330421E-2</v>
      </c>
      <c r="BB84" s="123" t="str">
        <f t="shared" si="54"/>
        <v/>
      </c>
      <c r="BC84" s="67">
        <f t="shared" si="55"/>
        <v>9.5368629754476967E-3</v>
      </c>
      <c r="BD84" s="67">
        <f t="shared" si="56"/>
        <v>-4.9433635832423495E-2</v>
      </c>
      <c r="BE84" s="67">
        <f t="shared" si="57"/>
        <v>2.688975773089344E-3</v>
      </c>
      <c r="BH84" s="57">
        <f t="shared" si="58"/>
        <v>-1.4669802489330421E-2</v>
      </c>
      <c r="BJ84" s="57">
        <f t="shared" si="59"/>
        <v>9.5368629754476967E-3</v>
      </c>
      <c r="BK84" s="57">
        <f t="shared" si="60"/>
        <v>-4.9433635832423495E-2</v>
      </c>
      <c r="BL84" s="57">
        <f t="shared" si="61"/>
        <v>2.688975773089344E-3</v>
      </c>
    </row>
    <row r="85" spans="2:64" x14ac:dyDescent="0.25">
      <c r="B85" s="118">
        <v>42499</v>
      </c>
      <c r="C85" s="62">
        <v>5.2662177085876456</v>
      </c>
      <c r="D85" s="62">
        <v>3.508131742477417</v>
      </c>
      <c r="E85" s="62">
        <v>0.59985703229904175</v>
      </c>
      <c r="F85" s="62">
        <v>0.80589021444320674</v>
      </c>
      <c r="G85" s="62">
        <v>20.282525253295901</v>
      </c>
      <c r="H85" s="62">
        <v>52374</v>
      </c>
      <c r="K85" s="67">
        <f t="shared" si="62"/>
        <v>0.92238808620099411</v>
      </c>
      <c r="L85" s="67">
        <f t="shared" si="63"/>
        <v>0.13796020999847225</v>
      </c>
      <c r="M85" s="67">
        <f t="shared" si="38"/>
        <v>0</v>
      </c>
      <c r="N85" s="67">
        <f t="shared" si="39"/>
        <v>4.7641170649744158E-2</v>
      </c>
      <c r="O85" s="67">
        <f t="shared" si="40"/>
        <v>2.1583839501884361E-2</v>
      </c>
      <c r="P85" s="67">
        <f t="shared" si="41"/>
        <v>4.049449122109916E-4</v>
      </c>
      <c r="S85" s="67">
        <f t="shared" si="64"/>
        <v>0.65356820806396565</v>
      </c>
      <c r="T85" s="67">
        <f t="shared" si="65"/>
        <v>0.1292373702408969</v>
      </c>
      <c r="U85" s="67">
        <f t="shared" si="42"/>
        <v>0</v>
      </c>
      <c r="V85" s="67">
        <f t="shared" si="43"/>
        <v>4.6541132850315046E-2</v>
      </c>
      <c r="W85" s="67">
        <f t="shared" si="44"/>
        <v>2.1354206799292594E-2</v>
      </c>
      <c r="X85" s="67">
        <f t="shared" si="45"/>
        <v>4.0486294414764903E-4</v>
      </c>
      <c r="AR85" s="122" t="str">
        <f t="shared" si="46"/>
        <v/>
      </c>
      <c r="AS85" s="76" t="str">
        <f t="shared" si="47"/>
        <v/>
      </c>
      <c r="AT85" s="122">
        <f t="shared" si="48"/>
        <v>0</v>
      </c>
      <c r="AU85" s="76">
        <f t="shared" si="49"/>
        <v>4.6541132850315046E-2</v>
      </c>
      <c r="AV85" s="76">
        <f t="shared" si="50"/>
        <v>2.1354206799292594E-2</v>
      </c>
      <c r="AW85" s="76">
        <f t="shared" si="51"/>
        <v>4.0486294414764903E-4</v>
      </c>
      <c r="AY85" s="118">
        <v>42590</v>
      </c>
      <c r="AZ85" s="123">
        <f t="shared" si="52"/>
        <v>0</v>
      </c>
      <c r="BA85" s="67">
        <f t="shared" si="53"/>
        <v>-5.5199993577367584E-4</v>
      </c>
      <c r="BB85" s="123">
        <f t="shared" si="54"/>
        <v>0</v>
      </c>
      <c r="BC85" s="67">
        <f t="shared" si="55"/>
        <v>4.4422305039318752E-2</v>
      </c>
      <c r="BD85" s="67">
        <f t="shared" si="56"/>
        <v>-2.7890352990020098E-3</v>
      </c>
      <c r="BE85" s="67">
        <f t="shared" si="57"/>
        <v>1.2513837065542443E-2</v>
      </c>
      <c r="BH85" s="57">
        <f t="shared" si="58"/>
        <v>-5.5199993577367584E-4</v>
      </c>
      <c r="BJ85" s="57">
        <f t="shared" si="59"/>
        <v>4.4422305039318752E-2</v>
      </c>
      <c r="BK85" s="57">
        <f t="shared" si="60"/>
        <v>-2.7890352990020098E-3</v>
      </c>
      <c r="BL85" s="57">
        <f t="shared" si="61"/>
        <v>1.2513837065542443E-2</v>
      </c>
    </row>
    <row r="86" spans="2:64" x14ac:dyDescent="0.25">
      <c r="B86" s="118">
        <v>42506</v>
      </c>
      <c r="C86" s="62">
        <v>6.9507532119750977</v>
      </c>
      <c r="D86" s="62">
        <v>3.6309249401092529</v>
      </c>
      <c r="E86" s="62">
        <v>1.0393745899200439</v>
      </c>
      <c r="F86" s="62">
        <v>0.85214432477951052</v>
      </c>
      <c r="G86" s="62">
        <v>20.131637954711909</v>
      </c>
      <c r="H86" s="62">
        <v>50612</v>
      </c>
      <c r="K86" s="67">
        <f t="shared" si="62"/>
        <v>0.31987578117791671</v>
      </c>
      <c r="L86" s="67">
        <f t="shared" si="63"/>
        <v>3.5002447640441359E-2</v>
      </c>
      <c r="M86" s="67">
        <f t="shared" si="38"/>
        <v>0.73270385101010738</v>
      </c>
      <c r="N86" s="67">
        <f t="shared" si="39"/>
        <v>5.7395051468965841E-2</v>
      </c>
      <c r="O86" s="67">
        <f t="shared" si="40"/>
        <v>-7.4392757656974728E-3</v>
      </c>
      <c r="P86" s="67">
        <f t="shared" si="41"/>
        <v>-3.3642647114980662E-2</v>
      </c>
      <c r="S86" s="67">
        <f t="shared" si="64"/>
        <v>0.27753762700186541</v>
      </c>
      <c r="T86" s="67">
        <f t="shared" si="65"/>
        <v>3.4403791584527749E-2</v>
      </c>
      <c r="U86" s="67">
        <f t="shared" si="42"/>
        <v>0.54968310808087961</v>
      </c>
      <c r="V86" s="67">
        <f t="shared" si="43"/>
        <v>5.5808384903747003E-2</v>
      </c>
      <c r="W86" s="67">
        <f t="shared" si="44"/>
        <v>-7.467085184791963E-3</v>
      </c>
      <c r="X86" s="67">
        <f t="shared" si="45"/>
        <v>-3.4221582654250411E-2</v>
      </c>
      <c r="AR86" s="122" t="str">
        <f t="shared" si="46"/>
        <v/>
      </c>
      <c r="AS86" s="76">
        <f t="shared" si="47"/>
        <v>3.4403791584527749E-2</v>
      </c>
      <c r="AT86" s="122" t="str">
        <f t="shared" si="48"/>
        <v/>
      </c>
      <c r="AU86" s="76">
        <f t="shared" si="49"/>
        <v>5.5808384903747003E-2</v>
      </c>
      <c r="AV86" s="76">
        <f t="shared" si="50"/>
        <v>-7.467085184791963E-3</v>
      </c>
      <c r="AW86" s="76">
        <f t="shared" si="51"/>
        <v>-3.4221582654250411E-2</v>
      </c>
      <c r="AY86" s="118">
        <v>42597</v>
      </c>
      <c r="AZ86" s="123">
        <f t="shared" si="52"/>
        <v>0</v>
      </c>
      <c r="BA86" s="67">
        <f t="shared" si="53"/>
        <v>-1.0981138597734714E-2</v>
      </c>
      <c r="BB86" s="123">
        <f t="shared" si="54"/>
        <v>0</v>
      </c>
      <c r="BC86" s="67">
        <f t="shared" si="55"/>
        <v>7.4640470573085246E-2</v>
      </c>
      <c r="BD86" s="67">
        <f t="shared" si="56"/>
        <v>1.8425955120542119E-2</v>
      </c>
      <c r="BE86" s="67">
        <f t="shared" si="57"/>
        <v>2.3093533194765554E-2</v>
      </c>
      <c r="BH86" s="57">
        <f t="shared" si="58"/>
        <v>-1.0981138597734714E-2</v>
      </c>
      <c r="BJ86" s="57">
        <f t="shared" si="59"/>
        <v>7.4640470573085246E-2</v>
      </c>
      <c r="BK86" s="57">
        <f t="shared" si="60"/>
        <v>1.8425955120542119E-2</v>
      </c>
      <c r="BL86" s="57">
        <f t="shared" si="61"/>
        <v>2.3093533194765554E-2</v>
      </c>
    </row>
    <row r="87" spans="2:64" x14ac:dyDescent="0.25">
      <c r="B87" s="118">
        <v>42513</v>
      </c>
      <c r="C87" s="62">
        <v>6.9507532119750977</v>
      </c>
      <c r="D87" s="62">
        <v>3.5229170918464661</v>
      </c>
      <c r="E87" s="62">
        <v>1.0393745899200439</v>
      </c>
      <c r="F87" s="62">
        <v>0.85881549119949341</v>
      </c>
      <c r="G87" s="62">
        <v>19.806093215942379</v>
      </c>
      <c r="H87" s="62">
        <v>49302.25</v>
      </c>
      <c r="K87" s="67">
        <f t="shared" si="62"/>
        <v>0</v>
      </c>
      <c r="L87" s="67">
        <f t="shared" si="63"/>
        <v>-2.9746648593494962E-2</v>
      </c>
      <c r="M87" s="67">
        <f t="shared" si="38"/>
        <v>0</v>
      </c>
      <c r="N87" s="67">
        <f t="shared" si="39"/>
        <v>7.8286813935057875E-3</v>
      </c>
      <c r="O87" s="67">
        <f t="shared" si="40"/>
        <v>-1.617080237096824E-2</v>
      </c>
      <c r="P87" s="67">
        <f t="shared" si="41"/>
        <v>-2.5878250217339804E-2</v>
      </c>
      <c r="S87" s="67">
        <f t="shared" si="64"/>
        <v>0</v>
      </c>
      <c r="T87" s="67">
        <f t="shared" si="65"/>
        <v>-3.0198054571083859E-2</v>
      </c>
      <c r="U87" s="67">
        <f t="shared" si="42"/>
        <v>0</v>
      </c>
      <c r="V87" s="67">
        <f t="shared" si="43"/>
        <v>7.7981962695062891E-3</v>
      </c>
      <c r="W87" s="67">
        <f t="shared" si="44"/>
        <v>-1.6302976641866723E-2</v>
      </c>
      <c r="X87" s="67">
        <f t="shared" si="45"/>
        <v>-2.6218983374564565E-2</v>
      </c>
      <c r="AR87" s="122">
        <f t="shared" si="46"/>
        <v>0</v>
      </c>
      <c r="AS87" s="76">
        <f t="shared" si="47"/>
        <v>-3.0198054571083859E-2</v>
      </c>
      <c r="AT87" s="122">
        <f t="shared" si="48"/>
        <v>0</v>
      </c>
      <c r="AU87" s="76">
        <f t="shared" si="49"/>
        <v>7.7981962695062891E-3</v>
      </c>
      <c r="AV87" s="76">
        <f t="shared" si="50"/>
        <v>-1.6302976641866723E-2</v>
      </c>
      <c r="AW87" s="76">
        <f t="shared" si="51"/>
        <v>-2.6218983374564565E-2</v>
      </c>
      <c r="AY87" s="118">
        <v>42611</v>
      </c>
      <c r="AZ87" s="123">
        <f t="shared" si="52"/>
        <v>0</v>
      </c>
      <c r="BA87" s="67">
        <f t="shared" si="53"/>
        <v>3.6766815867329626E-2</v>
      </c>
      <c r="BB87" s="123">
        <f t="shared" si="54"/>
        <v>0</v>
      </c>
      <c r="BC87" s="67">
        <f t="shared" si="55"/>
        <v>6.1341158506029074E-3</v>
      </c>
      <c r="BD87" s="67">
        <f t="shared" si="56"/>
        <v>2.1885979385065302E-2</v>
      </c>
      <c r="BE87" s="67">
        <f t="shared" si="57"/>
        <v>1.368309441527262E-2</v>
      </c>
      <c r="BH87" s="57">
        <f t="shared" si="58"/>
        <v>3.6766815867329626E-2</v>
      </c>
      <c r="BJ87" s="57">
        <f t="shared" si="59"/>
        <v>6.1341158506029074E-3</v>
      </c>
      <c r="BK87" s="57">
        <f t="shared" si="60"/>
        <v>2.1885979385065302E-2</v>
      </c>
      <c r="BL87" s="57">
        <f t="shared" si="61"/>
        <v>1.368309441527262E-2</v>
      </c>
    </row>
    <row r="88" spans="2:64" x14ac:dyDescent="0.25">
      <c r="B88" s="118">
        <v>42520</v>
      </c>
      <c r="C88" s="62">
        <v>6.9507532119750977</v>
      </c>
      <c r="D88" s="62">
        <v>3.6673686504364009</v>
      </c>
      <c r="E88" s="62">
        <v>1.0393745899200439</v>
      </c>
      <c r="F88" s="62">
        <v>0.85570231676101682</v>
      </c>
      <c r="G88" s="62">
        <v>19.746870040893551</v>
      </c>
      <c r="H88" s="62">
        <v>49391</v>
      </c>
      <c r="K88" s="67">
        <f t="shared" si="62"/>
        <v>0</v>
      </c>
      <c r="L88" s="67">
        <f t="shared" si="63"/>
        <v>4.1003394296237561E-2</v>
      </c>
      <c r="M88" s="67">
        <f t="shared" si="38"/>
        <v>0</v>
      </c>
      <c r="N88" s="67">
        <f t="shared" si="39"/>
        <v>-3.6249630687593681E-3</v>
      </c>
      <c r="O88" s="67">
        <f t="shared" si="40"/>
        <v>-2.9901492638213512E-3</v>
      </c>
      <c r="P88" s="67">
        <f t="shared" si="41"/>
        <v>1.800120684147366E-3</v>
      </c>
      <c r="S88" s="67">
        <f t="shared" si="64"/>
        <v>0</v>
      </c>
      <c r="T88" s="67">
        <f t="shared" si="65"/>
        <v>4.0185050238695265E-2</v>
      </c>
      <c r="U88" s="67">
        <f t="shared" si="42"/>
        <v>0</v>
      </c>
      <c r="V88" s="67">
        <f t="shared" si="43"/>
        <v>-3.6315491684470267E-3</v>
      </c>
      <c r="W88" s="67">
        <f t="shared" si="44"/>
        <v>-2.9946286917987477E-3</v>
      </c>
      <c r="X88" s="67">
        <f t="shared" si="45"/>
        <v>1.7985024086783321E-3</v>
      </c>
      <c r="AR88" s="122">
        <f t="shared" si="46"/>
        <v>0</v>
      </c>
      <c r="AS88" s="76">
        <f t="shared" si="47"/>
        <v>4.0185050238695265E-2</v>
      </c>
      <c r="AT88" s="122">
        <f t="shared" si="48"/>
        <v>0</v>
      </c>
      <c r="AU88" s="76">
        <f t="shared" si="49"/>
        <v>-3.6315491684470267E-3</v>
      </c>
      <c r="AV88" s="76">
        <f t="shared" si="50"/>
        <v>-2.9946286917987477E-3</v>
      </c>
      <c r="AW88" s="76">
        <f t="shared" si="51"/>
        <v>1.7985024086783321E-3</v>
      </c>
      <c r="AY88" s="118">
        <v>42618</v>
      </c>
      <c r="AZ88" s="123">
        <f t="shared" si="52"/>
        <v>0</v>
      </c>
      <c r="BA88" s="67">
        <f t="shared" si="53"/>
        <v>1.3013416335055832E-2</v>
      </c>
      <c r="BB88" s="123">
        <f t="shared" si="54"/>
        <v>0</v>
      </c>
      <c r="BC88" s="67">
        <f t="shared" si="55"/>
        <v>7.6812007728827725E-3</v>
      </c>
      <c r="BD88" s="67">
        <f t="shared" si="56"/>
        <v>3.5086676375062797E-2</v>
      </c>
      <c r="BE88" s="67">
        <f t="shared" si="57"/>
        <v>1.5146472717385132E-2</v>
      </c>
      <c r="BH88" s="57">
        <f t="shared" si="58"/>
        <v>1.3013416335055832E-2</v>
      </c>
      <c r="BJ88" s="57">
        <f t="shared" si="59"/>
        <v>7.6812007728827725E-3</v>
      </c>
      <c r="BK88" s="57">
        <f t="shared" si="60"/>
        <v>3.5086676375062797E-2</v>
      </c>
      <c r="BL88" s="57">
        <f t="shared" si="61"/>
        <v>1.5146472717385132E-2</v>
      </c>
    </row>
    <row r="89" spans="2:64" x14ac:dyDescent="0.25">
      <c r="B89" s="118">
        <v>42527</v>
      </c>
      <c r="C89" s="62">
        <v>6.9507532119750977</v>
      </c>
      <c r="D89" s="62">
        <v>3.7745847702026372</v>
      </c>
      <c r="E89" s="62">
        <v>1.0393745899200439</v>
      </c>
      <c r="F89" s="62">
        <v>0.82261269092559819</v>
      </c>
      <c r="G89" s="62">
        <v>20.676346969604491</v>
      </c>
      <c r="H89" s="62">
        <v>50617.8</v>
      </c>
      <c r="K89" s="67">
        <f t="shared" si="62"/>
        <v>0</v>
      </c>
      <c r="L89" s="67">
        <f t="shared" si="63"/>
        <v>2.9235162860836938E-2</v>
      </c>
      <c r="M89" s="67">
        <f t="shared" si="38"/>
        <v>0</v>
      </c>
      <c r="N89" s="67">
        <f t="shared" si="39"/>
        <v>-3.8669552702239596E-2</v>
      </c>
      <c r="O89" s="67">
        <f t="shared" si="40"/>
        <v>4.7069582510347097E-2</v>
      </c>
      <c r="P89" s="67">
        <f t="shared" si="41"/>
        <v>2.4838533336033031E-2</v>
      </c>
      <c r="S89" s="67">
        <f t="shared" si="64"/>
        <v>0</v>
      </c>
      <c r="T89" s="67">
        <f t="shared" si="65"/>
        <v>2.881596607778095E-2</v>
      </c>
      <c r="U89" s="67">
        <f t="shared" si="42"/>
        <v>0</v>
      </c>
      <c r="V89" s="67">
        <f t="shared" si="43"/>
        <v>-3.9437071367360979E-2</v>
      </c>
      <c r="W89" s="67">
        <f t="shared" si="44"/>
        <v>4.5995388620261875E-2</v>
      </c>
      <c r="X89" s="67">
        <f t="shared" si="45"/>
        <v>2.4535071728810913E-2</v>
      </c>
      <c r="AR89" s="122">
        <f t="shared" si="46"/>
        <v>0</v>
      </c>
      <c r="AS89" s="76">
        <f t="shared" si="47"/>
        <v>2.881596607778095E-2</v>
      </c>
      <c r="AT89" s="122">
        <f t="shared" si="48"/>
        <v>0</v>
      </c>
      <c r="AU89" s="76">
        <f t="shared" si="49"/>
        <v>-3.9437071367360979E-2</v>
      </c>
      <c r="AV89" s="76">
        <f t="shared" si="50"/>
        <v>4.5995388620261875E-2</v>
      </c>
      <c r="AW89" s="76">
        <f t="shared" si="51"/>
        <v>2.4535071728810913E-2</v>
      </c>
      <c r="AY89" s="118">
        <v>42625</v>
      </c>
      <c r="AZ89" s="123">
        <f t="shared" si="52"/>
        <v>0</v>
      </c>
      <c r="BA89" s="67">
        <f t="shared" si="53"/>
        <v>-4.3995252129100812E-2</v>
      </c>
      <c r="BB89" s="123">
        <f t="shared" si="54"/>
        <v>0</v>
      </c>
      <c r="BC89" s="67">
        <f t="shared" si="55"/>
        <v>-7.8175669247416493E-2</v>
      </c>
      <c r="BD89" s="67">
        <f t="shared" si="56"/>
        <v>-5.4012922530693147E-2</v>
      </c>
      <c r="BE89" s="67">
        <f t="shared" si="57"/>
        <v>-3.4041129000115015E-2</v>
      </c>
      <c r="BH89" s="57">
        <f t="shared" si="58"/>
        <v>-4.3995252129100812E-2</v>
      </c>
      <c r="BJ89" s="57">
        <f t="shared" si="59"/>
        <v>-7.8175669247416493E-2</v>
      </c>
      <c r="BK89" s="57">
        <f t="shared" si="60"/>
        <v>-5.4012922530693147E-2</v>
      </c>
      <c r="BL89" s="57">
        <f t="shared" si="61"/>
        <v>-3.4041129000115015E-2</v>
      </c>
    </row>
    <row r="90" spans="2:64" x14ac:dyDescent="0.25">
      <c r="B90" s="118">
        <v>42534</v>
      </c>
      <c r="C90" s="62">
        <v>6.9507532119750977</v>
      </c>
      <c r="D90" s="62">
        <v>3.810226678848267</v>
      </c>
      <c r="E90" s="62">
        <v>1.0393745899200439</v>
      </c>
      <c r="F90" s="62">
        <v>0.83684492111206055</v>
      </c>
      <c r="G90" s="62">
        <v>21.199932098388668</v>
      </c>
      <c r="H90" s="62">
        <v>49234</v>
      </c>
      <c r="K90" s="67">
        <f t="shared" si="62"/>
        <v>0</v>
      </c>
      <c r="L90" s="67">
        <f t="shared" si="63"/>
        <v>9.4426038400288181E-3</v>
      </c>
      <c r="M90" s="67">
        <f t="shared" si="38"/>
        <v>0</v>
      </c>
      <c r="N90" s="67">
        <f t="shared" si="39"/>
        <v>1.7301252878129558E-2</v>
      </c>
      <c r="O90" s="67">
        <f t="shared" si="40"/>
        <v>2.5322903003798469E-2</v>
      </c>
      <c r="P90" s="67">
        <f t="shared" si="41"/>
        <v>-2.7338209088502485E-2</v>
      </c>
      <c r="S90" s="67">
        <f t="shared" si="64"/>
        <v>0</v>
      </c>
      <c r="T90" s="67">
        <f t="shared" si="65"/>
        <v>9.3983011266819683E-3</v>
      </c>
      <c r="U90" s="67">
        <f t="shared" si="42"/>
        <v>0</v>
      </c>
      <c r="V90" s="67">
        <f t="shared" si="43"/>
        <v>1.7153290388742266E-2</v>
      </c>
      <c r="W90" s="67">
        <f t="shared" si="44"/>
        <v>2.5007590300462953E-2</v>
      </c>
      <c r="X90" s="67">
        <f t="shared" si="45"/>
        <v>-2.7718851350987051E-2</v>
      </c>
      <c r="AR90" s="122">
        <f t="shared" si="46"/>
        <v>0</v>
      </c>
      <c r="AS90" s="76">
        <f t="shared" si="47"/>
        <v>9.3983011266819683E-3</v>
      </c>
      <c r="AT90" s="122">
        <f t="shared" si="48"/>
        <v>0</v>
      </c>
      <c r="AU90" s="76">
        <f t="shared" si="49"/>
        <v>1.7153290388742266E-2</v>
      </c>
      <c r="AV90" s="76">
        <f t="shared" si="50"/>
        <v>2.5007590300462953E-2</v>
      </c>
      <c r="AW90" s="76">
        <f t="shared" si="51"/>
        <v>-2.7718851350987051E-2</v>
      </c>
      <c r="AY90" s="118">
        <v>42639</v>
      </c>
      <c r="AZ90" s="123">
        <f t="shared" si="52"/>
        <v>0</v>
      </c>
      <c r="BA90" s="67">
        <f t="shared" si="53"/>
        <v>2.6349484906862133E-2</v>
      </c>
      <c r="BB90" s="123">
        <f t="shared" si="54"/>
        <v>0</v>
      </c>
      <c r="BC90" s="67">
        <f t="shared" si="55"/>
        <v>8.8523134828817296E-2</v>
      </c>
      <c r="BD90" s="67">
        <f t="shared" si="56"/>
        <v>6.5960308195600793E-5</v>
      </c>
      <c r="BE90" s="67">
        <f t="shared" si="57"/>
        <v>4.5881306704640473E-3</v>
      </c>
      <c r="BH90" s="57">
        <f t="shared" si="58"/>
        <v>2.6349484906862133E-2</v>
      </c>
      <c r="BJ90" s="57">
        <f t="shared" si="59"/>
        <v>8.8523134828817296E-2</v>
      </c>
      <c r="BK90" s="57">
        <f t="shared" si="60"/>
        <v>6.5960308195600793E-5</v>
      </c>
      <c r="BL90" s="57">
        <f t="shared" si="61"/>
        <v>4.5881306704640473E-3</v>
      </c>
    </row>
    <row r="91" spans="2:64" x14ac:dyDescent="0.25">
      <c r="B91" s="118">
        <v>42541</v>
      </c>
      <c r="C91" s="62">
        <v>6.9507532119750977</v>
      </c>
      <c r="D91" s="62">
        <v>3.9183129310607909</v>
      </c>
      <c r="E91" s="62">
        <v>1.0393745899200439</v>
      </c>
      <c r="F91" s="62">
        <v>0.8663763284683228</v>
      </c>
      <c r="G91" s="62">
        <v>21.225582122802731</v>
      </c>
      <c r="H91" s="62">
        <v>50597.599999999999</v>
      </c>
      <c r="K91" s="67">
        <f t="shared" si="62"/>
        <v>0</v>
      </c>
      <c r="L91" s="67">
        <f t="shared" si="63"/>
        <v>2.8367407328425909E-2</v>
      </c>
      <c r="M91" s="67">
        <f t="shared" si="38"/>
        <v>0</v>
      </c>
      <c r="N91" s="67">
        <f t="shared" si="39"/>
        <v>3.5288984387954248E-2</v>
      </c>
      <c r="O91" s="67">
        <f t="shared" si="40"/>
        <v>1.2099106872145438E-3</v>
      </c>
      <c r="P91" s="67">
        <f t="shared" si="41"/>
        <v>2.7696307429824873E-2</v>
      </c>
      <c r="S91" s="67">
        <f t="shared" si="64"/>
        <v>0</v>
      </c>
      <c r="T91" s="67">
        <f t="shared" si="65"/>
        <v>2.7972503305690049E-2</v>
      </c>
      <c r="U91" s="67">
        <f t="shared" si="42"/>
        <v>0</v>
      </c>
      <c r="V91" s="67">
        <f t="shared" si="43"/>
        <v>3.4680599713962694E-2</v>
      </c>
      <c r="W91" s="67">
        <f t="shared" si="44"/>
        <v>1.2091793351333849E-3</v>
      </c>
      <c r="X91" s="67">
        <f t="shared" si="45"/>
        <v>2.7319702599548207E-2</v>
      </c>
      <c r="AR91" s="122">
        <f t="shared" si="46"/>
        <v>0</v>
      </c>
      <c r="AS91" s="76">
        <f t="shared" si="47"/>
        <v>2.7972503305690049E-2</v>
      </c>
      <c r="AT91" s="122">
        <f t="shared" si="48"/>
        <v>0</v>
      </c>
      <c r="AU91" s="76">
        <f t="shared" si="49"/>
        <v>3.4680599713962694E-2</v>
      </c>
      <c r="AV91" s="76">
        <f t="shared" si="50"/>
        <v>1.2091793351333849E-3</v>
      </c>
      <c r="AW91" s="76">
        <f t="shared" si="51"/>
        <v>2.7319702599548207E-2</v>
      </c>
      <c r="AY91" s="118">
        <v>42646</v>
      </c>
      <c r="AZ91" s="123">
        <f t="shared" si="52"/>
        <v>0</v>
      </c>
      <c r="BA91" s="67">
        <f t="shared" si="53"/>
        <v>1.9120234354451995E-2</v>
      </c>
      <c r="BB91" s="123">
        <f t="shared" si="54"/>
        <v>0</v>
      </c>
      <c r="BC91" s="67">
        <f t="shared" si="55"/>
        <v>-2.1085011305910901E-3</v>
      </c>
      <c r="BD91" s="67">
        <f t="shared" si="56"/>
        <v>1.4162289423562147E-2</v>
      </c>
      <c r="BE91" s="67">
        <f t="shared" si="57"/>
        <v>2.797000895980685E-2</v>
      </c>
      <c r="BH91" s="57">
        <f t="shared" si="58"/>
        <v>1.9120234354451995E-2</v>
      </c>
      <c r="BJ91" s="57">
        <f t="shared" si="59"/>
        <v>-2.1085011305910901E-3</v>
      </c>
      <c r="BK91" s="57">
        <f t="shared" si="60"/>
        <v>1.4162289423562147E-2</v>
      </c>
      <c r="BL91" s="57">
        <f t="shared" si="61"/>
        <v>2.797000895980685E-2</v>
      </c>
    </row>
    <row r="92" spans="2:64" x14ac:dyDescent="0.25">
      <c r="B92" s="118">
        <v>42548</v>
      </c>
      <c r="C92" s="62">
        <v>6.9507532119750977</v>
      </c>
      <c r="D92" s="62">
        <v>4.1052161216735836</v>
      </c>
      <c r="E92" s="62">
        <v>1.050754833221436</v>
      </c>
      <c r="F92" s="62">
        <v>0.92385648488998418</v>
      </c>
      <c r="G92" s="62">
        <v>21.69786720275879</v>
      </c>
      <c r="H92" s="62">
        <v>50803</v>
      </c>
      <c r="K92" s="67">
        <f t="shared" si="62"/>
        <v>0</v>
      </c>
      <c r="L92" s="67">
        <f t="shared" si="63"/>
        <v>4.769991419807118E-2</v>
      </c>
      <c r="M92" s="67">
        <f t="shared" si="38"/>
        <v>1.094912595685793E-2</v>
      </c>
      <c r="N92" s="67">
        <f t="shared" si="39"/>
        <v>6.6345483519016701E-2</v>
      </c>
      <c r="O92" s="67">
        <f t="shared" si="40"/>
        <v>2.2250748046560354E-2</v>
      </c>
      <c r="P92" s="67">
        <f t="shared" si="41"/>
        <v>4.0594810821066307E-3</v>
      </c>
      <c r="S92" s="67">
        <f t="shared" si="64"/>
        <v>0</v>
      </c>
      <c r="T92" s="67">
        <f t="shared" si="65"/>
        <v>4.6597203481265975E-2</v>
      </c>
      <c r="U92" s="67">
        <f t="shared" si="42"/>
        <v>1.0889618254764533E-2</v>
      </c>
      <c r="V92" s="67">
        <f t="shared" si="43"/>
        <v>6.4237366594171633E-2</v>
      </c>
      <c r="W92" s="67">
        <f t="shared" si="44"/>
        <v>2.2006812027140589E-2</v>
      </c>
      <c r="X92" s="67">
        <f t="shared" si="45"/>
        <v>4.0512636203586284E-3</v>
      </c>
      <c r="AR92" s="122">
        <f t="shared" si="46"/>
        <v>0</v>
      </c>
      <c r="AS92" s="76">
        <f t="shared" si="47"/>
        <v>4.6597203481265975E-2</v>
      </c>
      <c r="AT92" s="122">
        <f t="shared" si="48"/>
        <v>1.0889618254764533E-2</v>
      </c>
      <c r="AU92" s="76">
        <f t="shared" si="49"/>
        <v>6.4237366594171633E-2</v>
      </c>
      <c r="AV92" s="76">
        <f t="shared" si="50"/>
        <v>2.2006812027140589E-2</v>
      </c>
      <c r="AW92" s="76">
        <f t="shared" si="51"/>
        <v>4.0512636203586284E-3</v>
      </c>
      <c r="AY92" s="118">
        <v>42653</v>
      </c>
      <c r="AZ92" s="123">
        <f t="shared" si="52"/>
        <v>0</v>
      </c>
      <c r="BA92" s="67">
        <f t="shared" si="53"/>
        <v>5.2750384976257727E-4</v>
      </c>
      <c r="BB92" s="123">
        <f t="shared" si="54"/>
        <v>0</v>
      </c>
      <c r="BC92" s="67">
        <f t="shared" si="55"/>
        <v>4.3292562495487689E-3</v>
      </c>
      <c r="BD92" s="67">
        <f t="shared" si="56"/>
        <v>4.3849574642984661E-3</v>
      </c>
      <c r="BE92" s="67">
        <f t="shared" si="57"/>
        <v>2.0281159861084207E-2</v>
      </c>
      <c r="BH92" s="57">
        <f t="shared" si="58"/>
        <v>5.2750384976257727E-4</v>
      </c>
      <c r="BJ92" s="57">
        <f t="shared" si="59"/>
        <v>4.3292562495487689E-3</v>
      </c>
      <c r="BK92" s="57">
        <f t="shared" si="60"/>
        <v>4.3849574642984661E-3</v>
      </c>
      <c r="BL92" s="57">
        <f t="shared" si="61"/>
        <v>2.0281159861084207E-2</v>
      </c>
    </row>
    <row r="93" spans="2:64" x14ac:dyDescent="0.25">
      <c r="B93" s="118">
        <v>42555</v>
      </c>
      <c r="C93" s="62">
        <v>6.9507532119750977</v>
      </c>
      <c r="D93" s="62">
        <v>4.4184608459472656</v>
      </c>
      <c r="E93" s="62">
        <v>1.096275806427002</v>
      </c>
      <c r="F93" s="62">
        <v>0.97816336154937744</v>
      </c>
      <c r="G93" s="62">
        <v>21.847246932983399</v>
      </c>
      <c r="H93" s="62">
        <v>52293.8</v>
      </c>
      <c r="K93" s="67">
        <f t="shared" si="62"/>
        <v>0</v>
      </c>
      <c r="L93" s="67">
        <f t="shared" si="63"/>
        <v>7.6304076323752801E-2</v>
      </c>
      <c r="M93" s="67">
        <f t="shared" si="38"/>
        <v>4.3322163997101315E-2</v>
      </c>
      <c r="N93" s="67">
        <f t="shared" si="39"/>
        <v>5.8782806147494204E-2</v>
      </c>
      <c r="O93" s="67">
        <f t="shared" si="40"/>
        <v>6.8845351862794057E-3</v>
      </c>
      <c r="P93" s="67">
        <f t="shared" si="41"/>
        <v>2.9344723736787204E-2</v>
      </c>
      <c r="S93" s="67">
        <f t="shared" si="64"/>
        <v>0</v>
      </c>
      <c r="T93" s="67">
        <f t="shared" si="65"/>
        <v>7.3533020629965903E-2</v>
      </c>
      <c r="U93" s="67">
        <f t="shared" si="42"/>
        <v>4.2410010392560392E-2</v>
      </c>
      <c r="V93" s="67">
        <f t="shared" si="43"/>
        <v>5.7119952239610826E-2</v>
      </c>
      <c r="W93" s="67">
        <f t="shared" si="44"/>
        <v>6.8609449837438137E-3</v>
      </c>
      <c r="X93" s="67">
        <f t="shared" si="45"/>
        <v>2.8922409239658713E-2</v>
      </c>
      <c r="AR93" s="122">
        <f t="shared" si="46"/>
        <v>0</v>
      </c>
      <c r="AS93" s="76">
        <f t="shared" si="47"/>
        <v>7.3533020629965903E-2</v>
      </c>
      <c r="AT93" s="122">
        <f t="shared" si="48"/>
        <v>4.2410010392560392E-2</v>
      </c>
      <c r="AU93" s="76">
        <f t="shared" si="49"/>
        <v>5.7119952239610826E-2</v>
      </c>
      <c r="AV93" s="76">
        <f t="shared" si="50"/>
        <v>6.8609449837438137E-3</v>
      </c>
      <c r="AW93" s="76">
        <f t="shared" si="51"/>
        <v>2.8922409239658713E-2</v>
      </c>
      <c r="AY93" s="118">
        <v>42660</v>
      </c>
      <c r="AZ93" s="123">
        <f t="shared" si="52"/>
        <v>0</v>
      </c>
      <c r="BA93" s="67">
        <f t="shared" si="53"/>
        <v>6.9833473670263095E-3</v>
      </c>
      <c r="BB93" s="123">
        <f t="shared" si="54"/>
        <v>0</v>
      </c>
      <c r="BC93" s="67">
        <f t="shared" si="55"/>
        <v>9.3025559778092098E-2</v>
      </c>
      <c r="BD93" s="67">
        <f t="shared" si="56"/>
        <v>3.2491827635915078E-2</v>
      </c>
      <c r="BE93" s="67">
        <f t="shared" si="57"/>
        <v>3.5081209820183562E-2</v>
      </c>
      <c r="BH93" s="57">
        <f t="shared" si="58"/>
        <v>6.9833473670263095E-3</v>
      </c>
      <c r="BJ93" s="57">
        <f t="shared" si="59"/>
        <v>9.3025559778092098E-2</v>
      </c>
      <c r="BK93" s="57">
        <f t="shared" si="60"/>
        <v>3.2491827635915078E-2</v>
      </c>
      <c r="BL93" s="57">
        <f t="shared" si="61"/>
        <v>3.5081209820183562E-2</v>
      </c>
    </row>
    <row r="94" spans="2:64" x14ac:dyDescent="0.25">
      <c r="B94" s="118">
        <v>42562</v>
      </c>
      <c r="C94" s="62">
        <v>6.9507532119750977</v>
      </c>
      <c r="D94" s="62">
        <v>4.8232736587524414</v>
      </c>
      <c r="E94" s="62">
        <v>1.096275806427002</v>
      </c>
      <c r="F94" s="62">
        <v>1.059865880012512</v>
      </c>
      <c r="G94" s="62">
        <v>22.559444427490231</v>
      </c>
      <c r="H94" s="62">
        <v>54774.6</v>
      </c>
      <c r="K94" s="67">
        <f t="shared" si="62"/>
        <v>0</v>
      </c>
      <c r="L94" s="67">
        <f t="shared" si="63"/>
        <v>9.1618513079386288E-2</v>
      </c>
      <c r="M94" s="67">
        <f t="shared" si="38"/>
        <v>0</v>
      </c>
      <c r="N94" s="67">
        <f t="shared" si="39"/>
        <v>8.3526455472346273E-2</v>
      </c>
      <c r="O94" s="67">
        <f t="shared" si="40"/>
        <v>3.2598958426730107E-2</v>
      </c>
      <c r="P94" s="67">
        <f t="shared" si="41"/>
        <v>4.7439658238643823E-2</v>
      </c>
      <c r="S94" s="67">
        <f t="shared" si="64"/>
        <v>0</v>
      </c>
      <c r="T94" s="67">
        <f t="shared" si="65"/>
        <v>8.7661469289936622E-2</v>
      </c>
      <c r="U94" s="67">
        <f t="shared" si="42"/>
        <v>0</v>
      </c>
      <c r="V94" s="67">
        <f t="shared" si="43"/>
        <v>8.0220958375794113E-2</v>
      </c>
      <c r="W94" s="67">
        <f t="shared" si="44"/>
        <v>3.2078884772926301E-2</v>
      </c>
      <c r="X94" s="67">
        <f t="shared" si="45"/>
        <v>4.6348765654793837E-2</v>
      </c>
      <c r="AR94" s="122">
        <f t="shared" si="46"/>
        <v>0</v>
      </c>
      <c r="AS94" s="76">
        <f t="shared" si="47"/>
        <v>8.7661469289936622E-2</v>
      </c>
      <c r="AT94" s="122">
        <f t="shared" si="48"/>
        <v>0</v>
      </c>
      <c r="AU94" s="76">
        <f t="shared" si="49"/>
        <v>8.0220958375794113E-2</v>
      </c>
      <c r="AV94" s="76">
        <f t="shared" si="50"/>
        <v>3.2078884772926301E-2</v>
      </c>
      <c r="AW94" s="76">
        <f t="shared" si="51"/>
        <v>4.6348765654793837E-2</v>
      </c>
      <c r="AY94" s="118">
        <v>42667</v>
      </c>
      <c r="AZ94" s="123">
        <f t="shared" si="52"/>
        <v>0</v>
      </c>
      <c r="BA94" s="67">
        <f t="shared" si="53"/>
        <v>-7.7522997649542942E-3</v>
      </c>
      <c r="BB94" s="123">
        <f t="shared" si="54"/>
        <v>0</v>
      </c>
      <c r="BC94" s="67">
        <f t="shared" si="55"/>
        <v>4.3915084548197036E-2</v>
      </c>
      <c r="BD94" s="67">
        <f t="shared" si="56"/>
        <v>1.8833847454047488E-2</v>
      </c>
      <c r="BE94" s="67">
        <f t="shared" si="57"/>
        <v>7.4580440955443273E-3</v>
      </c>
      <c r="BH94" s="57">
        <f t="shared" si="58"/>
        <v>-7.7522997649542942E-3</v>
      </c>
      <c r="BJ94" s="57">
        <f t="shared" si="59"/>
        <v>4.3915084548197036E-2</v>
      </c>
      <c r="BK94" s="57">
        <f t="shared" si="60"/>
        <v>1.8833847454047488E-2</v>
      </c>
      <c r="BL94" s="57">
        <f t="shared" si="61"/>
        <v>7.4580440955443273E-3</v>
      </c>
    </row>
    <row r="95" spans="2:64" x14ac:dyDescent="0.25">
      <c r="B95" s="118">
        <v>42569</v>
      </c>
      <c r="C95" s="62">
        <v>6.9507532119750977</v>
      </c>
      <c r="D95" s="62">
        <v>4.8218254089355472</v>
      </c>
      <c r="E95" s="62">
        <v>1.096275806427002</v>
      </c>
      <c r="F95" s="62">
        <v>1.1128216505050661</v>
      </c>
      <c r="G95" s="62">
        <v>22.7857780456543</v>
      </c>
      <c r="H95" s="62">
        <v>56680.6</v>
      </c>
      <c r="K95" s="67">
        <f t="shared" si="62"/>
        <v>0</v>
      </c>
      <c r="L95" s="67">
        <f t="shared" si="63"/>
        <v>-3.0026283378425944E-4</v>
      </c>
      <c r="M95" s="67">
        <f t="shared" si="38"/>
        <v>0</v>
      </c>
      <c r="N95" s="67">
        <f t="shared" si="39"/>
        <v>4.9964595984473892E-2</v>
      </c>
      <c r="O95" s="67">
        <f t="shared" si="40"/>
        <v>1.0032765606952099E-2</v>
      </c>
      <c r="P95" s="67">
        <f t="shared" si="41"/>
        <v>3.4797150504065844E-2</v>
      </c>
      <c r="S95" s="67">
        <f t="shared" si="64"/>
        <v>0</v>
      </c>
      <c r="T95" s="67">
        <f t="shared" si="65"/>
        <v>-3.0030792169464388E-4</v>
      </c>
      <c r="U95" s="67">
        <f t="shared" si="42"/>
        <v>0</v>
      </c>
      <c r="V95" s="67">
        <f t="shared" si="43"/>
        <v>4.8756445490938889E-2</v>
      </c>
      <c r="W95" s="67">
        <f t="shared" si="44"/>
        <v>9.9827715219659753E-3</v>
      </c>
      <c r="X95" s="67">
        <f t="shared" si="45"/>
        <v>3.4205417657667582E-2</v>
      </c>
      <c r="AR95" s="122">
        <f t="shared" si="46"/>
        <v>0</v>
      </c>
      <c r="AS95" s="76">
        <f t="shared" si="47"/>
        <v>-3.0030792169464388E-4</v>
      </c>
      <c r="AT95" s="122">
        <f t="shared" si="48"/>
        <v>0</v>
      </c>
      <c r="AU95" s="76">
        <f t="shared" si="49"/>
        <v>4.8756445490938889E-2</v>
      </c>
      <c r="AV95" s="76">
        <f t="shared" si="50"/>
        <v>9.9827715219659753E-3</v>
      </c>
      <c r="AW95" s="76">
        <f t="shared" si="51"/>
        <v>3.4205417657667582E-2</v>
      </c>
      <c r="AY95" s="118">
        <v>42674</v>
      </c>
      <c r="AZ95" s="123">
        <f t="shared" si="52"/>
        <v>0</v>
      </c>
      <c r="BA95" s="67">
        <f t="shared" si="53"/>
        <v>8.57507923384054E-3</v>
      </c>
      <c r="BB95" s="123">
        <f t="shared" si="54"/>
        <v>0</v>
      </c>
      <c r="BC95" s="67">
        <f t="shared" si="55"/>
        <v>-2.4425459722076163E-2</v>
      </c>
      <c r="BD95" s="67">
        <f t="shared" si="56"/>
        <v>8.431113045078804E-3</v>
      </c>
      <c r="BE95" s="67">
        <f t="shared" si="57"/>
        <v>-1.8309175288522151E-2</v>
      </c>
      <c r="BH95" s="57">
        <f t="shared" si="58"/>
        <v>8.57507923384054E-3</v>
      </c>
      <c r="BJ95" s="57">
        <f t="shared" si="59"/>
        <v>-2.4425459722076163E-2</v>
      </c>
      <c r="BK95" s="57">
        <f t="shared" si="60"/>
        <v>8.431113045078804E-3</v>
      </c>
      <c r="BL95" s="57">
        <f t="shared" si="61"/>
        <v>-1.8309175288522151E-2</v>
      </c>
    </row>
    <row r="96" spans="2:64" x14ac:dyDescent="0.25">
      <c r="B96" s="118">
        <v>42576</v>
      </c>
      <c r="C96" s="62">
        <v>6.9507532119750977</v>
      </c>
      <c r="D96" s="62">
        <v>4.7954554557800293</v>
      </c>
      <c r="E96" s="62">
        <v>1.4138183116912839</v>
      </c>
      <c r="F96" s="62">
        <v>1.105256414413452</v>
      </c>
      <c r="G96" s="62">
        <v>23.338031387329099</v>
      </c>
      <c r="H96" s="62">
        <v>56896.800000000003</v>
      </c>
      <c r="K96" s="67">
        <f t="shared" si="62"/>
        <v>0</v>
      </c>
      <c r="L96" s="67">
        <f t="shared" si="63"/>
        <v>-5.4688734906599423E-3</v>
      </c>
      <c r="M96" s="67">
        <f t="shared" si="38"/>
        <v>0.28965567186894425</v>
      </c>
      <c r="N96" s="67">
        <f t="shared" si="39"/>
        <v>-6.7982466805713848E-3</v>
      </c>
      <c r="O96" s="67">
        <f t="shared" si="40"/>
        <v>2.4236755952256051E-2</v>
      </c>
      <c r="P96" s="67">
        <f t="shared" si="41"/>
        <v>3.8143562347612292E-3</v>
      </c>
      <c r="S96" s="67">
        <f t="shared" si="64"/>
        <v>0</v>
      </c>
      <c r="T96" s="67">
        <f t="shared" si="65"/>
        <v>-5.4838825259771002E-3</v>
      </c>
      <c r="U96" s="67">
        <f t="shared" si="42"/>
        <v>0.25437526171199559</v>
      </c>
      <c r="V96" s="67">
        <f t="shared" si="43"/>
        <v>-6.8214600260543962E-3</v>
      </c>
      <c r="W96" s="67">
        <f t="shared" si="44"/>
        <v>2.394770687772536E-2</v>
      </c>
      <c r="X96" s="67">
        <f t="shared" si="45"/>
        <v>3.8071000240136109E-3</v>
      </c>
      <c r="AR96" s="122">
        <f t="shared" si="46"/>
        <v>0</v>
      </c>
      <c r="AS96" s="76">
        <f t="shared" si="47"/>
        <v>-5.4838825259771002E-3</v>
      </c>
      <c r="AT96" s="122" t="str">
        <f t="shared" si="48"/>
        <v/>
      </c>
      <c r="AU96" s="76">
        <f t="shared" si="49"/>
        <v>-6.8214600260543962E-3</v>
      </c>
      <c r="AV96" s="76">
        <f t="shared" si="50"/>
        <v>2.394770687772536E-2</v>
      </c>
      <c r="AW96" s="76">
        <f t="shared" si="51"/>
        <v>3.8071000240136109E-3</v>
      </c>
      <c r="AY96" s="118">
        <v>42681</v>
      </c>
      <c r="AZ96" s="123">
        <f t="shared" si="52"/>
        <v>0</v>
      </c>
      <c r="BA96" s="67">
        <f t="shared" si="53"/>
        <v>1.5091264032830913E-3</v>
      </c>
      <c r="BB96" s="123">
        <f t="shared" si="54"/>
        <v>0</v>
      </c>
      <c r="BC96" s="67">
        <f t="shared" si="55"/>
        <v>-3.1045522927191972E-2</v>
      </c>
      <c r="BD96" s="67">
        <f t="shared" si="56"/>
        <v>-4.6844229585409236E-2</v>
      </c>
      <c r="BE96" s="67">
        <f t="shared" si="57"/>
        <v>-8.4481786343188672E-3</v>
      </c>
      <c r="BH96" s="57">
        <f t="shared" si="58"/>
        <v>1.5091264032830913E-3</v>
      </c>
      <c r="BJ96" s="57">
        <f t="shared" si="59"/>
        <v>-3.1045522927191972E-2</v>
      </c>
      <c r="BK96" s="57">
        <f t="shared" si="60"/>
        <v>-4.6844229585409236E-2</v>
      </c>
      <c r="BL96" s="57">
        <f t="shared" si="61"/>
        <v>-8.4481786343188672E-3</v>
      </c>
    </row>
    <row r="97" spans="2:64" x14ac:dyDescent="0.25">
      <c r="B97" s="118">
        <v>42583</v>
      </c>
      <c r="C97" s="62">
        <v>6.9507532119750977</v>
      </c>
      <c r="D97" s="62">
        <v>4.7256205558776854</v>
      </c>
      <c r="E97" s="62">
        <v>1.197746276855469</v>
      </c>
      <c r="F97" s="62">
        <v>1.115847516059876</v>
      </c>
      <c r="G97" s="62">
        <v>22.21239891052246</v>
      </c>
      <c r="H97" s="62">
        <v>57050</v>
      </c>
      <c r="K97" s="67">
        <f t="shared" si="62"/>
        <v>0</v>
      </c>
      <c r="L97" s="67">
        <f t="shared" si="63"/>
        <v>-1.4562725177265645E-2</v>
      </c>
      <c r="M97" s="67">
        <f t="shared" si="38"/>
        <v>-0.15282871430441314</v>
      </c>
      <c r="N97" s="67">
        <f t="shared" si="39"/>
        <v>9.5824837642264349E-3</v>
      </c>
      <c r="O97" s="67">
        <f t="shared" si="40"/>
        <v>-4.8231680647142228E-2</v>
      </c>
      <c r="P97" s="67">
        <f t="shared" si="41"/>
        <v>2.6925943111035799E-3</v>
      </c>
      <c r="S97" s="67">
        <f t="shared" si="64"/>
        <v>0</v>
      </c>
      <c r="T97" s="67">
        <f t="shared" si="65"/>
        <v>-1.4669802489330421E-2</v>
      </c>
      <c r="U97" s="67">
        <f t="shared" si="42"/>
        <v>-0.1658523784520623</v>
      </c>
      <c r="V97" s="67">
        <f t="shared" si="43"/>
        <v>9.5368629754476967E-3</v>
      </c>
      <c r="W97" s="67">
        <f t="shared" si="44"/>
        <v>-4.9433635832423495E-2</v>
      </c>
      <c r="X97" s="67">
        <f t="shared" si="45"/>
        <v>2.688975773089344E-3</v>
      </c>
      <c r="AR97" s="122">
        <f t="shared" si="46"/>
        <v>0</v>
      </c>
      <c r="AS97" s="76">
        <f t="shared" si="47"/>
        <v>-1.4669802489330421E-2</v>
      </c>
      <c r="AT97" s="122" t="str">
        <f t="shared" si="48"/>
        <v/>
      </c>
      <c r="AU97" s="76">
        <f t="shared" si="49"/>
        <v>9.5368629754476967E-3</v>
      </c>
      <c r="AV97" s="76">
        <f t="shared" si="50"/>
        <v>-4.9433635832423495E-2</v>
      </c>
      <c r="AW97" s="76">
        <f t="shared" si="51"/>
        <v>2.688975773089344E-3</v>
      </c>
      <c r="AY97" s="118">
        <v>42688</v>
      </c>
      <c r="AZ97" s="123">
        <f t="shared" si="52"/>
        <v>0</v>
      </c>
      <c r="BA97" s="67">
        <f t="shared" si="53"/>
        <v>-7.8286410418950292E-2</v>
      </c>
      <c r="BB97" s="123">
        <f t="shared" si="54"/>
        <v>0</v>
      </c>
      <c r="BC97" s="67">
        <f t="shared" si="55"/>
        <v>-5.2982582803663775E-2</v>
      </c>
      <c r="BD97" s="67">
        <f t="shared" si="56"/>
        <v>-9.5734222864759119E-2</v>
      </c>
      <c r="BE97" s="67">
        <f t="shared" si="57"/>
        <v>-3.8132971673368703E-2</v>
      </c>
      <c r="BH97" s="57">
        <f t="shared" si="58"/>
        <v>-7.8286410418950292E-2</v>
      </c>
      <c r="BJ97" s="57">
        <f t="shared" si="59"/>
        <v>-5.2982582803663775E-2</v>
      </c>
      <c r="BK97" s="57">
        <f t="shared" si="60"/>
        <v>-9.5734222864759119E-2</v>
      </c>
      <c r="BL97" s="57">
        <f t="shared" si="61"/>
        <v>-3.8132971673368703E-2</v>
      </c>
    </row>
    <row r="98" spans="2:64" x14ac:dyDescent="0.25">
      <c r="B98" s="118">
        <v>42590</v>
      </c>
      <c r="C98" s="62">
        <v>6.9507532119750977</v>
      </c>
      <c r="D98" s="62">
        <v>4.7230127334594716</v>
      </c>
      <c r="E98" s="62">
        <v>1.197746276855469</v>
      </c>
      <c r="F98" s="62">
        <v>1.166533493995666</v>
      </c>
      <c r="G98" s="62">
        <v>22.15053405761719</v>
      </c>
      <c r="H98" s="62">
        <v>57768.4</v>
      </c>
      <c r="K98" s="67">
        <f t="shared" si="62"/>
        <v>0</v>
      </c>
      <c r="L98" s="67">
        <f t="shared" si="63"/>
        <v>-5.5184761183801889E-4</v>
      </c>
      <c r="M98" s="67">
        <f t="shared" si="38"/>
        <v>0</v>
      </c>
      <c r="N98" s="67">
        <f t="shared" si="39"/>
        <v>4.542374939791527E-2</v>
      </c>
      <c r="O98" s="67">
        <f t="shared" si="40"/>
        <v>-2.7851495533858239E-3</v>
      </c>
      <c r="P98" s="67">
        <f t="shared" si="41"/>
        <v>1.2592462751972011E-2</v>
      </c>
      <c r="S98" s="67">
        <f t="shared" si="64"/>
        <v>0</v>
      </c>
      <c r="T98" s="67">
        <f t="shared" si="65"/>
        <v>-5.5199993577367584E-4</v>
      </c>
      <c r="U98" s="67">
        <f t="shared" si="42"/>
        <v>0</v>
      </c>
      <c r="V98" s="67">
        <f t="shared" si="43"/>
        <v>4.4422305039318752E-2</v>
      </c>
      <c r="W98" s="67">
        <f t="shared" si="44"/>
        <v>-2.7890352990020098E-3</v>
      </c>
      <c r="X98" s="67">
        <f t="shared" si="45"/>
        <v>1.2513837065542443E-2</v>
      </c>
      <c r="AR98" s="122">
        <f t="shared" si="46"/>
        <v>0</v>
      </c>
      <c r="AS98" s="76">
        <f t="shared" si="47"/>
        <v>-5.5199993577367584E-4</v>
      </c>
      <c r="AT98" s="122">
        <f t="shared" si="48"/>
        <v>0</v>
      </c>
      <c r="AU98" s="76">
        <f t="shared" si="49"/>
        <v>4.4422305039318752E-2</v>
      </c>
      <c r="AV98" s="76">
        <f t="shared" si="50"/>
        <v>-2.7890352990020098E-3</v>
      </c>
      <c r="AW98" s="76">
        <f t="shared" si="51"/>
        <v>1.2513837065542443E-2</v>
      </c>
      <c r="AY98" s="118">
        <v>42695</v>
      </c>
      <c r="AZ98" s="123">
        <f t="shared" si="52"/>
        <v>0</v>
      </c>
      <c r="BA98" s="67">
        <f t="shared" si="53"/>
        <v>8.8782991265127342E-2</v>
      </c>
      <c r="BB98" s="123">
        <f t="shared" si="54"/>
        <v>0</v>
      </c>
      <c r="BC98" s="67">
        <f t="shared" si="55"/>
        <v>8.6216707796511929E-2</v>
      </c>
      <c r="BD98" s="67">
        <f t="shared" si="56"/>
        <v>4.52757951283108E-2</v>
      </c>
      <c r="BE98" s="67">
        <f t="shared" si="57"/>
        <v>2.558718889072643E-2</v>
      </c>
      <c r="BH98" s="57">
        <f t="shared" si="58"/>
        <v>8.8782991265127342E-2</v>
      </c>
      <c r="BJ98" s="57">
        <f t="shared" si="59"/>
        <v>8.6216707796511929E-2</v>
      </c>
      <c r="BK98" s="57">
        <f t="shared" si="60"/>
        <v>4.52757951283108E-2</v>
      </c>
      <c r="BL98" s="57">
        <f t="shared" si="61"/>
        <v>2.558718889072643E-2</v>
      </c>
    </row>
    <row r="99" spans="2:64" x14ac:dyDescent="0.25">
      <c r="B99" s="118">
        <v>42597</v>
      </c>
      <c r="C99" s="62">
        <v>6.9507532119750977</v>
      </c>
      <c r="D99" s="62">
        <v>4.6714323997497562</v>
      </c>
      <c r="E99" s="62">
        <v>1.197746276855469</v>
      </c>
      <c r="F99" s="62">
        <v>1.2569359779357909</v>
      </c>
      <c r="G99" s="62">
        <v>22.562462234497069</v>
      </c>
      <c r="H99" s="62">
        <v>59118</v>
      </c>
      <c r="K99" s="67">
        <f t="shared" si="62"/>
        <v>0</v>
      </c>
      <c r="L99" s="67">
        <f t="shared" si="63"/>
        <v>-1.0921065984917266E-2</v>
      </c>
      <c r="M99" s="67">
        <f t="shared" si="38"/>
        <v>0</v>
      </c>
      <c r="N99" s="67">
        <f t="shared" si="39"/>
        <v>7.7496689469647384E-2</v>
      </c>
      <c r="O99" s="67">
        <f t="shared" si="40"/>
        <v>1.8596760502856746E-2</v>
      </c>
      <c r="P99" s="67">
        <f t="shared" si="41"/>
        <v>2.3362253411900014E-2</v>
      </c>
      <c r="S99" s="67">
        <f t="shared" si="64"/>
        <v>0</v>
      </c>
      <c r="T99" s="67">
        <f t="shared" si="65"/>
        <v>-1.0981138597734714E-2</v>
      </c>
      <c r="U99" s="67">
        <f t="shared" si="42"/>
        <v>0</v>
      </c>
      <c r="V99" s="67">
        <f t="shared" si="43"/>
        <v>7.4640470573085246E-2</v>
      </c>
      <c r="W99" s="67">
        <f t="shared" si="44"/>
        <v>1.8425955120542119E-2</v>
      </c>
      <c r="X99" s="67">
        <f t="shared" si="45"/>
        <v>2.3093533194765554E-2</v>
      </c>
      <c r="AR99" s="122">
        <f t="shared" si="46"/>
        <v>0</v>
      </c>
      <c r="AS99" s="76">
        <f t="shared" si="47"/>
        <v>-1.0981138597734714E-2</v>
      </c>
      <c r="AT99" s="122">
        <f t="shared" si="48"/>
        <v>0</v>
      </c>
      <c r="AU99" s="76">
        <f t="shared" si="49"/>
        <v>7.4640470573085246E-2</v>
      </c>
      <c r="AV99" s="76">
        <f t="shared" si="50"/>
        <v>1.8425955120542119E-2</v>
      </c>
      <c r="AW99" s="76">
        <f t="shared" si="51"/>
        <v>2.3093533194765554E-2</v>
      </c>
      <c r="AY99" s="118">
        <v>42709</v>
      </c>
      <c r="AZ99" s="123">
        <f t="shared" si="52"/>
        <v>0</v>
      </c>
      <c r="BA99" s="67">
        <f t="shared" si="53"/>
        <v>-5.654333222924161E-3</v>
      </c>
      <c r="BB99" s="123">
        <f t="shared" si="54"/>
        <v>0</v>
      </c>
      <c r="BC99" s="67">
        <f t="shared" si="55"/>
        <v>-3.4716405488800603E-2</v>
      </c>
      <c r="BD99" s="67">
        <f t="shared" si="56"/>
        <v>-4.9347964430560366E-2</v>
      </c>
      <c r="BE99" s="67">
        <f t="shared" si="57"/>
        <v>-6.7610090686542621E-3</v>
      </c>
      <c r="BH99" s="57">
        <f t="shared" si="58"/>
        <v>-5.654333222924161E-3</v>
      </c>
      <c r="BJ99" s="57">
        <f t="shared" si="59"/>
        <v>-3.4716405488800603E-2</v>
      </c>
      <c r="BK99" s="57">
        <f t="shared" si="60"/>
        <v>-4.9347964430560366E-2</v>
      </c>
      <c r="BL99" s="57">
        <f t="shared" si="61"/>
        <v>-6.7610090686542621E-3</v>
      </c>
    </row>
    <row r="100" spans="2:64" x14ac:dyDescent="0.25">
      <c r="B100" s="118">
        <v>42604</v>
      </c>
      <c r="C100" s="62">
        <v>6.9507532119750977</v>
      </c>
      <c r="D100" s="62">
        <v>4.6012942314147951</v>
      </c>
      <c r="E100" s="62">
        <v>1.197746276855469</v>
      </c>
      <c r="F100" s="62">
        <v>1.4139112710952759</v>
      </c>
      <c r="G100" s="62">
        <v>21.889496612548829</v>
      </c>
      <c r="H100" s="62">
        <v>57791.4</v>
      </c>
      <c r="K100" s="67">
        <f t="shared" si="62"/>
        <v>0</v>
      </c>
      <c r="L100" s="67">
        <f t="shared" si="63"/>
        <v>-1.501427449506032E-2</v>
      </c>
      <c r="M100" s="67">
        <f t="shared" si="38"/>
        <v>0</v>
      </c>
      <c r="N100" s="67">
        <f t="shared" si="39"/>
        <v>0.12488726229101843</v>
      </c>
      <c r="O100" s="67">
        <f t="shared" si="40"/>
        <v>-2.9826781091263355E-2</v>
      </c>
      <c r="P100" s="67">
        <f t="shared" si="41"/>
        <v>-2.2439866030650513E-2</v>
      </c>
      <c r="S100" s="67">
        <f t="shared" si="64"/>
        <v>0</v>
      </c>
      <c r="T100" s="67">
        <f t="shared" si="65"/>
        <v>-1.5128129788214064E-2</v>
      </c>
      <c r="U100" s="67">
        <f t="shared" si="42"/>
        <v>0</v>
      </c>
      <c r="V100" s="67">
        <f t="shared" si="43"/>
        <v>0.11768281933802346</v>
      </c>
      <c r="W100" s="67">
        <f t="shared" si="44"/>
        <v>-3.0280647232965339E-2</v>
      </c>
      <c r="X100" s="67">
        <f t="shared" si="45"/>
        <v>-2.2695470887566852E-2</v>
      </c>
      <c r="AR100" s="122">
        <f t="shared" si="46"/>
        <v>0</v>
      </c>
      <c r="AS100" s="76">
        <f t="shared" si="47"/>
        <v>-1.5128129788214064E-2</v>
      </c>
      <c r="AT100" s="122">
        <f t="shared" si="48"/>
        <v>0</v>
      </c>
      <c r="AU100" s="76" t="str">
        <f t="shared" si="49"/>
        <v/>
      </c>
      <c r="AV100" s="76">
        <f t="shared" si="50"/>
        <v>-3.0280647232965339E-2</v>
      </c>
      <c r="AW100" s="76">
        <f t="shared" si="51"/>
        <v>-2.2695470887566852E-2</v>
      </c>
      <c r="AY100" s="118">
        <v>42716</v>
      </c>
      <c r="AZ100" s="123">
        <f t="shared" si="52"/>
        <v>0</v>
      </c>
      <c r="BA100" s="67">
        <f t="shared" si="53"/>
        <v>4.1771836684716254E-4</v>
      </c>
      <c r="BB100" s="123">
        <f t="shared" si="54"/>
        <v>0</v>
      </c>
      <c r="BC100" s="67">
        <f t="shared" si="55"/>
        <v>-3.2951506901799647E-2</v>
      </c>
      <c r="BD100" s="67">
        <f t="shared" si="56"/>
        <v>-5.4449614147578894E-3</v>
      </c>
      <c r="BE100" s="67">
        <f t="shared" si="57"/>
        <v>-3.3690027564154484E-2</v>
      </c>
      <c r="BH100" s="57">
        <f t="shared" si="58"/>
        <v>4.1771836684716254E-4</v>
      </c>
      <c r="BJ100" s="57">
        <f t="shared" si="59"/>
        <v>-3.2951506901799647E-2</v>
      </c>
      <c r="BK100" s="57">
        <f t="shared" si="60"/>
        <v>-5.4449614147578894E-3</v>
      </c>
      <c r="BL100" s="57">
        <f t="shared" si="61"/>
        <v>-3.3690027564154484E-2</v>
      </c>
    </row>
    <row r="101" spans="2:64" x14ac:dyDescent="0.25">
      <c r="B101" s="118">
        <v>42611</v>
      </c>
      <c r="C101" s="62">
        <v>6.9507532119750977</v>
      </c>
      <c r="D101" s="62">
        <v>4.7736176490783686</v>
      </c>
      <c r="E101" s="62">
        <v>1.197746276855469</v>
      </c>
      <c r="F101" s="62">
        <v>1.4226110219955439</v>
      </c>
      <c r="G101" s="62">
        <v>22.373850631713871</v>
      </c>
      <c r="H101" s="62">
        <v>58587.6</v>
      </c>
      <c r="K101" s="67">
        <f t="shared" si="62"/>
        <v>0</v>
      </c>
      <c r="L101" s="67">
        <f t="shared" si="63"/>
        <v>3.7451075501117925E-2</v>
      </c>
      <c r="M101" s="67">
        <f t="shared" si="38"/>
        <v>0</v>
      </c>
      <c r="N101" s="67">
        <f t="shared" si="39"/>
        <v>6.152968066750697E-3</v>
      </c>
      <c r="O101" s="67">
        <f t="shared" si="40"/>
        <v>2.2127234250209904E-2</v>
      </c>
      <c r="P101" s="67">
        <f t="shared" si="41"/>
        <v>1.377713639053546E-2</v>
      </c>
      <c r="S101" s="67">
        <f t="shared" si="64"/>
        <v>0</v>
      </c>
      <c r="T101" s="67">
        <f t="shared" si="65"/>
        <v>3.6766815867329626E-2</v>
      </c>
      <c r="U101" s="67">
        <f t="shared" si="42"/>
        <v>0</v>
      </c>
      <c r="V101" s="67">
        <f t="shared" si="43"/>
        <v>6.1341158506029074E-3</v>
      </c>
      <c r="W101" s="67">
        <f t="shared" si="44"/>
        <v>2.1885979385065302E-2</v>
      </c>
      <c r="X101" s="67">
        <f t="shared" si="45"/>
        <v>1.368309441527262E-2</v>
      </c>
      <c r="AR101" s="122">
        <f t="shared" si="46"/>
        <v>0</v>
      </c>
      <c r="AS101" s="76">
        <f t="shared" si="47"/>
        <v>3.6766815867329626E-2</v>
      </c>
      <c r="AT101" s="122">
        <f t="shared" si="48"/>
        <v>0</v>
      </c>
      <c r="AU101" s="76">
        <f t="shared" si="49"/>
        <v>6.1341158506029074E-3</v>
      </c>
      <c r="AV101" s="76">
        <f t="shared" si="50"/>
        <v>2.1885979385065302E-2</v>
      </c>
      <c r="AW101" s="76">
        <f t="shared" si="51"/>
        <v>1.368309441527262E-2</v>
      </c>
      <c r="AY101" s="118">
        <v>42723</v>
      </c>
      <c r="AZ101" s="123">
        <f t="shared" si="52"/>
        <v>0</v>
      </c>
      <c r="BA101" s="67">
        <f t="shared" si="53"/>
        <v>3.3845917572072379E-2</v>
      </c>
      <c r="BB101" s="123">
        <f t="shared" si="54"/>
        <v>0</v>
      </c>
      <c r="BC101" s="67">
        <f t="shared" si="55"/>
        <v>-3.8187687786834204E-3</v>
      </c>
      <c r="BD101" s="67">
        <f t="shared" si="56"/>
        <v>-3.1600296818107033E-2</v>
      </c>
      <c r="BE101" s="67">
        <f t="shared" si="57"/>
        <v>-2.03934846096747E-2</v>
      </c>
      <c r="BH101" s="57">
        <f t="shared" si="58"/>
        <v>3.3845917572072379E-2</v>
      </c>
      <c r="BJ101" s="57">
        <f t="shared" si="59"/>
        <v>-3.8187687786834204E-3</v>
      </c>
      <c r="BK101" s="57">
        <f t="shared" si="60"/>
        <v>-3.1600296818107033E-2</v>
      </c>
      <c r="BL101" s="57">
        <f t="shared" si="61"/>
        <v>-2.03934846096747E-2</v>
      </c>
    </row>
    <row r="102" spans="2:64" x14ac:dyDescent="0.25">
      <c r="B102" s="118">
        <v>42618</v>
      </c>
      <c r="C102" s="62">
        <v>6.9507532119750977</v>
      </c>
      <c r="D102" s="62">
        <v>4.8361446857452393</v>
      </c>
      <c r="E102" s="62">
        <v>1.197746276855469</v>
      </c>
      <c r="F102" s="62">
        <v>1.4335804581642151</v>
      </c>
      <c r="G102" s="62">
        <v>23.17280912399292</v>
      </c>
      <c r="H102" s="62">
        <v>59481.75</v>
      </c>
      <c r="K102" s="67">
        <f t="shared" si="62"/>
        <v>0</v>
      </c>
      <c r="L102" s="67">
        <f t="shared" si="63"/>
        <v>1.3098459337006707E-2</v>
      </c>
      <c r="M102" s="67">
        <f t="shared" si="38"/>
        <v>0</v>
      </c>
      <c r="N102" s="67">
        <f t="shared" si="39"/>
        <v>7.7107768736981441E-3</v>
      </c>
      <c r="O102" s="67">
        <f t="shared" si="40"/>
        <v>3.5709476452236766E-2</v>
      </c>
      <c r="P102" s="67">
        <f t="shared" si="41"/>
        <v>1.5261761874526325E-2</v>
      </c>
      <c r="S102" s="67">
        <f t="shared" si="64"/>
        <v>0</v>
      </c>
      <c r="T102" s="67">
        <f t="shared" si="65"/>
        <v>1.3013416335055832E-2</v>
      </c>
      <c r="U102" s="67">
        <f t="shared" si="42"/>
        <v>0</v>
      </c>
      <c r="V102" s="67">
        <f t="shared" si="43"/>
        <v>7.6812007728827725E-3</v>
      </c>
      <c r="W102" s="67">
        <f t="shared" si="44"/>
        <v>3.5086676375062797E-2</v>
      </c>
      <c r="X102" s="67">
        <f t="shared" si="45"/>
        <v>1.5146472717385132E-2</v>
      </c>
      <c r="AR102" s="122">
        <f t="shared" si="46"/>
        <v>0</v>
      </c>
      <c r="AS102" s="76">
        <f t="shared" si="47"/>
        <v>1.3013416335055832E-2</v>
      </c>
      <c r="AT102" s="122">
        <f t="shared" si="48"/>
        <v>0</v>
      </c>
      <c r="AU102" s="76">
        <f t="shared" si="49"/>
        <v>7.6812007728827725E-3</v>
      </c>
      <c r="AV102" s="76">
        <f t="shared" si="50"/>
        <v>3.5086676375062797E-2</v>
      </c>
      <c r="AW102" s="76">
        <f t="shared" si="51"/>
        <v>1.5146472717385132E-2</v>
      </c>
      <c r="AY102" s="118">
        <v>42730</v>
      </c>
      <c r="AZ102" s="123">
        <f t="shared" si="52"/>
        <v>0</v>
      </c>
      <c r="BA102" s="67">
        <f t="shared" si="53"/>
        <v>2.5595208215468363E-2</v>
      </c>
      <c r="BB102" s="123">
        <f t="shared" si="54"/>
        <v>0</v>
      </c>
      <c r="BC102" s="67">
        <f t="shared" si="55"/>
        <v>5.989007931335117E-2</v>
      </c>
      <c r="BD102" s="67">
        <f t="shared" si="56"/>
        <v>4.0718137812904336E-2</v>
      </c>
      <c r="BE102" s="67">
        <f t="shared" si="57"/>
        <v>3.1240638445209964E-2</v>
      </c>
      <c r="BH102" s="57">
        <f t="shared" si="58"/>
        <v>2.5595208215468363E-2</v>
      </c>
      <c r="BJ102" s="57">
        <f t="shared" si="59"/>
        <v>5.989007931335117E-2</v>
      </c>
      <c r="BK102" s="57">
        <f t="shared" si="60"/>
        <v>4.0718137812904336E-2</v>
      </c>
      <c r="BL102" s="57">
        <f t="shared" si="61"/>
        <v>3.1240638445209964E-2</v>
      </c>
    </row>
    <row r="103" spans="2:64" x14ac:dyDescent="0.25">
      <c r="B103" s="118">
        <v>42625</v>
      </c>
      <c r="C103" s="62">
        <v>6.9507532119750977</v>
      </c>
      <c r="D103" s="62">
        <v>4.6279897689819336</v>
      </c>
      <c r="E103" s="62">
        <v>1.197746276855469</v>
      </c>
      <c r="F103" s="62">
        <v>1.325778007507324</v>
      </c>
      <c r="G103" s="62">
        <v>21.954379653930669</v>
      </c>
      <c r="H103" s="62">
        <v>57491</v>
      </c>
      <c r="K103" s="67">
        <f t="shared" si="62"/>
        <v>0</v>
      </c>
      <c r="L103" s="67">
        <f t="shared" si="63"/>
        <v>-4.3041499022320795E-2</v>
      </c>
      <c r="M103" s="67">
        <f t="shared" si="38"/>
        <v>0</v>
      </c>
      <c r="N103" s="67">
        <f t="shared" si="39"/>
        <v>-7.5198046989939149E-2</v>
      </c>
      <c r="O103" s="67">
        <f t="shared" si="40"/>
        <v>-5.2580136639571284E-2</v>
      </c>
      <c r="P103" s="67">
        <f t="shared" si="41"/>
        <v>-3.3468248664506373E-2</v>
      </c>
      <c r="S103" s="67">
        <f t="shared" si="64"/>
        <v>0</v>
      </c>
      <c r="T103" s="67">
        <f t="shared" si="65"/>
        <v>-4.3995252129100812E-2</v>
      </c>
      <c r="U103" s="67">
        <f t="shared" si="42"/>
        <v>0</v>
      </c>
      <c r="V103" s="67">
        <f t="shared" si="43"/>
        <v>-7.8175669247416493E-2</v>
      </c>
      <c r="W103" s="67">
        <f t="shared" si="44"/>
        <v>-5.4012922530693147E-2</v>
      </c>
      <c r="X103" s="67">
        <f t="shared" si="45"/>
        <v>-3.4041129000115015E-2</v>
      </c>
      <c r="AR103" s="122">
        <f t="shared" si="46"/>
        <v>0</v>
      </c>
      <c r="AS103" s="76">
        <f t="shared" si="47"/>
        <v>-4.3995252129100812E-2</v>
      </c>
      <c r="AT103" s="122">
        <f t="shared" si="48"/>
        <v>0</v>
      </c>
      <c r="AU103" s="76">
        <f t="shared" si="49"/>
        <v>-7.8175669247416493E-2</v>
      </c>
      <c r="AV103" s="76">
        <f t="shared" si="50"/>
        <v>-5.4012922530693147E-2</v>
      </c>
      <c r="AW103" s="76">
        <f t="shared" si="51"/>
        <v>-3.4041129000115015E-2</v>
      </c>
      <c r="AY103" s="118">
        <v>42737</v>
      </c>
      <c r="AZ103" s="123">
        <f t="shared" si="52"/>
        <v>0</v>
      </c>
      <c r="BA103" s="67">
        <f t="shared" si="53"/>
        <v>1.9237595915695058E-2</v>
      </c>
      <c r="BB103" s="123">
        <f t="shared" si="54"/>
        <v>4.7514045899284124E-2</v>
      </c>
      <c r="BC103" s="67">
        <f t="shared" si="55"/>
        <v>5.0484363335713177E-2</v>
      </c>
      <c r="BD103" s="67">
        <f t="shared" si="56"/>
        <v>3.4390308546481639E-2</v>
      </c>
      <c r="BE103" s="67">
        <f t="shared" si="57"/>
        <v>3.3383086673351235E-2</v>
      </c>
      <c r="BH103" s="57">
        <f t="shared" si="58"/>
        <v>1.9237595915695058E-2</v>
      </c>
      <c r="BJ103" s="57">
        <f t="shared" si="59"/>
        <v>5.0484363335713177E-2</v>
      </c>
      <c r="BK103" s="57">
        <f t="shared" si="60"/>
        <v>3.4390308546481639E-2</v>
      </c>
      <c r="BL103" s="57">
        <f t="shared" si="61"/>
        <v>3.3383086673351235E-2</v>
      </c>
    </row>
    <row r="104" spans="2:64" x14ac:dyDescent="0.25">
      <c r="B104" s="118">
        <v>42632</v>
      </c>
      <c r="C104" s="62">
        <v>6.9507532119750977</v>
      </c>
      <c r="D104" s="62">
        <v>4.6236111640930178</v>
      </c>
      <c r="E104" s="62">
        <v>1.197746276855469</v>
      </c>
      <c r="F104" s="62">
        <v>1.4793489694595341</v>
      </c>
      <c r="G104" s="62">
        <v>22.849153137207029</v>
      </c>
      <c r="H104" s="62">
        <v>58234.2</v>
      </c>
      <c r="K104" s="67">
        <f t="shared" si="62"/>
        <v>0</v>
      </c>
      <c r="L104" s="67">
        <f t="shared" si="63"/>
        <v>-9.4611377887277026E-4</v>
      </c>
      <c r="M104" s="67">
        <f t="shared" si="38"/>
        <v>0</v>
      </c>
      <c r="N104" s="67">
        <f t="shared" si="39"/>
        <v>0.11583459755901981</v>
      </c>
      <c r="O104" s="67">
        <f t="shared" si="40"/>
        <v>4.0756035806102098E-2</v>
      </c>
      <c r="P104" s="67">
        <f t="shared" si="41"/>
        <v>1.2927240785514105E-2</v>
      </c>
      <c r="S104" s="67">
        <f t="shared" si="64"/>
        <v>0</v>
      </c>
      <c r="T104" s="67">
        <f t="shared" si="65"/>
        <v>-9.4656162701320357E-4</v>
      </c>
      <c r="U104" s="67">
        <f t="shared" si="42"/>
        <v>0</v>
      </c>
      <c r="V104" s="67">
        <f t="shared" si="43"/>
        <v>0.10960264290235817</v>
      </c>
      <c r="W104" s="67">
        <f t="shared" si="44"/>
        <v>3.9947406553528984E-2</v>
      </c>
      <c r="X104" s="67">
        <f t="shared" si="45"/>
        <v>1.2844397203768549E-2</v>
      </c>
      <c r="AR104" s="122">
        <f t="shared" si="46"/>
        <v>0</v>
      </c>
      <c r="AS104" s="76">
        <f t="shared" si="47"/>
        <v>-9.4656162701320357E-4</v>
      </c>
      <c r="AT104" s="122">
        <f t="shared" si="48"/>
        <v>0</v>
      </c>
      <c r="AU104" s="76" t="str">
        <f t="shared" si="49"/>
        <v/>
      </c>
      <c r="AV104" s="76">
        <f t="shared" si="50"/>
        <v>3.9947406553528984E-2</v>
      </c>
      <c r="AW104" s="76">
        <f t="shared" si="51"/>
        <v>1.2844397203768549E-2</v>
      </c>
      <c r="AY104" s="118">
        <v>42751</v>
      </c>
      <c r="AZ104" s="123">
        <f t="shared" si="52"/>
        <v>0</v>
      </c>
      <c r="BA104" s="67">
        <f t="shared" si="53"/>
        <v>3.7930052775478146E-2</v>
      </c>
      <c r="BB104" s="123">
        <f t="shared" si="54"/>
        <v>0</v>
      </c>
      <c r="BC104" s="67">
        <f t="shared" si="55"/>
        <v>6.0595187739137302E-2</v>
      </c>
      <c r="BD104" s="67">
        <f t="shared" si="56"/>
        <v>4.9240987174606489E-2</v>
      </c>
      <c r="BE104" s="67">
        <f t="shared" si="57"/>
        <v>2.1816205301386712E-2</v>
      </c>
      <c r="BH104" s="57">
        <f t="shared" si="58"/>
        <v>3.7930052775478146E-2</v>
      </c>
      <c r="BJ104" s="57">
        <f t="shared" si="59"/>
        <v>6.0595187739137302E-2</v>
      </c>
      <c r="BK104" s="57">
        <f t="shared" si="60"/>
        <v>4.9240987174606489E-2</v>
      </c>
      <c r="BL104" s="57">
        <f t="shared" si="61"/>
        <v>2.1816205301386712E-2</v>
      </c>
    </row>
    <row r="105" spans="2:64" x14ac:dyDescent="0.25">
      <c r="B105" s="118">
        <v>42639</v>
      </c>
      <c r="C105" s="62">
        <v>6.9507532119750977</v>
      </c>
      <c r="D105" s="62">
        <v>4.7470602035522456</v>
      </c>
      <c r="E105" s="62">
        <v>1.197746276855469</v>
      </c>
      <c r="F105" s="62">
        <v>1.6162768125534059</v>
      </c>
      <c r="G105" s="62">
        <v>22.85066032409668</v>
      </c>
      <c r="H105" s="62">
        <v>58502</v>
      </c>
      <c r="K105" s="67">
        <f t="shared" si="62"/>
        <v>0</v>
      </c>
      <c r="L105" s="67">
        <f t="shared" si="63"/>
        <v>2.6699701830018352E-2</v>
      </c>
      <c r="M105" s="67">
        <f t="shared" si="38"/>
        <v>0</v>
      </c>
      <c r="N105" s="67">
        <f t="shared" si="39"/>
        <v>9.2559528495766097E-2</v>
      </c>
      <c r="O105" s="67">
        <f t="shared" si="40"/>
        <v>6.5962483624559809E-5</v>
      </c>
      <c r="P105" s="67">
        <f t="shared" si="41"/>
        <v>4.5986722578827965E-3</v>
      </c>
      <c r="S105" s="67">
        <f t="shared" si="64"/>
        <v>0</v>
      </c>
      <c r="T105" s="67">
        <f t="shared" si="65"/>
        <v>2.6349484906862133E-2</v>
      </c>
      <c r="U105" s="67">
        <f t="shared" si="42"/>
        <v>0</v>
      </c>
      <c r="V105" s="67">
        <f t="shared" si="43"/>
        <v>8.8523134828817296E-2</v>
      </c>
      <c r="W105" s="67">
        <f t="shared" si="44"/>
        <v>6.5960308195600793E-5</v>
      </c>
      <c r="X105" s="67">
        <f t="shared" si="45"/>
        <v>4.5881306704640473E-3</v>
      </c>
      <c r="AR105" s="122">
        <f t="shared" si="46"/>
        <v>0</v>
      </c>
      <c r="AS105" s="76">
        <f t="shared" si="47"/>
        <v>2.6349484906862133E-2</v>
      </c>
      <c r="AT105" s="122">
        <f t="shared" si="48"/>
        <v>0</v>
      </c>
      <c r="AU105" s="76">
        <f t="shared" si="49"/>
        <v>8.8523134828817296E-2</v>
      </c>
      <c r="AV105" s="76">
        <f t="shared" si="50"/>
        <v>6.5960308195600793E-5</v>
      </c>
      <c r="AW105" s="76">
        <f t="shared" si="51"/>
        <v>4.5881306704640473E-3</v>
      </c>
      <c r="AY105" s="118">
        <v>42758</v>
      </c>
      <c r="AZ105" s="123">
        <f t="shared" si="52"/>
        <v>0</v>
      </c>
      <c r="BA105" s="67">
        <f t="shared" si="53"/>
        <v>3.7077850291474507E-2</v>
      </c>
      <c r="BB105" s="123">
        <f t="shared" si="54"/>
        <v>0</v>
      </c>
      <c r="BC105" s="67">
        <f t="shared" si="55"/>
        <v>5.1362023887718447E-2</v>
      </c>
      <c r="BD105" s="67">
        <f t="shared" si="56"/>
        <v>2.4375140541244032E-2</v>
      </c>
      <c r="BE105" s="67">
        <f t="shared" si="57"/>
        <v>2.7548164494020276E-2</v>
      </c>
      <c r="BH105" s="57">
        <f t="shared" si="58"/>
        <v>3.7077850291474507E-2</v>
      </c>
      <c r="BJ105" s="57">
        <f t="shared" si="59"/>
        <v>5.1362023887718447E-2</v>
      </c>
      <c r="BK105" s="57">
        <f t="shared" si="60"/>
        <v>2.4375140541244032E-2</v>
      </c>
      <c r="BL105" s="57">
        <f t="shared" si="61"/>
        <v>2.7548164494020276E-2</v>
      </c>
    </row>
    <row r="106" spans="2:64" x14ac:dyDescent="0.25">
      <c r="B106" s="118">
        <v>42646</v>
      </c>
      <c r="C106" s="62">
        <v>6.9507532119750977</v>
      </c>
      <c r="D106" s="62">
        <v>4.8386983871459961</v>
      </c>
      <c r="E106" s="62">
        <v>1.197746276855469</v>
      </c>
      <c r="F106" s="62">
        <v>1.6128724813461299</v>
      </c>
      <c r="G106" s="62">
        <v>23.176580429077148</v>
      </c>
      <c r="H106" s="62">
        <v>60161.4</v>
      </c>
      <c r="K106" s="67">
        <f t="shared" si="62"/>
        <v>0</v>
      </c>
      <c r="L106" s="67">
        <f t="shared" si="63"/>
        <v>1.930419663209193E-2</v>
      </c>
      <c r="M106" s="67">
        <f t="shared" si="38"/>
        <v>0</v>
      </c>
      <c r="N106" s="67">
        <f t="shared" si="39"/>
        <v>-2.1062798035800245E-3</v>
      </c>
      <c r="O106" s="67">
        <f t="shared" si="40"/>
        <v>1.4263049748141299E-2</v>
      </c>
      <c r="P106" s="67">
        <f t="shared" si="41"/>
        <v>2.8364842227616149E-2</v>
      </c>
      <c r="S106" s="67">
        <f t="shared" si="64"/>
        <v>0</v>
      </c>
      <c r="T106" s="67">
        <f t="shared" si="65"/>
        <v>1.9120234354451995E-2</v>
      </c>
      <c r="U106" s="67">
        <f t="shared" si="42"/>
        <v>0</v>
      </c>
      <c r="V106" s="67">
        <f t="shared" si="43"/>
        <v>-2.1085011305910901E-3</v>
      </c>
      <c r="W106" s="67">
        <f t="shared" si="44"/>
        <v>1.4162289423562147E-2</v>
      </c>
      <c r="X106" s="67">
        <f t="shared" si="45"/>
        <v>2.797000895980685E-2</v>
      </c>
      <c r="AR106" s="122">
        <f t="shared" si="46"/>
        <v>0</v>
      </c>
      <c r="AS106" s="76">
        <f t="shared" si="47"/>
        <v>1.9120234354451995E-2</v>
      </c>
      <c r="AT106" s="122">
        <f t="shared" si="48"/>
        <v>0</v>
      </c>
      <c r="AU106" s="76">
        <f t="shared" si="49"/>
        <v>-2.1085011305910901E-3</v>
      </c>
      <c r="AV106" s="76">
        <f t="shared" si="50"/>
        <v>1.4162289423562147E-2</v>
      </c>
      <c r="AW106" s="76">
        <f t="shared" si="51"/>
        <v>2.797000895980685E-2</v>
      </c>
      <c r="AY106" s="118">
        <v>42765</v>
      </c>
      <c r="AZ106" s="123">
        <f t="shared" si="52"/>
        <v>0</v>
      </c>
      <c r="BA106" s="67">
        <f t="shared" si="53"/>
        <v>6.140953353373417E-2</v>
      </c>
      <c r="BB106" s="123">
        <f t="shared" si="54"/>
        <v>0</v>
      </c>
      <c r="BC106" s="67">
        <f t="shared" si="55"/>
        <v>2.5762084351750227E-2</v>
      </c>
      <c r="BD106" s="67">
        <f t="shared" si="56"/>
        <v>-2.019479255221969E-2</v>
      </c>
      <c r="BE106" s="67">
        <f t="shared" si="57"/>
        <v>-1.9680366808779357E-2</v>
      </c>
      <c r="BH106" s="57">
        <f t="shared" si="58"/>
        <v>6.140953353373417E-2</v>
      </c>
      <c r="BJ106" s="57">
        <f t="shared" si="59"/>
        <v>2.5762084351750227E-2</v>
      </c>
      <c r="BK106" s="57">
        <f t="shared" si="60"/>
        <v>-2.019479255221969E-2</v>
      </c>
      <c r="BL106" s="57">
        <f t="shared" si="61"/>
        <v>-1.9680366808779357E-2</v>
      </c>
    </row>
    <row r="107" spans="2:64" x14ac:dyDescent="0.25">
      <c r="B107" s="118">
        <v>42653</v>
      </c>
      <c r="C107" s="62">
        <v>6.9507532119750977</v>
      </c>
      <c r="D107" s="62">
        <v>4.8412514925003052</v>
      </c>
      <c r="E107" s="62">
        <v>1.197746276855469</v>
      </c>
      <c r="F107" s="62">
        <v>1.6198701560497279</v>
      </c>
      <c r="G107" s="62">
        <v>23.27843189239502</v>
      </c>
      <c r="H107" s="62">
        <v>61394</v>
      </c>
      <c r="K107" s="67">
        <f t="shared" si="62"/>
        <v>0</v>
      </c>
      <c r="L107" s="67">
        <f t="shared" si="63"/>
        <v>5.2764300438545853E-4</v>
      </c>
      <c r="M107" s="67">
        <f t="shared" si="38"/>
        <v>0</v>
      </c>
      <c r="N107" s="67">
        <f t="shared" si="39"/>
        <v>4.3386410175203505E-3</v>
      </c>
      <c r="O107" s="67">
        <f t="shared" si="40"/>
        <v>4.3945854579172661E-3</v>
      </c>
      <c r="P107" s="67">
        <f t="shared" si="41"/>
        <v>2.0488220021475545E-2</v>
      </c>
      <c r="S107" s="67">
        <f t="shared" si="64"/>
        <v>0</v>
      </c>
      <c r="T107" s="67">
        <f t="shared" si="65"/>
        <v>5.2750384976257727E-4</v>
      </c>
      <c r="U107" s="67">
        <f t="shared" si="42"/>
        <v>0</v>
      </c>
      <c r="V107" s="67">
        <f t="shared" si="43"/>
        <v>4.3292562495487689E-3</v>
      </c>
      <c r="W107" s="67">
        <f t="shared" si="44"/>
        <v>4.3849574642984661E-3</v>
      </c>
      <c r="X107" s="67">
        <f t="shared" si="45"/>
        <v>2.0281159861084207E-2</v>
      </c>
      <c r="AR107" s="122">
        <f t="shared" si="46"/>
        <v>0</v>
      </c>
      <c r="AS107" s="76">
        <f t="shared" si="47"/>
        <v>5.2750384976257727E-4</v>
      </c>
      <c r="AT107" s="122">
        <f t="shared" si="48"/>
        <v>0</v>
      </c>
      <c r="AU107" s="76">
        <f t="shared" si="49"/>
        <v>4.3292562495487689E-3</v>
      </c>
      <c r="AV107" s="76">
        <f t="shared" si="50"/>
        <v>4.3849574642984661E-3</v>
      </c>
      <c r="AW107" s="76">
        <f t="shared" si="51"/>
        <v>2.0281159861084207E-2</v>
      </c>
      <c r="AY107" s="118">
        <v>42772</v>
      </c>
      <c r="AZ107" s="123">
        <f t="shared" si="52"/>
        <v>0</v>
      </c>
      <c r="BA107" s="67">
        <f t="shared" si="53"/>
        <v>5.2586383835918321E-2</v>
      </c>
      <c r="BB107" s="123">
        <f t="shared" si="54"/>
        <v>0</v>
      </c>
      <c r="BC107" s="67">
        <f t="shared" si="55"/>
        <v>-3.9372630039018093E-3</v>
      </c>
      <c r="BD107" s="67">
        <f t="shared" si="56"/>
        <v>3.1237002532937489E-2</v>
      </c>
      <c r="BE107" s="67">
        <f t="shared" si="57"/>
        <v>2.3970678300997985E-3</v>
      </c>
      <c r="BH107" s="57">
        <f t="shared" si="58"/>
        <v>5.2586383835918321E-2</v>
      </c>
      <c r="BJ107" s="57">
        <f t="shared" si="59"/>
        <v>-3.9372630039018093E-3</v>
      </c>
      <c r="BK107" s="57">
        <f t="shared" si="60"/>
        <v>3.1237002532937489E-2</v>
      </c>
      <c r="BL107" s="57">
        <f t="shared" si="61"/>
        <v>2.3970678300997985E-3</v>
      </c>
    </row>
    <row r="108" spans="2:64" x14ac:dyDescent="0.25">
      <c r="B108" s="118">
        <v>42660</v>
      </c>
      <c r="C108" s="62">
        <v>6.9507532119750977</v>
      </c>
      <c r="D108" s="62">
        <v>4.8751779556274411</v>
      </c>
      <c r="E108" s="62">
        <v>1.197746276855469</v>
      </c>
      <c r="F108" s="62">
        <v>1.7777909517288211</v>
      </c>
      <c r="G108" s="62">
        <v>24.047212600708011</v>
      </c>
      <c r="H108" s="62">
        <v>63586</v>
      </c>
      <c r="K108" s="67">
        <f t="shared" si="62"/>
        <v>0</v>
      </c>
      <c r="L108" s="67">
        <f t="shared" si="63"/>
        <v>7.0077877961292057E-3</v>
      </c>
      <c r="M108" s="67">
        <f t="shared" si="38"/>
        <v>0</v>
      </c>
      <c r="N108" s="67">
        <f t="shared" si="39"/>
        <v>9.7489786504990184E-2</v>
      </c>
      <c r="O108" s="67">
        <f t="shared" si="40"/>
        <v>3.3025450849382576E-2</v>
      </c>
      <c r="P108" s="67">
        <f t="shared" si="41"/>
        <v>3.5703814705019932E-2</v>
      </c>
      <c r="S108" s="67">
        <f t="shared" si="64"/>
        <v>0</v>
      </c>
      <c r="T108" s="67">
        <f t="shared" si="65"/>
        <v>6.9833473670263095E-3</v>
      </c>
      <c r="U108" s="67">
        <f t="shared" si="42"/>
        <v>0</v>
      </c>
      <c r="V108" s="67">
        <f t="shared" si="43"/>
        <v>9.3025559778092098E-2</v>
      </c>
      <c r="W108" s="67">
        <f t="shared" si="44"/>
        <v>3.2491827635915078E-2</v>
      </c>
      <c r="X108" s="67">
        <f t="shared" si="45"/>
        <v>3.5081209820183562E-2</v>
      </c>
      <c r="AR108" s="122">
        <f t="shared" si="46"/>
        <v>0</v>
      </c>
      <c r="AS108" s="76">
        <f t="shared" si="47"/>
        <v>6.9833473670263095E-3</v>
      </c>
      <c r="AT108" s="122">
        <f t="shared" si="48"/>
        <v>0</v>
      </c>
      <c r="AU108" s="76">
        <f t="shared" si="49"/>
        <v>9.3025559778092098E-2</v>
      </c>
      <c r="AV108" s="76">
        <f t="shared" si="50"/>
        <v>3.2491827635915078E-2</v>
      </c>
      <c r="AW108" s="76">
        <f t="shared" si="51"/>
        <v>3.5081209820183562E-2</v>
      </c>
      <c r="AY108" s="118">
        <v>42779</v>
      </c>
      <c r="AZ108" s="123">
        <f t="shared" si="52"/>
        <v>0</v>
      </c>
      <c r="BA108" s="67">
        <f t="shared" si="53"/>
        <v>6.731418709643508E-2</v>
      </c>
      <c r="BB108" s="123" t="str">
        <f t="shared" si="54"/>
        <v/>
      </c>
      <c r="BC108" s="67">
        <f t="shared" si="55"/>
        <v>7.1599918569873952E-2</v>
      </c>
      <c r="BD108" s="67">
        <f t="shared" si="56"/>
        <v>3.6098518126186203E-2</v>
      </c>
      <c r="BE108" s="67">
        <f t="shared" si="57"/>
        <v>3.9628009203756503E-2</v>
      </c>
      <c r="BH108" s="57">
        <f t="shared" si="58"/>
        <v>6.731418709643508E-2</v>
      </c>
      <c r="BJ108" s="57">
        <f t="shared" si="59"/>
        <v>7.1599918569873952E-2</v>
      </c>
      <c r="BK108" s="57">
        <f t="shared" si="60"/>
        <v>3.6098518126186203E-2</v>
      </c>
      <c r="BL108" s="57">
        <f t="shared" si="61"/>
        <v>3.9628009203756503E-2</v>
      </c>
    </row>
    <row r="109" spans="2:64" x14ac:dyDescent="0.25">
      <c r="B109" s="118">
        <v>42667</v>
      </c>
      <c r="C109" s="62">
        <v>6.9507532119750977</v>
      </c>
      <c r="D109" s="62">
        <v>4.8375302314758297</v>
      </c>
      <c r="E109" s="62">
        <v>1.197746276855469</v>
      </c>
      <c r="F109" s="62">
        <v>1.857602429389954</v>
      </c>
      <c r="G109" s="62">
        <v>24.5044059753418</v>
      </c>
      <c r="H109" s="62">
        <v>64062</v>
      </c>
      <c r="K109" s="67">
        <f t="shared" si="62"/>
        <v>0</v>
      </c>
      <c r="L109" s="67">
        <f t="shared" si="63"/>
        <v>-7.7223281886877881E-3</v>
      </c>
      <c r="M109" s="67">
        <f t="shared" si="38"/>
        <v>0</v>
      </c>
      <c r="N109" s="67">
        <f t="shared" si="39"/>
        <v>4.4893623507038294E-2</v>
      </c>
      <c r="O109" s="67">
        <f t="shared" si="40"/>
        <v>1.9012323059028002E-2</v>
      </c>
      <c r="P109" s="67">
        <f t="shared" si="41"/>
        <v>7.4859245745919623E-3</v>
      </c>
      <c r="S109" s="67">
        <f t="shared" si="64"/>
        <v>0</v>
      </c>
      <c r="T109" s="67">
        <f t="shared" si="65"/>
        <v>-7.7522997649542942E-3</v>
      </c>
      <c r="U109" s="67">
        <f t="shared" si="42"/>
        <v>0</v>
      </c>
      <c r="V109" s="67">
        <f t="shared" si="43"/>
        <v>4.3915084548197036E-2</v>
      </c>
      <c r="W109" s="67">
        <f t="shared" si="44"/>
        <v>1.8833847454047488E-2</v>
      </c>
      <c r="X109" s="67">
        <f t="shared" si="45"/>
        <v>7.4580440955443273E-3</v>
      </c>
      <c r="AR109" s="122">
        <f t="shared" si="46"/>
        <v>0</v>
      </c>
      <c r="AS109" s="76">
        <f t="shared" si="47"/>
        <v>-7.7522997649542942E-3</v>
      </c>
      <c r="AT109" s="122">
        <f t="shared" si="48"/>
        <v>0</v>
      </c>
      <c r="AU109" s="76">
        <f t="shared" si="49"/>
        <v>4.3915084548197036E-2</v>
      </c>
      <c r="AV109" s="76">
        <f t="shared" si="50"/>
        <v>1.8833847454047488E-2</v>
      </c>
      <c r="AW109" s="76">
        <f t="shared" si="51"/>
        <v>7.4580440955443273E-3</v>
      </c>
      <c r="AY109" s="118">
        <v>42786</v>
      </c>
      <c r="AZ109" s="123">
        <f t="shared" si="52"/>
        <v>0</v>
      </c>
      <c r="BA109" s="67">
        <f t="shared" si="53"/>
        <v>2.3209395169289614E-2</v>
      </c>
      <c r="BB109" s="123" t="str">
        <f t="shared" si="54"/>
        <v/>
      </c>
      <c r="BC109" s="67">
        <f t="shared" si="55"/>
        <v>-2.7440518523027632E-2</v>
      </c>
      <c r="BD109" s="67">
        <f t="shared" si="56"/>
        <v>-9.4996240601590287E-3</v>
      </c>
      <c r="BE109" s="67">
        <f t="shared" si="57"/>
        <v>9.0891334001123748E-3</v>
      </c>
      <c r="BH109" s="57">
        <f t="shared" si="58"/>
        <v>2.3209395169289614E-2</v>
      </c>
      <c r="BJ109" s="57">
        <f t="shared" si="59"/>
        <v>-2.7440518523027632E-2</v>
      </c>
      <c r="BK109" s="57">
        <f t="shared" si="60"/>
        <v>-9.4996240601590287E-3</v>
      </c>
      <c r="BL109" s="57">
        <f t="shared" si="61"/>
        <v>9.0891334001123748E-3</v>
      </c>
    </row>
    <row r="110" spans="2:64" x14ac:dyDescent="0.25">
      <c r="B110" s="118">
        <v>42674</v>
      </c>
      <c r="C110" s="62">
        <v>6.9507532119750977</v>
      </c>
      <c r="D110" s="62">
        <v>4.8791908025741577</v>
      </c>
      <c r="E110" s="62">
        <v>1.197746276855469</v>
      </c>
      <c r="F110" s="62">
        <v>1.8127792775630951</v>
      </c>
      <c r="G110" s="62">
        <v>24.711878776550289</v>
      </c>
      <c r="H110" s="62">
        <v>62899.75</v>
      </c>
      <c r="K110" s="67">
        <f t="shared" si="62"/>
        <v>0</v>
      </c>
      <c r="L110" s="67">
        <f t="shared" si="63"/>
        <v>8.6119505418817965E-3</v>
      </c>
      <c r="M110" s="67">
        <f t="shared" si="38"/>
        <v>0</v>
      </c>
      <c r="N110" s="67">
        <f t="shared" si="39"/>
        <v>-2.4129572139706457E-2</v>
      </c>
      <c r="O110" s="67">
        <f t="shared" si="40"/>
        <v>8.4667549752996951E-3</v>
      </c>
      <c r="P110" s="67">
        <f t="shared" si="41"/>
        <v>-1.81425806250195E-2</v>
      </c>
      <c r="S110" s="67">
        <f t="shared" si="64"/>
        <v>0</v>
      </c>
      <c r="T110" s="67">
        <f t="shared" si="65"/>
        <v>8.57507923384054E-3</v>
      </c>
      <c r="U110" s="67">
        <f t="shared" si="42"/>
        <v>0</v>
      </c>
      <c r="V110" s="67">
        <f t="shared" si="43"/>
        <v>-2.4425459722076163E-2</v>
      </c>
      <c r="W110" s="67">
        <f t="shared" si="44"/>
        <v>8.431113045078804E-3</v>
      </c>
      <c r="X110" s="67">
        <f t="shared" si="45"/>
        <v>-1.8309175288522151E-2</v>
      </c>
      <c r="AR110" s="122">
        <f t="shared" si="46"/>
        <v>0</v>
      </c>
      <c r="AS110" s="76">
        <f t="shared" si="47"/>
        <v>8.57507923384054E-3</v>
      </c>
      <c r="AT110" s="122">
        <f t="shared" si="48"/>
        <v>0</v>
      </c>
      <c r="AU110" s="76">
        <f t="shared" si="49"/>
        <v>-2.4425459722076163E-2</v>
      </c>
      <c r="AV110" s="76">
        <f t="shared" si="50"/>
        <v>8.431113045078804E-3</v>
      </c>
      <c r="AW110" s="76">
        <f t="shared" si="51"/>
        <v>-1.8309175288522151E-2</v>
      </c>
      <c r="AY110" s="118">
        <v>42793</v>
      </c>
      <c r="AZ110" s="123">
        <f t="shared" si="52"/>
        <v>0</v>
      </c>
      <c r="BA110" s="67">
        <f t="shared" si="53"/>
        <v>5.4922650710583838E-2</v>
      </c>
      <c r="BB110" s="123">
        <f t="shared" si="54"/>
        <v>0</v>
      </c>
      <c r="BC110" s="67">
        <f t="shared" si="55"/>
        <v>2.3533764541625118E-2</v>
      </c>
      <c r="BD110" s="67">
        <f t="shared" si="56"/>
        <v>-3.1667607920686171E-3</v>
      </c>
      <c r="BE110" s="67">
        <f t="shared" si="57"/>
        <v>-2.2530427371831151E-2</v>
      </c>
      <c r="BH110" s="57">
        <f t="shared" si="58"/>
        <v>5.4922650710583838E-2</v>
      </c>
      <c r="BJ110" s="57">
        <f t="shared" si="59"/>
        <v>2.3533764541625118E-2</v>
      </c>
      <c r="BK110" s="57">
        <f t="shared" si="60"/>
        <v>-3.1667607920686171E-3</v>
      </c>
      <c r="BL110" s="57">
        <f t="shared" si="61"/>
        <v>-2.2530427371831151E-2</v>
      </c>
    </row>
    <row r="111" spans="2:64" x14ac:dyDescent="0.25">
      <c r="B111" s="118">
        <v>42681</v>
      </c>
      <c r="C111" s="62">
        <v>6.9507532119750977</v>
      </c>
      <c r="D111" s="62">
        <v>4.8865596771240236</v>
      </c>
      <c r="E111" s="62">
        <v>1.197746276855469</v>
      </c>
      <c r="F111" s="62">
        <v>1.757365226745605</v>
      </c>
      <c r="G111" s="62">
        <v>23.580965042114261</v>
      </c>
      <c r="H111" s="62">
        <v>62370.6</v>
      </c>
      <c r="K111" s="67">
        <f t="shared" si="62"/>
        <v>0</v>
      </c>
      <c r="L111" s="67">
        <f t="shared" si="63"/>
        <v>1.5102657075796166E-3</v>
      </c>
      <c r="M111" s="67">
        <f t="shared" si="38"/>
        <v>0</v>
      </c>
      <c r="N111" s="67">
        <f t="shared" si="39"/>
        <v>-3.0568559285376828E-2</v>
      </c>
      <c r="O111" s="67">
        <f t="shared" si="40"/>
        <v>-4.5763972244359685E-2</v>
      </c>
      <c r="P111" s="67">
        <f t="shared" si="41"/>
        <v>-8.4125930548213379E-3</v>
      </c>
      <c r="S111" s="67">
        <f t="shared" si="64"/>
        <v>0</v>
      </c>
      <c r="T111" s="67">
        <f t="shared" si="65"/>
        <v>1.5091264032830913E-3</v>
      </c>
      <c r="U111" s="67">
        <f t="shared" si="42"/>
        <v>0</v>
      </c>
      <c r="V111" s="67">
        <f t="shared" si="43"/>
        <v>-3.1045522927191972E-2</v>
      </c>
      <c r="W111" s="67">
        <f t="shared" si="44"/>
        <v>-4.6844229585409236E-2</v>
      </c>
      <c r="X111" s="67">
        <f t="shared" si="45"/>
        <v>-8.4481786343188672E-3</v>
      </c>
      <c r="AR111" s="122">
        <f t="shared" si="46"/>
        <v>0</v>
      </c>
      <c r="AS111" s="76">
        <f t="shared" si="47"/>
        <v>1.5091264032830913E-3</v>
      </c>
      <c r="AT111" s="122">
        <f t="shared" si="48"/>
        <v>0</v>
      </c>
      <c r="AU111" s="76">
        <f t="shared" si="49"/>
        <v>-3.1045522927191972E-2</v>
      </c>
      <c r="AV111" s="76">
        <f t="shared" si="50"/>
        <v>-4.6844229585409236E-2</v>
      </c>
      <c r="AW111" s="76">
        <f t="shared" si="51"/>
        <v>-8.4481786343188672E-3</v>
      </c>
      <c r="AY111" s="118">
        <v>42814</v>
      </c>
      <c r="AZ111" s="123">
        <f t="shared" si="52"/>
        <v>0</v>
      </c>
      <c r="BA111" s="67">
        <f t="shared" si="53"/>
        <v>-9.2789308448239585E-2</v>
      </c>
      <c r="BB111" s="123">
        <f t="shared" si="54"/>
        <v>3.5125929636332653E-3</v>
      </c>
      <c r="BC111" s="67">
        <f t="shared" si="55"/>
        <v>-7.6237443141247224E-2</v>
      </c>
      <c r="BD111" s="67">
        <f t="shared" si="56"/>
        <v>-3.7433726895460373E-2</v>
      </c>
      <c r="BE111" s="67">
        <f t="shared" si="57"/>
        <v>-2.3840653281322538E-2</v>
      </c>
      <c r="BH111" s="57">
        <f t="shared" si="58"/>
        <v>-9.2789308448239585E-2</v>
      </c>
      <c r="BJ111" s="57">
        <f t="shared" si="59"/>
        <v>-7.6237443141247224E-2</v>
      </c>
      <c r="BK111" s="57">
        <f t="shared" si="60"/>
        <v>-3.7433726895460373E-2</v>
      </c>
      <c r="BL111" s="57">
        <f t="shared" si="61"/>
        <v>-2.3840653281322538E-2</v>
      </c>
    </row>
    <row r="112" spans="2:64" x14ac:dyDescent="0.25">
      <c r="B112" s="118">
        <v>42688</v>
      </c>
      <c r="C112" s="62">
        <v>6.9507532119750977</v>
      </c>
      <c r="D112" s="62">
        <v>4.5185995101928711</v>
      </c>
      <c r="E112" s="62">
        <v>1.197746276855469</v>
      </c>
      <c r="F112" s="62">
        <v>1.6666790843009951</v>
      </c>
      <c r="G112" s="62">
        <v>21.428152561187741</v>
      </c>
      <c r="H112" s="62">
        <v>60037</v>
      </c>
      <c r="K112" s="67">
        <f t="shared" si="62"/>
        <v>0</v>
      </c>
      <c r="L112" s="67">
        <f t="shared" si="63"/>
        <v>-7.5300454971157671E-2</v>
      </c>
      <c r="M112" s="67">
        <f t="shared" si="38"/>
        <v>0</v>
      </c>
      <c r="N112" s="67">
        <f t="shared" si="39"/>
        <v>-5.1603469252972545E-2</v>
      </c>
      <c r="O112" s="67">
        <f t="shared" si="40"/>
        <v>-9.1294502878983996E-2</v>
      </c>
      <c r="P112" s="67">
        <f t="shared" si="41"/>
        <v>-3.7415064148813681E-2</v>
      </c>
      <c r="S112" s="67">
        <f t="shared" si="64"/>
        <v>0</v>
      </c>
      <c r="T112" s="67">
        <f t="shared" si="65"/>
        <v>-7.8286410418950292E-2</v>
      </c>
      <c r="U112" s="67">
        <f t="shared" si="42"/>
        <v>0</v>
      </c>
      <c r="V112" s="67">
        <f t="shared" si="43"/>
        <v>-5.2982582803663775E-2</v>
      </c>
      <c r="W112" s="67">
        <f t="shared" si="44"/>
        <v>-9.5734222864759119E-2</v>
      </c>
      <c r="X112" s="67">
        <f t="shared" si="45"/>
        <v>-3.8132971673368703E-2</v>
      </c>
      <c r="AR112" s="122">
        <f t="shared" si="46"/>
        <v>0</v>
      </c>
      <c r="AS112" s="76">
        <f t="shared" si="47"/>
        <v>-7.8286410418950292E-2</v>
      </c>
      <c r="AT112" s="122">
        <f t="shared" si="48"/>
        <v>0</v>
      </c>
      <c r="AU112" s="76">
        <f t="shared" si="49"/>
        <v>-5.2982582803663775E-2</v>
      </c>
      <c r="AV112" s="76">
        <f t="shared" si="50"/>
        <v>-9.5734222864759119E-2</v>
      </c>
      <c r="AW112" s="76">
        <f t="shared" si="51"/>
        <v>-3.8132971673368703E-2</v>
      </c>
      <c r="AY112" s="118">
        <v>42821</v>
      </c>
      <c r="AZ112" s="123">
        <f t="shared" si="52"/>
        <v>0</v>
      </c>
      <c r="BA112" s="67">
        <f t="shared" si="53"/>
        <v>1.481941270039951E-3</v>
      </c>
      <c r="BB112" s="123">
        <f t="shared" si="54"/>
        <v>-1.974295526686095E-3</v>
      </c>
      <c r="BC112" s="67">
        <f t="shared" si="55"/>
        <v>-2.0286391685069832E-3</v>
      </c>
      <c r="BD112" s="67">
        <f t="shared" si="56"/>
        <v>4.1411404112616873E-2</v>
      </c>
      <c r="BE112" s="67">
        <f t="shared" si="57"/>
        <v>1.8511910215154199E-2</v>
      </c>
      <c r="BH112" s="57">
        <f t="shared" si="58"/>
        <v>1.481941270039951E-3</v>
      </c>
      <c r="BJ112" s="57">
        <f t="shared" si="59"/>
        <v>-2.0286391685069832E-3</v>
      </c>
      <c r="BK112" s="57">
        <f t="shared" si="60"/>
        <v>4.1411404112616873E-2</v>
      </c>
      <c r="BL112" s="57">
        <f t="shared" si="61"/>
        <v>1.8511910215154199E-2</v>
      </c>
    </row>
    <row r="113" spans="2:64" x14ac:dyDescent="0.25">
      <c r="B113" s="118">
        <v>42695</v>
      </c>
      <c r="C113" s="62">
        <v>6.9507532119750977</v>
      </c>
      <c r="D113" s="62">
        <v>4.9381219863891603</v>
      </c>
      <c r="E113" s="62">
        <v>1.197746276855469</v>
      </c>
      <c r="F113" s="62">
        <v>1.816751074790955</v>
      </c>
      <c r="G113" s="62">
        <v>22.420627212524419</v>
      </c>
      <c r="H113" s="62">
        <v>61593</v>
      </c>
      <c r="K113" s="67">
        <f t="shared" si="62"/>
        <v>0</v>
      </c>
      <c r="L113" s="67">
        <f t="shared" si="63"/>
        <v>9.2843474012234806E-2</v>
      </c>
      <c r="M113" s="67">
        <f t="shared" si="38"/>
        <v>0</v>
      </c>
      <c r="N113" s="67">
        <f t="shared" si="39"/>
        <v>9.0042523424898047E-2</v>
      </c>
      <c r="O113" s="67">
        <f t="shared" si="40"/>
        <v>4.6316389082198484E-2</v>
      </c>
      <c r="P113" s="67">
        <f t="shared" si="41"/>
        <v>2.5917350966903729E-2</v>
      </c>
      <c r="S113" s="67">
        <f t="shared" si="64"/>
        <v>0</v>
      </c>
      <c r="T113" s="67">
        <f t="shared" si="65"/>
        <v>8.8782991265127342E-2</v>
      </c>
      <c r="U113" s="67">
        <f t="shared" si="42"/>
        <v>0</v>
      </c>
      <c r="V113" s="67">
        <f t="shared" si="43"/>
        <v>8.6216707796511929E-2</v>
      </c>
      <c r="W113" s="67">
        <f t="shared" si="44"/>
        <v>4.52757951283108E-2</v>
      </c>
      <c r="X113" s="67">
        <f t="shared" si="45"/>
        <v>2.558718889072643E-2</v>
      </c>
      <c r="AR113" s="122">
        <f t="shared" si="46"/>
        <v>0</v>
      </c>
      <c r="AS113" s="76">
        <f t="shared" si="47"/>
        <v>8.8782991265127342E-2</v>
      </c>
      <c r="AT113" s="122">
        <f t="shared" si="48"/>
        <v>0</v>
      </c>
      <c r="AU113" s="76">
        <f t="shared" si="49"/>
        <v>8.6216707796511929E-2</v>
      </c>
      <c r="AV113" s="76">
        <f t="shared" si="50"/>
        <v>4.52757951283108E-2</v>
      </c>
      <c r="AW113" s="76">
        <f t="shared" si="51"/>
        <v>2.558718889072643E-2</v>
      </c>
      <c r="AY113" s="118">
        <v>42828</v>
      </c>
      <c r="AZ113" s="123">
        <f t="shared" si="52"/>
        <v>0</v>
      </c>
      <c r="BA113" s="67">
        <f t="shared" si="53"/>
        <v>2.9650521146770491E-2</v>
      </c>
      <c r="BB113" s="123">
        <f t="shared" si="54"/>
        <v>1.0050240000240339E-2</v>
      </c>
      <c r="BC113" s="67">
        <f t="shared" si="55"/>
        <v>1.3203877979855921E-2</v>
      </c>
      <c r="BD113" s="67">
        <f t="shared" si="56"/>
        <v>4.2978199468494217E-2</v>
      </c>
      <c r="BE113" s="67">
        <f t="shared" si="57"/>
        <v>-4.7743945511633841E-4</v>
      </c>
      <c r="BH113" s="57">
        <f t="shared" si="58"/>
        <v>2.9650521146770491E-2</v>
      </c>
      <c r="BJ113" s="57">
        <f t="shared" si="59"/>
        <v>1.3203877979855921E-2</v>
      </c>
      <c r="BK113" s="57">
        <f t="shared" si="60"/>
        <v>4.2978199468494217E-2</v>
      </c>
      <c r="BL113" s="57">
        <f t="shared" si="61"/>
        <v>-4.7743945511633841E-4</v>
      </c>
    </row>
    <row r="114" spans="2:64" x14ac:dyDescent="0.25">
      <c r="B114" s="118">
        <v>42702</v>
      </c>
      <c r="C114" s="62">
        <v>6.9507532119750977</v>
      </c>
      <c r="D114" s="62">
        <v>4.9548841476440426</v>
      </c>
      <c r="E114" s="62">
        <v>1.197746276855469</v>
      </c>
      <c r="F114" s="62">
        <v>2.0176035165786739</v>
      </c>
      <c r="G114" s="62">
        <v>22.186746597290039</v>
      </c>
      <c r="H114" s="62">
        <v>61114.2</v>
      </c>
      <c r="K114" s="67">
        <f t="shared" si="62"/>
        <v>0</v>
      </c>
      <c r="L114" s="67">
        <f t="shared" si="63"/>
        <v>3.3944404980443821E-3</v>
      </c>
      <c r="M114" s="67">
        <f t="shared" si="38"/>
        <v>0</v>
      </c>
      <c r="N114" s="67">
        <f t="shared" si="39"/>
        <v>0.11055584035409471</v>
      </c>
      <c r="O114" s="67">
        <f t="shared" si="40"/>
        <v>-1.0431492973743905E-2</v>
      </c>
      <c r="P114" s="67">
        <f t="shared" si="41"/>
        <v>-7.7736106375725367E-3</v>
      </c>
      <c r="S114" s="67">
        <f t="shared" si="64"/>
        <v>0</v>
      </c>
      <c r="T114" s="67">
        <f t="shared" si="65"/>
        <v>3.3886923889669724E-3</v>
      </c>
      <c r="U114" s="67">
        <f t="shared" si="42"/>
        <v>0</v>
      </c>
      <c r="V114" s="67">
        <f t="shared" si="43"/>
        <v>0.10486064706301981</v>
      </c>
      <c r="W114" s="67">
        <f t="shared" si="44"/>
        <v>-1.0486282352999808E-2</v>
      </c>
      <c r="X114" s="67">
        <f t="shared" si="45"/>
        <v>-7.8039826512728361E-3</v>
      </c>
      <c r="AR114" s="122">
        <f t="shared" si="46"/>
        <v>0</v>
      </c>
      <c r="AS114" s="76">
        <f t="shared" si="47"/>
        <v>3.3886923889669724E-3</v>
      </c>
      <c r="AT114" s="122">
        <f t="shared" si="48"/>
        <v>0</v>
      </c>
      <c r="AU114" s="76" t="str">
        <f t="shared" si="49"/>
        <v/>
      </c>
      <c r="AV114" s="76">
        <f t="shared" si="50"/>
        <v>-1.0486282352999808E-2</v>
      </c>
      <c r="AW114" s="76">
        <f t="shared" si="51"/>
        <v>-7.8039826512728361E-3</v>
      </c>
      <c r="AY114" s="118">
        <v>42835</v>
      </c>
      <c r="AZ114" s="123">
        <f t="shared" si="52"/>
        <v>0</v>
      </c>
      <c r="BA114" s="67">
        <f t="shared" si="53"/>
        <v>1.7018063116004317E-2</v>
      </c>
      <c r="BB114" s="123">
        <f t="shared" si="54"/>
        <v>-3.5388505184511627E-3</v>
      </c>
      <c r="BC114" s="67">
        <f t="shared" si="55"/>
        <v>8.3456456811629842E-3</v>
      </c>
      <c r="BD114" s="67">
        <f t="shared" si="56"/>
        <v>-1.0859027829164449E-2</v>
      </c>
      <c r="BE114" s="67">
        <f t="shared" si="57"/>
        <v>-1.5246379421814253E-2</v>
      </c>
      <c r="BH114" s="57">
        <f t="shared" si="58"/>
        <v>1.7018063116004317E-2</v>
      </c>
      <c r="BJ114" s="57">
        <f t="shared" si="59"/>
        <v>8.3456456811629842E-3</v>
      </c>
      <c r="BK114" s="57">
        <f t="shared" si="60"/>
        <v>-1.0859027829164449E-2</v>
      </c>
      <c r="BL114" s="57">
        <f t="shared" si="61"/>
        <v>-1.5246379421814253E-2</v>
      </c>
    </row>
    <row r="115" spans="2:64" x14ac:dyDescent="0.25">
      <c r="B115" s="118">
        <v>42709</v>
      </c>
      <c r="C115" s="62">
        <v>6.9507532119750977</v>
      </c>
      <c r="D115" s="62">
        <v>4.9269466400146484</v>
      </c>
      <c r="E115" s="62">
        <v>1.197746276855469</v>
      </c>
      <c r="F115" s="62">
        <v>1.948761463165283</v>
      </c>
      <c r="G115" s="62">
        <v>21.11845169067383</v>
      </c>
      <c r="H115" s="62">
        <v>60702.400000000001</v>
      </c>
      <c r="K115" s="67">
        <f t="shared" si="62"/>
        <v>0</v>
      </c>
      <c r="L115" s="67">
        <f t="shared" si="63"/>
        <v>-5.6383775678545689E-3</v>
      </c>
      <c r="M115" s="67">
        <f t="shared" si="38"/>
        <v>0</v>
      </c>
      <c r="N115" s="67">
        <f t="shared" si="39"/>
        <v>-3.4120704512910938E-2</v>
      </c>
      <c r="O115" s="67">
        <f t="shared" si="40"/>
        <v>-4.8150137828080419E-2</v>
      </c>
      <c r="P115" s="67">
        <f t="shared" si="41"/>
        <v>-6.7382048689175189E-3</v>
      </c>
      <c r="S115" s="67">
        <f t="shared" si="64"/>
        <v>0</v>
      </c>
      <c r="T115" s="67">
        <f t="shared" si="65"/>
        <v>-5.654333222924161E-3</v>
      </c>
      <c r="U115" s="67">
        <f t="shared" si="42"/>
        <v>0</v>
      </c>
      <c r="V115" s="67">
        <f t="shared" si="43"/>
        <v>-3.4716405488800603E-2</v>
      </c>
      <c r="W115" s="67">
        <f t="shared" si="44"/>
        <v>-4.9347964430560366E-2</v>
      </c>
      <c r="X115" s="67">
        <f t="shared" si="45"/>
        <v>-6.7610090686542621E-3</v>
      </c>
      <c r="AR115" s="122">
        <f t="shared" si="46"/>
        <v>0</v>
      </c>
      <c r="AS115" s="76">
        <f t="shared" si="47"/>
        <v>-5.654333222924161E-3</v>
      </c>
      <c r="AT115" s="122">
        <f t="shared" si="48"/>
        <v>0</v>
      </c>
      <c r="AU115" s="76">
        <f t="shared" si="49"/>
        <v>-3.4716405488800603E-2</v>
      </c>
      <c r="AV115" s="76">
        <f t="shared" si="50"/>
        <v>-4.9347964430560366E-2</v>
      </c>
      <c r="AW115" s="76">
        <f t="shared" si="51"/>
        <v>-6.7610090686542621E-3</v>
      </c>
      <c r="AY115" s="118">
        <v>42842</v>
      </c>
      <c r="AZ115" s="123">
        <f t="shared" si="52"/>
        <v>0</v>
      </c>
      <c r="BA115" s="67">
        <f t="shared" si="53"/>
        <v>-4.1824232248486123E-2</v>
      </c>
      <c r="BB115" s="123">
        <f t="shared" si="54"/>
        <v>3.5388474132568384E-3</v>
      </c>
      <c r="BC115" s="67">
        <f t="shared" si="55"/>
        <v>-3.5163976968255205E-2</v>
      </c>
      <c r="BD115" s="67">
        <f t="shared" si="56"/>
        <v>-2.7438566701540177E-4</v>
      </c>
      <c r="BE115" s="67">
        <f t="shared" si="57"/>
        <v>-2.5812002724517603E-4</v>
      </c>
      <c r="BH115" s="57">
        <f t="shared" si="58"/>
        <v>-4.1824232248486123E-2</v>
      </c>
      <c r="BJ115" s="57">
        <f t="shared" si="59"/>
        <v>-3.5163976968255205E-2</v>
      </c>
      <c r="BK115" s="57">
        <f t="shared" si="60"/>
        <v>-2.7438566701540177E-4</v>
      </c>
      <c r="BL115" s="57">
        <f t="shared" si="61"/>
        <v>-2.5812002724517603E-4</v>
      </c>
    </row>
    <row r="116" spans="2:64" x14ac:dyDescent="0.25">
      <c r="B116" s="118">
        <v>42716</v>
      </c>
      <c r="C116" s="62">
        <v>6.9507532119750977</v>
      </c>
      <c r="D116" s="62">
        <v>4.9290051460266113</v>
      </c>
      <c r="E116" s="62">
        <v>1.197746276855469</v>
      </c>
      <c r="F116" s="62">
        <v>1.8855932950973511</v>
      </c>
      <c r="G116" s="62">
        <v>21.003775024414061</v>
      </c>
      <c r="H116" s="62">
        <v>58691.4</v>
      </c>
      <c r="K116" s="67">
        <f t="shared" si="62"/>
        <v>0</v>
      </c>
      <c r="L116" s="67">
        <f t="shared" si="63"/>
        <v>4.1780562331328319E-4</v>
      </c>
      <c r="M116" s="67">
        <f t="shared" si="38"/>
        <v>0</v>
      </c>
      <c r="N116" s="67">
        <f t="shared" si="39"/>
        <v>-3.2414520330944385E-2</v>
      </c>
      <c r="O116" s="67">
        <f t="shared" si="40"/>
        <v>-5.430164480780153E-3</v>
      </c>
      <c r="P116" s="67">
        <f t="shared" si="41"/>
        <v>-3.3128838398481797E-2</v>
      </c>
      <c r="S116" s="67">
        <f t="shared" si="64"/>
        <v>0</v>
      </c>
      <c r="T116" s="67">
        <f t="shared" si="65"/>
        <v>4.1771836684716254E-4</v>
      </c>
      <c r="U116" s="67">
        <f t="shared" si="42"/>
        <v>0</v>
      </c>
      <c r="V116" s="67">
        <f t="shared" si="43"/>
        <v>-3.2951506901799647E-2</v>
      </c>
      <c r="W116" s="67">
        <f t="shared" si="44"/>
        <v>-5.4449614147578894E-3</v>
      </c>
      <c r="X116" s="67">
        <f t="shared" si="45"/>
        <v>-3.3690027564154484E-2</v>
      </c>
      <c r="AR116" s="122">
        <f t="shared" si="46"/>
        <v>0</v>
      </c>
      <c r="AS116" s="76">
        <f t="shared" si="47"/>
        <v>4.1771836684716254E-4</v>
      </c>
      <c r="AT116" s="122">
        <f t="shared" si="48"/>
        <v>0</v>
      </c>
      <c r="AU116" s="76">
        <f t="shared" si="49"/>
        <v>-3.2951506901799647E-2</v>
      </c>
      <c r="AV116" s="76">
        <f t="shared" si="50"/>
        <v>-5.4449614147578894E-3</v>
      </c>
      <c r="AW116" s="76">
        <f t="shared" si="51"/>
        <v>-3.3690027564154484E-2</v>
      </c>
      <c r="AY116" s="118">
        <v>42856</v>
      </c>
      <c r="AZ116" s="123">
        <f t="shared" si="52"/>
        <v>5.9317687116673234E-4</v>
      </c>
      <c r="BA116" s="67">
        <f t="shared" si="53"/>
        <v>6.3643542148531074E-2</v>
      </c>
      <c r="BB116" s="123">
        <f t="shared" si="54"/>
        <v>-6.7505885244689345E-3</v>
      </c>
      <c r="BC116" s="67">
        <f t="shared" si="55"/>
        <v>2.8908266443400362E-3</v>
      </c>
      <c r="BD116" s="67">
        <f t="shared" si="56"/>
        <v>1.1454001046660913E-2</v>
      </c>
      <c r="BE116" s="67">
        <f t="shared" si="57"/>
        <v>1.45547590680331E-2</v>
      </c>
      <c r="BH116" s="57">
        <f t="shared" si="58"/>
        <v>6.3643542148531074E-2</v>
      </c>
      <c r="BJ116" s="57">
        <f t="shared" si="59"/>
        <v>2.8908266443400362E-3</v>
      </c>
      <c r="BK116" s="57">
        <f t="shared" si="60"/>
        <v>1.1454001046660913E-2</v>
      </c>
      <c r="BL116" s="57">
        <f t="shared" si="61"/>
        <v>1.45547590680331E-2</v>
      </c>
    </row>
    <row r="117" spans="2:64" x14ac:dyDescent="0.25">
      <c r="B117" s="118">
        <v>42723</v>
      </c>
      <c r="C117" s="62">
        <v>6.9507532119750977</v>
      </c>
      <c r="D117" s="62">
        <v>5.0986871719360352</v>
      </c>
      <c r="E117" s="62">
        <v>1.197746276855469</v>
      </c>
      <c r="F117" s="62">
        <v>1.878406381607056</v>
      </c>
      <c r="G117" s="62">
        <v>20.350426864624019</v>
      </c>
      <c r="H117" s="62">
        <v>57506.6</v>
      </c>
      <c r="K117" s="67">
        <f t="shared" si="62"/>
        <v>0</v>
      </c>
      <c r="L117" s="67">
        <f t="shared" si="63"/>
        <v>3.4425207700626625E-2</v>
      </c>
      <c r="M117" s="67">
        <f t="shared" si="38"/>
        <v>0</v>
      </c>
      <c r="N117" s="67">
        <f t="shared" si="39"/>
        <v>-3.8114865538509957E-3</v>
      </c>
      <c r="O117" s="67">
        <f t="shared" si="40"/>
        <v>-3.1106225382371178E-2</v>
      </c>
      <c r="P117" s="67">
        <f t="shared" si="41"/>
        <v>-2.0186943913418354E-2</v>
      </c>
      <c r="S117" s="67">
        <f t="shared" si="64"/>
        <v>0</v>
      </c>
      <c r="T117" s="67">
        <f t="shared" si="65"/>
        <v>3.3845917572072379E-2</v>
      </c>
      <c r="U117" s="67">
        <f t="shared" si="42"/>
        <v>0</v>
      </c>
      <c r="V117" s="67">
        <f t="shared" si="43"/>
        <v>-3.8187687786834204E-3</v>
      </c>
      <c r="W117" s="67">
        <f t="shared" si="44"/>
        <v>-3.1600296818107033E-2</v>
      </c>
      <c r="X117" s="67">
        <f t="shared" si="45"/>
        <v>-2.03934846096747E-2</v>
      </c>
      <c r="AR117" s="122">
        <f t="shared" si="46"/>
        <v>0</v>
      </c>
      <c r="AS117" s="76">
        <f t="shared" si="47"/>
        <v>3.3845917572072379E-2</v>
      </c>
      <c r="AT117" s="122">
        <f t="shared" si="48"/>
        <v>0</v>
      </c>
      <c r="AU117" s="76">
        <f t="shared" si="49"/>
        <v>-3.8187687786834204E-3</v>
      </c>
      <c r="AV117" s="76">
        <f t="shared" si="50"/>
        <v>-3.1600296818107033E-2</v>
      </c>
      <c r="AW117" s="76">
        <f t="shared" si="51"/>
        <v>-2.03934846096747E-2</v>
      </c>
      <c r="AY117" s="118">
        <v>42863</v>
      </c>
      <c r="AZ117" s="123">
        <f t="shared" si="52"/>
        <v>0</v>
      </c>
      <c r="BA117" s="67">
        <f t="shared" si="53"/>
        <v>1.788513293326182E-2</v>
      </c>
      <c r="BB117" s="123">
        <f t="shared" si="54"/>
        <v>8.5357223679199904E-3</v>
      </c>
      <c r="BC117" s="67">
        <f t="shared" si="55"/>
        <v>3.1041367157807385E-2</v>
      </c>
      <c r="BD117" s="67">
        <f t="shared" si="56"/>
        <v>8.0262512899594487E-3</v>
      </c>
      <c r="BE117" s="67">
        <f t="shared" si="57"/>
        <v>1.7098204277851449E-2</v>
      </c>
      <c r="BH117" s="57">
        <f t="shared" si="58"/>
        <v>1.788513293326182E-2</v>
      </c>
      <c r="BJ117" s="57">
        <f t="shared" si="59"/>
        <v>3.1041367157807385E-2</v>
      </c>
      <c r="BK117" s="57">
        <f t="shared" si="60"/>
        <v>8.0262512899594487E-3</v>
      </c>
      <c r="BL117" s="57">
        <f t="shared" si="61"/>
        <v>1.7098204277851449E-2</v>
      </c>
    </row>
    <row r="118" spans="2:64" x14ac:dyDescent="0.25">
      <c r="B118" s="118">
        <v>42730</v>
      </c>
      <c r="C118" s="62">
        <v>6.9507532119750977</v>
      </c>
      <c r="D118" s="62">
        <v>5.2308735847473136</v>
      </c>
      <c r="E118" s="62">
        <v>1.197746276855469</v>
      </c>
      <c r="F118" s="62">
        <v>1.994341313838959</v>
      </c>
      <c r="G118" s="62">
        <v>21.196159839630131</v>
      </c>
      <c r="H118" s="62">
        <v>59331.5</v>
      </c>
      <c r="K118" s="67">
        <f t="shared" si="62"/>
        <v>0</v>
      </c>
      <c r="L118" s="67">
        <f t="shared" si="63"/>
        <v>2.5925578164287755E-2</v>
      </c>
      <c r="M118" s="67">
        <f t="shared" si="38"/>
        <v>0</v>
      </c>
      <c r="N118" s="67">
        <f t="shared" si="39"/>
        <v>6.1719835157669989E-2</v>
      </c>
      <c r="O118" s="67">
        <f t="shared" si="40"/>
        <v>4.1558488214135769E-2</v>
      </c>
      <c r="P118" s="67">
        <f t="shared" si="41"/>
        <v>3.1733748821874297E-2</v>
      </c>
      <c r="S118" s="67">
        <f t="shared" si="64"/>
        <v>0</v>
      </c>
      <c r="T118" s="67">
        <f t="shared" si="65"/>
        <v>2.5595208215468363E-2</v>
      </c>
      <c r="U118" s="67">
        <f t="shared" si="42"/>
        <v>0</v>
      </c>
      <c r="V118" s="67">
        <f t="shared" si="43"/>
        <v>5.989007931335117E-2</v>
      </c>
      <c r="W118" s="67">
        <f t="shared" si="44"/>
        <v>4.0718137812904336E-2</v>
      </c>
      <c r="X118" s="67">
        <f t="shared" si="45"/>
        <v>3.1240638445209964E-2</v>
      </c>
      <c r="AR118" s="122">
        <f t="shared" si="46"/>
        <v>0</v>
      </c>
      <c r="AS118" s="76">
        <f t="shared" si="47"/>
        <v>2.5595208215468363E-2</v>
      </c>
      <c r="AT118" s="122">
        <f t="shared" si="48"/>
        <v>0</v>
      </c>
      <c r="AU118" s="76">
        <f t="shared" si="49"/>
        <v>5.989007931335117E-2</v>
      </c>
      <c r="AV118" s="76">
        <f t="shared" si="50"/>
        <v>4.0718137812904336E-2</v>
      </c>
      <c r="AW118" s="76">
        <f t="shared" si="51"/>
        <v>3.1240638445209964E-2</v>
      </c>
      <c r="AY118" s="118">
        <v>42870</v>
      </c>
      <c r="AZ118" s="123">
        <f t="shared" si="52"/>
        <v>0</v>
      </c>
      <c r="BA118" s="67">
        <f t="shared" si="53"/>
        <v>-8.3919534313308924E-2</v>
      </c>
      <c r="BB118" s="123">
        <f t="shared" si="54"/>
        <v>-2.6106639448480989E-2</v>
      </c>
      <c r="BC118" s="67">
        <f t="shared" si="55"/>
        <v>-1.1693827452241404E-2</v>
      </c>
      <c r="BD118" s="67">
        <f t="shared" si="56"/>
        <v>5.9445980285965168E-4</v>
      </c>
      <c r="BE118" s="67">
        <f t="shared" si="57"/>
        <v>-1.8016659711676281E-2</v>
      </c>
      <c r="BH118" s="57">
        <f t="shared" si="58"/>
        <v>-8.3919534313308924E-2</v>
      </c>
      <c r="BJ118" s="57">
        <f t="shared" si="59"/>
        <v>-1.1693827452241404E-2</v>
      </c>
      <c r="BK118" s="57">
        <f t="shared" si="60"/>
        <v>5.9445980285965168E-4</v>
      </c>
      <c r="BL118" s="57">
        <f t="shared" si="61"/>
        <v>-1.8016659711676281E-2</v>
      </c>
    </row>
    <row r="119" spans="2:64" x14ac:dyDescent="0.25">
      <c r="B119" s="118">
        <v>42737</v>
      </c>
      <c r="C119" s="62">
        <v>6.9507532119750977</v>
      </c>
      <c r="D119" s="62">
        <v>5.3324771881103512</v>
      </c>
      <c r="E119" s="62">
        <v>1.2560297250747681</v>
      </c>
      <c r="F119" s="62">
        <v>2.0976091384887701</v>
      </c>
      <c r="G119" s="62">
        <v>21.937781524658199</v>
      </c>
      <c r="H119" s="62">
        <v>61345.599999999999</v>
      </c>
      <c r="K119" s="67">
        <f t="shared" si="62"/>
        <v>0</v>
      </c>
      <c r="L119" s="67">
        <f t="shared" si="63"/>
        <v>1.9423830784078389E-2</v>
      </c>
      <c r="M119" s="67">
        <f t="shared" si="38"/>
        <v>4.8660930403653602E-2</v>
      </c>
      <c r="N119" s="67">
        <f t="shared" si="39"/>
        <v>5.1780416889137371E-2</v>
      </c>
      <c r="O119" s="67">
        <f t="shared" si="40"/>
        <v>3.4988492757139333E-2</v>
      </c>
      <c r="P119" s="67">
        <f t="shared" si="41"/>
        <v>3.3946554528370143E-2</v>
      </c>
      <c r="S119" s="67">
        <f t="shared" si="64"/>
        <v>0</v>
      </c>
      <c r="T119" s="67">
        <f t="shared" si="65"/>
        <v>1.9237595915695058E-2</v>
      </c>
      <c r="U119" s="67">
        <f t="shared" si="42"/>
        <v>4.7514045899284124E-2</v>
      </c>
      <c r="V119" s="67">
        <f t="shared" si="43"/>
        <v>5.0484363335713177E-2</v>
      </c>
      <c r="W119" s="67">
        <f t="shared" si="44"/>
        <v>3.4390308546481639E-2</v>
      </c>
      <c r="X119" s="67">
        <f t="shared" si="45"/>
        <v>3.3383086673351235E-2</v>
      </c>
      <c r="AR119" s="122">
        <f t="shared" si="46"/>
        <v>0</v>
      </c>
      <c r="AS119" s="76">
        <f t="shared" si="47"/>
        <v>1.9237595915695058E-2</v>
      </c>
      <c r="AT119" s="122">
        <f t="shared" si="48"/>
        <v>4.7514045899284124E-2</v>
      </c>
      <c r="AU119" s="76">
        <f t="shared" si="49"/>
        <v>5.0484363335713177E-2</v>
      </c>
      <c r="AV119" s="76">
        <f t="shared" si="50"/>
        <v>3.4390308546481639E-2</v>
      </c>
      <c r="AW119" s="76">
        <f t="shared" si="51"/>
        <v>3.3383086673351235E-2</v>
      </c>
      <c r="AY119" s="118">
        <v>42877</v>
      </c>
      <c r="AZ119" s="123">
        <f t="shared" si="52"/>
        <v>0</v>
      </c>
      <c r="BA119" s="67">
        <f t="shared" si="53"/>
        <v>-6.9864423537971995E-2</v>
      </c>
      <c r="BB119" s="123">
        <f t="shared" si="54"/>
        <v>-3.116660849907488E-3</v>
      </c>
      <c r="BC119" s="67">
        <f t="shared" si="55"/>
        <v>-4.2238174154259157E-2</v>
      </c>
      <c r="BD119" s="67">
        <f t="shared" si="56"/>
        <v>-5.6991435509473103E-2</v>
      </c>
      <c r="BE119" s="67">
        <f t="shared" si="57"/>
        <v>-4.3589292266655297E-2</v>
      </c>
      <c r="BH119" s="57">
        <f t="shared" si="58"/>
        <v>-6.9864423537971995E-2</v>
      </c>
      <c r="BJ119" s="57">
        <f t="shared" si="59"/>
        <v>-4.2238174154259157E-2</v>
      </c>
      <c r="BK119" s="57">
        <f t="shared" si="60"/>
        <v>-5.6991435509473103E-2</v>
      </c>
      <c r="BL119" s="57">
        <f t="shared" si="61"/>
        <v>-4.3589292266655297E-2</v>
      </c>
    </row>
    <row r="120" spans="2:64" x14ac:dyDescent="0.25">
      <c r="B120" s="118">
        <v>42744</v>
      </c>
      <c r="C120" s="62">
        <v>6.9507532119750977</v>
      </c>
      <c r="D120" s="62">
        <v>5.6215542793273929</v>
      </c>
      <c r="E120" s="62">
        <v>1.2560297250747681</v>
      </c>
      <c r="F120" s="62">
        <v>2.3312392711639398</v>
      </c>
      <c r="G120" s="62">
        <v>22.630361557006839</v>
      </c>
      <c r="H120" s="62">
        <v>62776.800000000003</v>
      </c>
      <c r="K120" s="67">
        <f t="shared" si="62"/>
        <v>0</v>
      </c>
      <c r="L120" s="67">
        <f t="shared" si="63"/>
        <v>5.4210656889744913E-2</v>
      </c>
      <c r="M120" s="67">
        <f t="shared" si="38"/>
        <v>0</v>
      </c>
      <c r="N120" s="67">
        <f t="shared" si="39"/>
        <v>0.11137925001770799</v>
      </c>
      <c r="O120" s="67">
        <f t="shared" si="40"/>
        <v>3.1570194623835368E-2</v>
      </c>
      <c r="P120" s="67">
        <f t="shared" si="41"/>
        <v>2.3330116585378757E-2</v>
      </c>
      <c r="S120" s="67">
        <f t="shared" si="64"/>
        <v>0</v>
      </c>
      <c r="T120" s="67">
        <f t="shared" si="65"/>
        <v>5.2792294370747221E-2</v>
      </c>
      <c r="U120" s="67">
        <f t="shared" si="42"/>
        <v>0</v>
      </c>
      <c r="V120" s="67">
        <f t="shared" si="43"/>
        <v>0.10560181155956573</v>
      </c>
      <c r="W120" s="67">
        <f t="shared" si="44"/>
        <v>3.1082102230610038E-2</v>
      </c>
      <c r="X120" s="67">
        <f t="shared" si="45"/>
        <v>2.3062129524145585E-2</v>
      </c>
      <c r="AR120" s="122">
        <f t="shared" si="46"/>
        <v>0</v>
      </c>
      <c r="AS120" s="76">
        <f t="shared" si="47"/>
        <v>5.2792294370747221E-2</v>
      </c>
      <c r="AT120" s="122">
        <f t="shared" si="48"/>
        <v>0</v>
      </c>
      <c r="AU120" s="76" t="str">
        <f t="shared" si="49"/>
        <v/>
      </c>
      <c r="AV120" s="76">
        <f t="shared" si="50"/>
        <v>3.1082102230610038E-2</v>
      </c>
      <c r="AW120" s="76">
        <f t="shared" si="51"/>
        <v>2.3062129524145585E-2</v>
      </c>
      <c r="AY120" s="118">
        <v>42884</v>
      </c>
      <c r="AZ120" s="123">
        <f t="shared" si="52"/>
        <v>0</v>
      </c>
      <c r="BA120" s="67">
        <f t="shared" si="53"/>
        <v>5.7246800360358924E-2</v>
      </c>
      <c r="BB120" s="123">
        <f t="shared" si="54"/>
        <v>2.0305347324319746E-2</v>
      </c>
      <c r="BC120" s="67">
        <f t="shared" si="55"/>
        <v>1.8626292000434818E-2</v>
      </c>
      <c r="BD120" s="67">
        <f t="shared" si="56"/>
        <v>1.9862952640952027E-2</v>
      </c>
      <c r="BE120" s="67">
        <f t="shared" si="57"/>
        <v>1.0473897151677917E-3</v>
      </c>
      <c r="BH120" s="57">
        <f t="shared" si="58"/>
        <v>5.7246800360358924E-2</v>
      </c>
      <c r="BJ120" s="57">
        <f t="shared" si="59"/>
        <v>1.8626292000434818E-2</v>
      </c>
      <c r="BK120" s="57">
        <f t="shared" si="60"/>
        <v>1.9862952640952027E-2</v>
      </c>
      <c r="BL120" s="57">
        <f t="shared" si="61"/>
        <v>1.0473897151677917E-3</v>
      </c>
    </row>
    <row r="121" spans="2:64" x14ac:dyDescent="0.25">
      <c r="B121" s="118">
        <v>42751</v>
      </c>
      <c r="C121" s="62">
        <v>6.9507532119750977</v>
      </c>
      <c r="D121" s="62">
        <v>5.8388755798339842</v>
      </c>
      <c r="E121" s="62">
        <v>1.2560297250747681</v>
      </c>
      <c r="F121" s="62">
        <v>2.4768688201904299</v>
      </c>
      <c r="G121" s="62">
        <v>23.7725944519043</v>
      </c>
      <c r="H121" s="62">
        <v>64161.4</v>
      </c>
      <c r="K121" s="67">
        <f t="shared" si="62"/>
        <v>0</v>
      </c>
      <c r="L121" s="67">
        <f t="shared" si="63"/>
        <v>3.8658579052730069E-2</v>
      </c>
      <c r="M121" s="67">
        <f t="shared" si="38"/>
        <v>0</v>
      </c>
      <c r="N121" s="67">
        <f t="shared" si="39"/>
        <v>6.2468726753123205E-2</v>
      </c>
      <c r="O121" s="67">
        <f t="shared" si="40"/>
        <v>5.0473470873195092E-2</v>
      </c>
      <c r="P121" s="67">
        <f t="shared" si="41"/>
        <v>2.2055918747053038E-2</v>
      </c>
      <c r="S121" s="67">
        <f t="shared" si="64"/>
        <v>0</v>
      </c>
      <c r="T121" s="67">
        <f t="shared" si="65"/>
        <v>3.7930052775478146E-2</v>
      </c>
      <c r="U121" s="67">
        <f t="shared" si="42"/>
        <v>0</v>
      </c>
      <c r="V121" s="67">
        <f t="shared" si="43"/>
        <v>6.0595187739137302E-2</v>
      </c>
      <c r="W121" s="67">
        <f t="shared" si="44"/>
        <v>4.9240987174606489E-2</v>
      </c>
      <c r="X121" s="67">
        <f t="shared" si="45"/>
        <v>2.1816205301386712E-2</v>
      </c>
      <c r="AR121" s="122">
        <f t="shared" si="46"/>
        <v>0</v>
      </c>
      <c r="AS121" s="76">
        <f t="shared" si="47"/>
        <v>3.7930052775478146E-2</v>
      </c>
      <c r="AT121" s="122">
        <f t="shared" si="48"/>
        <v>0</v>
      </c>
      <c r="AU121" s="76">
        <f t="shared" si="49"/>
        <v>6.0595187739137302E-2</v>
      </c>
      <c r="AV121" s="76">
        <f t="shared" si="50"/>
        <v>4.9240987174606489E-2</v>
      </c>
      <c r="AW121" s="76">
        <f t="shared" si="51"/>
        <v>2.1816205301386712E-2</v>
      </c>
      <c r="AY121" s="118">
        <v>42891</v>
      </c>
      <c r="AZ121" s="123">
        <f t="shared" si="52"/>
        <v>0</v>
      </c>
      <c r="BA121" s="67">
        <f t="shared" si="53"/>
        <v>4.5635361695422927E-2</v>
      </c>
      <c r="BB121" s="123">
        <f t="shared" si="54"/>
        <v>-2.625286818156233E-3</v>
      </c>
      <c r="BC121" s="67">
        <f t="shared" si="55"/>
        <v>9.8579880163738205E-3</v>
      </c>
      <c r="BD121" s="67">
        <f t="shared" si="56"/>
        <v>1.8602071053795365E-2</v>
      </c>
      <c r="BE121" s="67">
        <f t="shared" si="57"/>
        <v>-5.3787084349087057E-3</v>
      </c>
      <c r="BH121" s="57">
        <f t="shared" si="58"/>
        <v>4.5635361695422927E-2</v>
      </c>
      <c r="BJ121" s="57">
        <f t="shared" si="59"/>
        <v>9.8579880163738205E-3</v>
      </c>
      <c r="BK121" s="57">
        <f t="shared" si="60"/>
        <v>1.8602071053795365E-2</v>
      </c>
      <c r="BL121" s="57">
        <f t="shared" si="61"/>
        <v>-5.3787084349087057E-3</v>
      </c>
    </row>
    <row r="122" spans="2:64" x14ac:dyDescent="0.25">
      <c r="B122" s="118">
        <v>42758</v>
      </c>
      <c r="C122" s="62">
        <v>6.9507532119750977</v>
      </c>
      <c r="D122" s="62">
        <v>6.0594321489334106</v>
      </c>
      <c r="E122" s="62">
        <v>1.2560297250747681</v>
      </c>
      <c r="F122" s="62">
        <v>2.6074095368385311</v>
      </c>
      <c r="G122" s="62">
        <v>24.359174728393551</v>
      </c>
      <c r="H122" s="62">
        <v>65953.5</v>
      </c>
      <c r="K122" s="67">
        <f t="shared" si="62"/>
        <v>0</v>
      </c>
      <c r="L122" s="67">
        <f t="shared" si="63"/>
        <v>3.7773808686928367E-2</v>
      </c>
      <c r="M122" s="67">
        <f t="shared" si="38"/>
        <v>0</v>
      </c>
      <c r="N122" s="67">
        <f t="shared" si="39"/>
        <v>5.2703928275888545E-2</v>
      </c>
      <c r="O122" s="67">
        <f t="shared" si="40"/>
        <v>2.4674642798285795E-2</v>
      </c>
      <c r="P122" s="67">
        <f t="shared" si="41"/>
        <v>2.7931123697425564E-2</v>
      </c>
      <c r="S122" s="67">
        <f t="shared" si="64"/>
        <v>0</v>
      </c>
      <c r="T122" s="67">
        <f t="shared" si="65"/>
        <v>3.7077850291474507E-2</v>
      </c>
      <c r="U122" s="67">
        <f t="shared" si="42"/>
        <v>0</v>
      </c>
      <c r="V122" s="67">
        <f t="shared" si="43"/>
        <v>5.1362023887718447E-2</v>
      </c>
      <c r="W122" s="67">
        <f t="shared" si="44"/>
        <v>2.4375140541244032E-2</v>
      </c>
      <c r="X122" s="67">
        <f t="shared" si="45"/>
        <v>2.7548164494020276E-2</v>
      </c>
      <c r="AR122" s="122">
        <f t="shared" si="46"/>
        <v>0</v>
      </c>
      <c r="AS122" s="76">
        <f t="shared" si="47"/>
        <v>3.7077850291474507E-2</v>
      </c>
      <c r="AT122" s="122">
        <f t="shared" si="48"/>
        <v>0</v>
      </c>
      <c r="AU122" s="76">
        <f t="shared" si="49"/>
        <v>5.1362023887718447E-2</v>
      </c>
      <c r="AV122" s="76">
        <f t="shared" si="50"/>
        <v>2.4375140541244032E-2</v>
      </c>
      <c r="AW122" s="76">
        <f t="shared" si="51"/>
        <v>2.7548164494020276E-2</v>
      </c>
      <c r="AY122" s="118">
        <v>42898</v>
      </c>
      <c r="AZ122" s="123">
        <f t="shared" si="52"/>
        <v>0</v>
      </c>
      <c r="BA122" s="67">
        <f t="shared" si="53"/>
        <v>5.1844434876911635E-2</v>
      </c>
      <c r="BB122" s="123">
        <f t="shared" si="54"/>
        <v>2.6252494317861772E-3</v>
      </c>
      <c r="BC122" s="67">
        <f t="shared" si="55"/>
        <v>3.8117928211630431E-2</v>
      </c>
      <c r="BD122" s="67">
        <f t="shared" si="56"/>
        <v>3.6002414400749909E-2</v>
      </c>
      <c r="BE122" s="67">
        <f t="shared" si="57"/>
        <v>-1.508888418691343E-2</v>
      </c>
      <c r="BH122" s="57">
        <f t="shared" si="58"/>
        <v>5.1844434876911635E-2</v>
      </c>
      <c r="BJ122" s="57">
        <f t="shared" si="59"/>
        <v>3.8117928211630431E-2</v>
      </c>
      <c r="BK122" s="57">
        <f t="shared" si="60"/>
        <v>3.6002414400749909E-2</v>
      </c>
      <c r="BL122" s="57">
        <f t="shared" si="61"/>
        <v>-1.508888418691343E-2</v>
      </c>
    </row>
    <row r="123" spans="2:64" x14ac:dyDescent="0.25">
      <c r="B123" s="118">
        <v>42765</v>
      </c>
      <c r="C123" s="62">
        <v>6.9507532119750977</v>
      </c>
      <c r="D123" s="62">
        <v>6.443202018737793</v>
      </c>
      <c r="E123" s="62">
        <v>1.2560297250747681</v>
      </c>
      <c r="F123" s="62">
        <v>2.6754545688629152</v>
      </c>
      <c r="G123" s="62">
        <v>23.872180175781249</v>
      </c>
      <c r="H123" s="62">
        <v>64668.2</v>
      </c>
      <c r="K123" s="67">
        <f t="shared" si="62"/>
        <v>0</v>
      </c>
      <c r="L123" s="67">
        <f t="shared" si="63"/>
        <v>6.333429608118224E-2</v>
      </c>
      <c r="M123" s="67">
        <f t="shared" si="38"/>
        <v>0</v>
      </c>
      <c r="N123" s="67">
        <f t="shared" si="39"/>
        <v>2.6096794946484758E-2</v>
      </c>
      <c r="O123" s="67">
        <f t="shared" si="40"/>
        <v>-1.9992243499310836E-2</v>
      </c>
      <c r="P123" s="67">
        <f t="shared" si="41"/>
        <v>-1.9487972586746727E-2</v>
      </c>
      <c r="S123" s="67">
        <f t="shared" si="64"/>
        <v>0</v>
      </c>
      <c r="T123" s="67">
        <f t="shared" si="65"/>
        <v>6.140953353373417E-2</v>
      </c>
      <c r="U123" s="67">
        <f t="shared" si="42"/>
        <v>0</v>
      </c>
      <c r="V123" s="67">
        <f t="shared" si="43"/>
        <v>2.5762084351750227E-2</v>
      </c>
      <c r="W123" s="67">
        <f t="shared" si="44"/>
        <v>-2.019479255221969E-2</v>
      </c>
      <c r="X123" s="67">
        <f t="shared" si="45"/>
        <v>-1.9680366808779357E-2</v>
      </c>
      <c r="AR123" s="122">
        <f t="shared" si="46"/>
        <v>0</v>
      </c>
      <c r="AS123" s="76">
        <f t="shared" si="47"/>
        <v>6.140953353373417E-2</v>
      </c>
      <c r="AT123" s="122">
        <f t="shared" si="48"/>
        <v>0</v>
      </c>
      <c r="AU123" s="76">
        <f t="shared" si="49"/>
        <v>2.5762084351750227E-2</v>
      </c>
      <c r="AV123" s="76">
        <f t="shared" si="50"/>
        <v>-2.019479255221969E-2</v>
      </c>
      <c r="AW123" s="76">
        <f t="shared" si="51"/>
        <v>-1.9680366808779357E-2</v>
      </c>
      <c r="AY123" s="118">
        <v>42905</v>
      </c>
      <c r="AZ123" s="123">
        <f t="shared" si="52"/>
        <v>0</v>
      </c>
      <c r="BA123" s="67">
        <f t="shared" si="53"/>
        <v>-1.3673207505666529E-2</v>
      </c>
      <c r="BB123" s="123">
        <f t="shared" si="54"/>
        <v>3.7386369967100162E-8</v>
      </c>
      <c r="BC123" s="67">
        <f t="shared" si="55"/>
        <v>-1.2969045852601168E-3</v>
      </c>
      <c r="BD123" s="67">
        <f t="shared" si="56"/>
        <v>5.8225923018595865E-3</v>
      </c>
      <c r="BE123" s="67">
        <f t="shared" si="57"/>
        <v>-9.5861073711849196E-3</v>
      </c>
      <c r="BH123" s="57">
        <f t="shared" si="58"/>
        <v>-1.3673207505666529E-2</v>
      </c>
      <c r="BJ123" s="57">
        <f t="shared" si="59"/>
        <v>-1.2969045852601168E-3</v>
      </c>
      <c r="BK123" s="57">
        <f t="shared" si="60"/>
        <v>5.8225923018595865E-3</v>
      </c>
      <c r="BL123" s="57">
        <f t="shared" si="61"/>
        <v>-9.5861073711849196E-3</v>
      </c>
    </row>
    <row r="124" spans="2:64" x14ac:dyDescent="0.25">
      <c r="B124" s="118">
        <v>42772</v>
      </c>
      <c r="C124" s="62">
        <v>6.9507532119750977</v>
      </c>
      <c r="D124" s="62">
        <v>6.791093730926514</v>
      </c>
      <c r="E124" s="62">
        <v>1.2560297250747681</v>
      </c>
      <c r="F124" s="62">
        <v>2.6649413108825679</v>
      </c>
      <c r="G124" s="62">
        <v>24.629644393920898</v>
      </c>
      <c r="H124" s="62">
        <v>64823.4</v>
      </c>
      <c r="K124" s="67">
        <f t="shared" si="62"/>
        <v>0</v>
      </c>
      <c r="L124" s="67">
        <f t="shared" si="63"/>
        <v>5.3993606156845564E-2</v>
      </c>
      <c r="M124" s="67">
        <f t="shared" si="38"/>
        <v>0</v>
      </c>
      <c r="N124" s="67">
        <f t="shared" si="39"/>
        <v>-3.9295221465170949E-3</v>
      </c>
      <c r="O124" s="67">
        <f t="shared" si="40"/>
        <v>3.1729997535294707E-2</v>
      </c>
      <c r="P124" s="67">
        <f t="shared" si="41"/>
        <v>2.3999430941328281E-3</v>
      </c>
      <c r="S124" s="67">
        <f t="shared" si="64"/>
        <v>0</v>
      </c>
      <c r="T124" s="67">
        <f t="shared" si="65"/>
        <v>5.2586383835918321E-2</v>
      </c>
      <c r="U124" s="67">
        <f t="shared" si="42"/>
        <v>0</v>
      </c>
      <c r="V124" s="67">
        <f t="shared" si="43"/>
        <v>-3.9372630039018093E-3</v>
      </c>
      <c r="W124" s="67">
        <f t="shared" si="44"/>
        <v>3.1237002532937489E-2</v>
      </c>
      <c r="X124" s="67">
        <f t="shared" si="45"/>
        <v>2.3970678300997985E-3</v>
      </c>
      <c r="AR124" s="122">
        <f t="shared" si="46"/>
        <v>0</v>
      </c>
      <c r="AS124" s="76">
        <f t="shared" si="47"/>
        <v>5.2586383835918321E-2</v>
      </c>
      <c r="AT124" s="122">
        <f t="shared" si="48"/>
        <v>0</v>
      </c>
      <c r="AU124" s="76">
        <f t="shared" si="49"/>
        <v>-3.9372630039018093E-3</v>
      </c>
      <c r="AV124" s="76">
        <f t="shared" si="50"/>
        <v>3.1237002532937489E-2</v>
      </c>
      <c r="AW124" s="76">
        <f t="shared" si="51"/>
        <v>2.3970678300997985E-3</v>
      </c>
      <c r="AY124" s="118">
        <v>42912</v>
      </c>
      <c r="AZ124" s="123">
        <f t="shared" si="52"/>
        <v>0</v>
      </c>
      <c r="BA124" s="67">
        <f t="shared" si="53"/>
        <v>3.3700077240380967E-2</v>
      </c>
      <c r="BB124" s="123">
        <f t="shared" si="54"/>
        <v>5.4471735669436973E-3</v>
      </c>
      <c r="BC124" s="67">
        <f t="shared" si="55"/>
        <v>-2.0413550886950378E-3</v>
      </c>
      <c r="BD124" s="67">
        <f t="shared" si="56"/>
        <v>-2.2603277666423034E-3</v>
      </c>
      <c r="BE124" s="67">
        <f t="shared" si="57"/>
        <v>1.6595698599506457E-2</v>
      </c>
      <c r="BH124" s="57">
        <f t="shared" si="58"/>
        <v>3.3700077240380967E-2</v>
      </c>
      <c r="BJ124" s="57">
        <f t="shared" si="59"/>
        <v>-2.0413550886950378E-3</v>
      </c>
      <c r="BK124" s="57">
        <f t="shared" si="60"/>
        <v>-2.2603277666423034E-3</v>
      </c>
      <c r="BL124" s="57">
        <f t="shared" si="61"/>
        <v>1.6595698599506457E-2</v>
      </c>
    </row>
    <row r="125" spans="2:64" x14ac:dyDescent="0.25">
      <c r="B125" s="118">
        <v>42779</v>
      </c>
      <c r="C125" s="62">
        <v>6.9507532119750977</v>
      </c>
      <c r="D125" s="62">
        <v>7.2639677047729494</v>
      </c>
      <c r="E125" s="62">
        <v>1.76428382396698</v>
      </c>
      <c r="F125" s="62">
        <v>2.8627478599548342</v>
      </c>
      <c r="G125" s="62">
        <v>25.53498039245606</v>
      </c>
      <c r="H125" s="62">
        <v>67443.8</v>
      </c>
      <c r="K125" s="67">
        <f t="shared" si="62"/>
        <v>0</v>
      </c>
      <c r="L125" s="67">
        <f t="shared" si="63"/>
        <v>6.9631489798613222E-2</v>
      </c>
      <c r="M125" s="67">
        <f t="shared" si="38"/>
        <v>0.40465133009647269</v>
      </c>
      <c r="N125" s="67">
        <f t="shared" si="39"/>
        <v>7.4225480412833944E-2</v>
      </c>
      <c r="O125" s="67">
        <f t="shared" si="40"/>
        <v>3.6757980913383337E-2</v>
      </c>
      <c r="P125" s="67">
        <f t="shared" si="41"/>
        <v>4.0423674167044732E-2</v>
      </c>
      <c r="S125" s="67">
        <f t="shared" si="64"/>
        <v>0</v>
      </c>
      <c r="T125" s="67">
        <f t="shared" si="65"/>
        <v>6.731418709643508E-2</v>
      </c>
      <c r="U125" s="67">
        <f t="shared" si="42"/>
        <v>0.33978910835561577</v>
      </c>
      <c r="V125" s="67">
        <f t="shared" si="43"/>
        <v>7.1599918569873952E-2</v>
      </c>
      <c r="W125" s="67">
        <f t="shared" si="44"/>
        <v>3.6098518126186203E-2</v>
      </c>
      <c r="X125" s="67">
        <f t="shared" si="45"/>
        <v>3.9628009203756503E-2</v>
      </c>
      <c r="AR125" s="122">
        <f t="shared" si="46"/>
        <v>0</v>
      </c>
      <c r="AS125" s="76">
        <f t="shared" si="47"/>
        <v>6.731418709643508E-2</v>
      </c>
      <c r="AT125" s="122" t="str">
        <f t="shared" si="48"/>
        <v/>
      </c>
      <c r="AU125" s="76">
        <f t="shared" si="49"/>
        <v>7.1599918569873952E-2</v>
      </c>
      <c r="AV125" s="76">
        <f t="shared" si="50"/>
        <v>3.6098518126186203E-2</v>
      </c>
      <c r="AW125" s="76">
        <f t="shared" si="51"/>
        <v>3.9628009203756503E-2</v>
      </c>
      <c r="AY125" s="118">
        <v>42926</v>
      </c>
      <c r="AZ125" s="123">
        <f t="shared" si="52"/>
        <v>0</v>
      </c>
      <c r="BA125" s="67">
        <f t="shared" si="53"/>
        <v>2.6706516608248455E-2</v>
      </c>
      <c r="BB125" s="123">
        <f t="shared" si="54"/>
        <v>1.0925182809032904E-3</v>
      </c>
      <c r="BC125" s="67">
        <f t="shared" si="55"/>
        <v>-1.4513494713467577E-2</v>
      </c>
      <c r="BD125" s="67">
        <f t="shared" si="56"/>
        <v>3.5503737592601586E-2</v>
      </c>
      <c r="BE125" s="67">
        <f t="shared" si="57"/>
        <v>2.4653985568469025E-2</v>
      </c>
      <c r="BH125" s="57">
        <f t="shared" si="58"/>
        <v>2.6706516608248455E-2</v>
      </c>
      <c r="BJ125" s="57">
        <f t="shared" si="59"/>
        <v>-1.4513494713467577E-2</v>
      </c>
      <c r="BK125" s="57">
        <f t="shared" si="60"/>
        <v>3.5503737592601586E-2</v>
      </c>
      <c r="BL125" s="57">
        <f t="shared" si="61"/>
        <v>2.4653985568469025E-2</v>
      </c>
    </row>
    <row r="126" spans="2:64" x14ac:dyDescent="0.25">
      <c r="B126" s="118">
        <v>42786</v>
      </c>
      <c r="C126" s="62">
        <v>6.9507532119750977</v>
      </c>
      <c r="D126" s="62">
        <v>7.4345316886901864</v>
      </c>
      <c r="E126" s="62">
        <v>2.5266649723052979</v>
      </c>
      <c r="F126" s="62">
        <v>2.7852605819702152</v>
      </c>
      <c r="G126" s="62">
        <v>25.29355621337891</v>
      </c>
      <c r="H126" s="62">
        <v>68059.600000000006</v>
      </c>
      <c r="K126" s="67">
        <f t="shared" si="62"/>
        <v>0</v>
      </c>
      <c r="L126" s="67">
        <f t="shared" si="63"/>
        <v>2.3480829052304975E-2</v>
      </c>
      <c r="M126" s="67">
        <f t="shared" si="38"/>
        <v>0.43211933249158796</v>
      </c>
      <c r="N126" s="67">
        <f t="shared" si="39"/>
        <v>-2.7067447702446845E-2</v>
      </c>
      <c r="O126" s="67">
        <f t="shared" si="40"/>
        <v>-9.4546451717063551E-3</v>
      </c>
      <c r="P126" s="67">
        <f t="shared" si="41"/>
        <v>9.130565003751423E-3</v>
      </c>
      <c r="S126" s="67">
        <f t="shared" si="64"/>
        <v>0</v>
      </c>
      <c r="T126" s="67">
        <f t="shared" si="65"/>
        <v>2.3209395169289614E-2</v>
      </c>
      <c r="U126" s="67">
        <f t="shared" si="42"/>
        <v>0.35915539781199585</v>
      </c>
      <c r="V126" s="67">
        <f t="shared" si="43"/>
        <v>-2.7440518523027632E-2</v>
      </c>
      <c r="W126" s="67">
        <f t="shared" si="44"/>
        <v>-9.4996240601590287E-3</v>
      </c>
      <c r="X126" s="67">
        <f t="shared" si="45"/>
        <v>9.0891334001123748E-3</v>
      </c>
      <c r="AR126" s="122">
        <f t="shared" si="46"/>
        <v>0</v>
      </c>
      <c r="AS126" s="76">
        <f t="shared" si="47"/>
        <v>2.3209395169289614E-2</v>
      </c>
      <c r="AT126" s="122" t="str">
        <f t="shared" si="48"/>
        <v/>
      </c>
      <c r="AU126" s="76">
        <f t="shared" si="49"/>
        <v>-2.7440518523027632E-2</v>
      </c>
      <c r="AV126" s="76">
        <f t="shared" si="50"/>
        <v>-9.4996240601590287E-3</v>
      </c>
      <c r="AW126" s="76">
        <f t="shared" si="51"/>
        <v>9.0891334001123748E-3</v>
      </c>
      <c r="AY126" s="118">
        <v>42933</v>
      </c>
      <c r="AZ126" s="123">
        <f t="shared" si="52"/>
        <v>0</v>
      </c>
      <c r="BA126" s="67">
        <f t="shared" si="53"/>
        <v>3.5313093855911731E-4</v>
      </c>
      <c r="BB126" s="123">
        <f t="shared" si="54"/>
        <v>5.6619961410990637E-3</v>
      </c>
      <c r="BC126" s="67">
        <f t="shared" si="55"/>
        <v>1.0576023828380793E-2</v>
      </c>
      <c r="BD126" s="67">
        <f t="shared" si="56"/>
        <v>6.1567914246626734E-2</v>
      </c>
      <c r="BE126" s="67">
        <f t="shared" si="57"/>
        <v>9.4031656671837143E-3</v>
      </c>
      <c r="BH126" s="57">
        <f t="shared" si="58"/>
        <v>3.5313093855911731E-4</v>
      </c>
      <c r="BJ126" s="57">
        <f t="shared" si="59"/>
        <v>1.0576023828380793E-2</v>
      </c>
      <c r="BK126" s="57">
        <f t="shared" si="60"/>
        <v>6.1567914246626734E-2</v>
      </c>
      <c r="BL126" s="57">
        <f t="shared" si="61"/>
        <v>9.4031656671837143E-3</v>
      </c>
    </row>
    <row r="127" spans="2:64" x14ac:dyDescent="0.25">
      <c r="B127" s="118">
        <v>42793</v>
      </c>
      <c r="C127" s="62">
        <v>6.9507532119750977</v>
      </c>
      <c r="D127" s="62">
        <v>7.8542771339416504</v>
      </c>
      <c r="E127" s="62">
        <v>2.5266649723052979</v>
      </c>
      <c r="F127" s="62">
        <v>2.8515856266021729</v>
      </c>
      <c r="G127" s="62">
        <v>25.213584264119461</v>
      </c>
      <c r="H127" s="62">
        <v>66543.333333333328</v>
      </c>
      <c r="K127" s="67">
        <f t="shared" si="62"/>
        <v>0</v>
      </c>
      <c r="L127" s="67">
        <f t="shared" si="63"/>
        <v>5.64588951702234E-2</v>
      </c>
      <c r="M127" s="67">
        <f t="shared" si="38"/>
        <v>0</v>
      </c>
      <c r="N127" s="67">
        <f t="shared" si="39"/>
        <v>2.381286873526256E-2</v>
      </c>
      <c r="O127" s="67">
        <f t="shared" si="40"/>
        <v>-3.1617518938340528E-3</v>
      </c>
      <c r="P127" s="67">
        <f t="shared" si="41"/>
        <v>-2.2278512754507429E-2</v>
      </c>
      <c r="S127" s="67">
        <f t="shared" si="64"/>
        <v>0</v>
      </c>
      <c r="T127" s="67">
        <f t="shared" si="65"/>
        <v>5.4922650710583838E-2</v>
      </c>
      <c r="U127" s="67">
        <f t="shared" si="42"/>
        <v>0</v>
      </c>
      <c r="V127" s="67">
        <f t="shared" si="43"/>
        <v>2.3533764541625118E-2</v>
      </c>
      <c r="W127" s="67">
        <f t="shared" si="44"/>
        <v>-3.1667607920686171E-3</v>
      </c>
      <c r="X127" s="67">
        <f t="shared" si="45"/>
        <v>-2.2530427371831151E-2</v>
      </c>
      <c r="AR127" s="122">
        <f t="shared" si="46"/>
        <v>0</v>
      </c>
      <c r="AS127" s="76">
        <f t="shared" si="47"/>
        <v>5.4922650710583838E-2</v>
      </c>
      <c r="AT127" s="122">
        <f t="shared" si="48"/>
        <v>0</v>
      </c>
      <c r="AU127" s="76">
        <f t="shared" si="49"/>
        <v>2.3533764541625118E-2</v>
      </c>
      <c r="AV127" s="76">
        <f t="shared" si="50"/>
        <v>-3.1667607920686171E-3</v>
      </c>
      <c r="AW127" s="76">
        <f t="shared" si="51"/>
        <v>-2.2530427371831151E-2</v>
      </c>
      <c r="AY127" s="118">
        <v>42940</v>
      </c>
      <c r="AZ127" s="123">
        <f t="shared" si="52"/>
        <v>0</v>
      </c>
      <c r="BA127" s="67">
        <f t="shared" si="53"/>
        <v>-3.3563872880730559E-2</v>
      </c>
      <c r="BB127" s="123">
        <f t="shared" si="54"/>
        <v>1.5190776547187746E-3</v>
      </c>
      <c r="BC127" s="67">
        <f t="shared" si="55"/>
        <v>-6.4078686359231507E-3</v>
      </c>
      <c r="BD127" s="67">
        <f t="shared" si="56"/>
        <v>-1.6825575312070618E-2</v>
      </c>
      <c r="BE127" s="67">
        <f t="shared" si="57"/>
        <v>3.6845901128275552E-3</v>
      </c>
      <c r="BH127" s="57">
        <f t="shared" si="58"/>
        <v>-3.3563872880730559E-2</v>
      </c>
      <c r="BJ127" s="57">
        <f t="shared" si="59"/>
        <v>-6.4078686359231507E-3</v>
      </c>
      <c r="BK127" s="57">
        <f t="shared" si="60"/>
        <v>-1.6825575312070618E-2</v>
      </c>
      <c r="BL127" s="57">
        <f t="shared" si="61"/>
        <v>3.6845901128275552E-3</v>
      </c>
    </row>
    <row r="128" spans="2:64" x14ac:dyDescent="0.25">
      <c r="B128" s="118">
        <v>42800</v>
      </c>
      <c r="C128" s="62">
        <v>6.9507532119750977</v>
      </c>
      <c r="D128" s="62">
        <v>7.4648216247558592</v>
      </c>
      <c r="E128" s="62">
        <v>2.5500331401824949</v>
      </c>
      <c r="F128" s="62">
        <v>2.5309930801391598</v>
      </c>
      <c r="G128" s="62">
        <v>24.616063690185548</v>
      </c>
      <c r="H128" s="62">
        <v>65212.2</v>
      </c>
      <c r="K128" s="67">
        <f t="shared" si="62"/>
        <v>0</v>
      </c>
      <c r="L128" s="67">
        <f t="shared" si="63"/>
        <v>-4.9585149918226046E-2</v>
      </c>
      <c r="M128" s="67">
        <f t="shared" si="38"/>
        <v>9.2486214568749947E-3</v>
      </c>
      <c r="N128" s="67">
        <f t="shared" si="39"/>
        <v>-0.11242606340564898</v>
      </c>
      <c r="O128" s="67">
        <f t="shared" si="40"/>
        <v>-2.369835909384066E-2</v>
      </c>
      <c r="P128" s="67">
        <f t="shared" si="41"/>
        <v>-2.000400741371533E-2</v>
      </c>
      <c r="S128" s="67">
        <f t="shared" si="64"/>
        <v>0</v>
      </c>
      <c r="T128" s="67">
        <f t="shared" si="65"/>
        <v>-5.085670540978534E-2</v>
      </c>
      <c r="U128" s="67">
        <f t="shared" si="42"/>
        <v>9.2061148415086488E-3</v>
      </c>
      <c r="V128" s="67">
        <f t="shared" si="43"/>
        <v>-0.11926345226384941</v>
      </c>
      <c r="W128" s="67">
        <f t="shared" si="44"/>
        <v>-2.3983682012233703E-2</v>
      </c>
      <c r="X128" s="67">
        <f t="shared" si="45"/>
        <v>-2.0206796523548943E-2</v>
      </c>
      <c r="AR128" s="122">
        <f t="shared" si="46"/>
        <v>0</v>
      </c>
      <c r="AS128" s="76">
        <f t="shared" si="47"/>
        <v>-5.085670540978534E-2</v>
      </c>
      <c r="AT128" s="122">
        <f t="shared" si="48"/>
        <v>9.2061148415086488E-3</v>
      </c>
      <c r="AU128" s="76" t="str">
        <f t="shared" si="49"/>
        <v/>
      </c>
      <c r="AV128" s="76">
        <f t="shared" si="50"/>
        <v>-2.3983682012233703E-2</v>
      </c>
      <c r="AW128" s="76">
        <f t="shared" si="51"/>
        <v>-2.0206796523548943E-2</v>
      </c>
      <c r="AY128" s="118">
        <v>42947</v>
      </c>
      <c r="AZ128" s="123">
        <f t="shared" si="52"/>
        <v>0</v>
      </c>
      <c r="BA128" s="67">
        <f t="shared" si="53"/>
        <v>-1.0274454526781296E-2</v>
      </c>
      <c r="BB128" s="123">
        <f t="shared" si="54"/>
        <v>-6.5260919183715519E-3</v>
      </c>
      <c r="BC128" s="67">
        <f t="shared" si="55"/>
        <v>3.3100983608357178E-2</v>
      </c>
      <c r="BD128" s="67">
        <f t="shared" si="56"/>
        <v>-1.6286177874838558E-2</v>
      </c>
      <c r="BE128" s="67">
        <f t="shared" si="57"/>
        <v>2.0291693506743941E-2</v>
      </c>
      <c r="BH128" s="57">
        <f t="shared" si="58"/>
        <v>-1.0274454526781296E-2</v>
      </c>
      <c r="BJ128" s="57">
        <f t="shared" si="59"/>
        <v>3.3100983608357178E-2</v>
      </c>
      <c r="BK128" s="57">
        <f t="shared" si="60"/>
        <v>-1.6286177874838558E-2</v>
      </c>
      <c r="BL128" s="57">
        <f t="shared" si="61"/>
        <v>2.0291693506743941E-2</v>
      </c>
    </row>
    <row r="129" spans="2:64" x14ac:dyDescent="0.25">
      <c r="B129" s="118">
        <v>42807</v>
      </c>
      <c r="C129" s="62">
        <v>6.9507532119750977</v>
      </c>
      <c r="D129" s="62">
        <v>7.1485652923583984</v>
      </c>
      <c r="E129" s="62">
        <v>1.89739830493927</v>
      </c>
      <c r="F129" s="62">
        <v>2.2810087680816649</v>
      </c>
      <c r="G129" s="62">
        <v>24.229786682128911</v>
      </c>
      <c r="H129" s="62">
        <v>65292.2</v>
      </c>
      <c r="K129" s="67">
        <f t="shared" si="62"/>
        <v>0</v>
      </c>
      <c r="L129" s="67">
        <f t="shared" si="63"/>
        <v>-4.2366227660236122E-2</v>
      </c>
      <c r="M129" s="67">
        <f t="shared" si="38"/>
        <v>-0.25593190337774152</v>
      </c>
      <c r="N129" s="67">
        <f t="shared" si="39"/>
        <v>-9.8769259394320574E-2</v>
      </c>
      <c r="O129" s="67">
        <f t="shared" si="40"/>
        <v>-1.5692070548657511E-2</v>
      </c>
      <c r="P129" s="67">
        <f t="shared" si="41"/>
        <v>1.2267643171062215E-3</v>
      </c>
      <c r="S129" s="67">
        <f t="shared" si="64"/>
        <v>0</v>
      </c>
      <c r="T129" s="67">
        <f t="shared" si="65"/>
        <v>-4.3289857670452105E-2</v>
      </c>
      <c r="U129" s="67">
        <f t="shared" si="42"/>
        <v>-0.29562272061936185</v>
      </c>
      <c r="V129" s="67">
        <f t="shared" si="43"/>
        <v>-0.10399396025827003</v>
      </c>
      <c r="W129" s="67">
        <f t="shared" si="44"/>
        <v>-1.5816494449985626E-2</v>
      </c>
      <c r="X129" s="67">
        <f t="shared" si="45"/>
        <v>1.2260124566022966E-3</v>
      </c>
      <c r="AR129" s="122">
        <f t="shared" si="46"/>
        <v>0</v>
      </c>
      <c r="AS129" s="76">
        <f t="shared" si="47"/>
        <v>-4.3289857670452105E-2</v>
      </c>
      <c r="AT129" s="122" t="str">
        <f t="shared" si="48"/>
        <v/>
      </c>
      <c r="AU129" s="76" t="str">
        <f t="shared" si="49"/>
        <v/>
      </c>
      <c r="AV129" s="76">
        <f t="shared" si="50"/>
        <v>-1.5816494449985626E-2</v>
      </c>
      <c r="AW129" s="76">
        <f t="shared" si="51"/>
        <v>1.2260124566022966E-3</v>
      </c>
      <c r="AY129" s="118">
        <v>42954</v>
      </c>
      <c r="AZ129" s="123">
        <f t="shared" si="52"/>
        <v>0</v>
      </c>
      <c r="BA129" s="67">
        <f t="shared" si="53"/>
        <v>-8.2868371101292894E-3</v>
      </c>
      <c r="BB129" s="123">
        <f t="shared" si="54"/>
        <v>-6.568876820559821E-3</v>
      </c>
      <c r="BC129" s="67">
        <f t="shared" si="55"/>
        <v>6.7448951591585005E-3</v>
      </c>
      <c r="BD129" s="67">
        <f t="shared" si="56"/>
        <v>-2.4635035084954519E-2</v>
      </c>
      <c r="BE129" s="67">
        <f t="shared" si="57"/>
        <v>1.3750611528303876E-2</v>
      </c>
      <c r="BH129" s="57">
        <f t="shared" si="58"/>
        <v>-8.2868371101292894E-3</v>
      </c>
      <c r="BJ129" s="57">
        <f t="shared" si="59"/>
        <v>6.7448951591585005E-3</v>
      </c>
      <c r="BK129" s="57">
        <f t="shared" si="60"/>
        <v>-2.4635035084954519E-2</v>
      </c>
      <c r="BL129" s="57">
        <f t="shared" si="61"/>
        <v>1.3750611528303876E-2</v>
      </c>
    </row>
    <row r="130" spans="2:64" x14ac:dyDescent="0.25">
      <c r="B130" s="118">
        <v>42814</v>
      </c>
      <c r="C130" s="62">
        <v>6.9507532119750977</v>
      </c>
      <c r="D130" s="62">
        <v>6.5150987625122072</v>
      </c>
      <c r="E130" s="62">
        <v>1.9040748119354249</v>
      </c>
      <c r="F130" s="62">
        <v>2.1135739803314211</v>
      </c>
      <c r="G130" s="62">
        <v>23.33954200744629</v>
      </c>
      <c r="H130" s="62">
        <v>63754</v>
      </c>
      <c r="K130" s="67">
        <f t="shared" si="62"/>
        <v>0</v>
      </c>
      <c r="L130" s="67">
        <f t="shared" si="63"/>
        <v>-8.8614498705544165E-2</v>
      </c>
      <c r="M130" s="67">
        <f t="shared" si="38"/>
        <v>3.5187693478879734E-3</v>
      </c>
      <c r="N130" s="67">
        <f t="shared" si="39"/>
        <v>-7.3403833467530655E-2</v>
      </c>
      <c r="O130" s="67">
        <f t="shared" si="40"/>
        <v>-3.6741746279559062E-2</v>
      </c>
      <c r="P130" s="67">
        <f t="shared" si="41"/>
        <v>-2.3558709922471555E-2</v>
      </c>
      <c r="S130" s="67">
        <f t="shared" si="64"/>
        <v>0</v>
      </c>
      <c r="T130" s="67">
        <f t="shared" si="65"/>
        <v>-9.2789308448239585E-2</v>
      </c>
      <c r="U130" s="67">
        <f t="shared" si="42"/>
        <v>3.5125929636332653E-3</v>
      </c>
      <c r="V130" s="67">
        <f t="shared" si="43"/>
        <v>-7.6237443141247224E-2</v>
      </c>
      <c r="W130" s="67">
        <f t="shared" si="44"/>
        <v>-3.7433726895460373E-2</v>
      </c>
      <c r="X130" s="67">
        <f t="shared" si="45"/>
        <v>-2.3840653281322538E-2</v>
      </c>
      <c r="AR130" s="122">
        <f t="shared" si="46"/>
        <v>0</v>
      </c>
      <c r="AS130" s="76">
        <f t="shared" si="47"/>
        <v>-9.2789308448239585E-2</v>
      </c>
      <c r="AT130" s="122">
        <f t="shared" si="48"/>
        <v>3.5125929636332653E-3</v>
      </c>
      <c r="AU130" s="76">
        <f t="shared" si="49"/>
        <v>-7.6237443141247224E-2</v>
      </c>
      <c r="AV130" s="76">
        <f t="shared" si="50"/>
        <v>-3.7433726895460373E-2</v>
      </c>
      <c r="AW130" s="76">
        <f t="shared" si="51"/>
        <v>-2.3840653281322538E-2</v>
      </c>
      <c r="AY130" s="118">
        <v>42961</v>
      </c>
      <c r="AZ130" s="123" t="str">
        <f t="shared" si="52"/>
        <v/>
      </c>
      <c r="BA130" s="67">
        <f t="shared" si="53"/>
        <v>-4.2109034713591571E-2</v>
      </c>
      <c r="BB130" s="123">
        <f t="shared" si="54"/>
        <v>-7.7186095257555948E-3</v>
      </c>
      <c r="BC130" s="67">
        <f t="shared" si="55"/>
        <v>-5.4895179705250326E-2</v>
      </c>
      <c r="BD130" s="67">
        <f t="shared" si="56"/>
        <v>-7.2549194253319071E-2</v>
      </c>
      <c r="BE130" s="67">
        <f t="shared" si="57"/>
        <v>1.1959771085271149E-2</v>
      </c>
      <c r="BH130" s="57">
        <f t="shared" si="58"/>
        <v>-4.2109034713591571E-2</v>
      </c>
      <c r="BJ130" s="57">
        <f t="shared" si="59"/>
        <v>-5.4895179705250326E-2</v>
      </c>
      <c r="BK130" s="57">
        <f t="shared" si="60"/>
        <v>-7.2549194253319071E-2</v>
      </c>
      <c r="BL130" s="57">
        <f t="shared" si="61"/>
        <v>1.1959771085271149E-2</v>
      </c>
    </row>
    <row r="131" spans="2:64" x14ac:dyDescent="0.25">
      <c r="B131" s="118">
        <v>42821</v>
      </c>
      <c r="C131" s="62">
        <v>6.9507532119750977</v>
      </c>
      <c r="D131" s="62">
        <v>6.5247609138488771</v>
      </c>
      <c r="E131" s="62">
        <v>1.900319314002991</v>
      </c>
      <c r="F131" s="62">
        <v>2.1092906475067141</v>
      </c>
      <c r="G131" s="62">
        <v>24.326356887817379</v>
      </c>
      <c r="H131" s="62">
        <v>64945.2</v>
      </c>
      <c r="K131" s="67">
        <f t="shared" si="62"/>
        <v>0</v>
      </c>
      <c r="L131" s="67">
        <f t="shared" si="63"/>
        <v>1.4830398876324313E-3</v>
      </c>
      <c r="M131" s="67">
        <f t="shared" si="38"/>
        <v>-1.9723478872222255E-3</v>
      </c>
      <c r="N131" s="67">
        <f t="shared" si="39"/>
        <v>-2.026582870799376E-3</v>
      </c>
      <c r="O131" s="67">
        <f t="shared" si="40"/>
        <v>4.2280815967008056E-2</v>
      </c>
      <c r="P131" s="67">
        <f t="shared" si="41"/>
        <v>1.8684317846723308E-2</v>
      </c>
      <c r="S131" s="67">
        <f t="shared" si="64"/>
        <v>0</v>
      </c>
      <c r="T131" s="67">
        <f t="shared" si="65"/>
        <v>1.481941270039951E-3</v>
      </c>
      <c r="U131" s="67">
        <f t="shared" si="42"/>
        <v>-1.974295526686095E-3</v>
      </c>
      <c r="V131" s="67">
        <f t="shared" si="43"/>
        <v>-2.0286391685069832E-3</v>
      </c>
      <c r="W131" s="67">
        <f t="shared" si="44"/>
        <v>4.1411404112616873E-2</v>
      </c>
      <c r="X131" s="67">
        <f t="shared" si="45"/>
        <v>1.8511910215154199E-2</v>
      </c>
      <c r="AR131" s="122">
        <f t="shared" si="46"/>
        <v>0</v>
      </c>
      <c r="AS131" s="76">
        <f t="shared" si="47"/>
        <v>1.481941270039951E-3</v>
      </c>
      <c r="AT131" s="122">
        <f t="shared" si="48"/>
        <v>-1.974295526686095E-3</v>
      </c>
      <c r="AU131" s="76">
        <f t="shared" si="49"/>
        <v>-2.0286391685069832E-3</v>
      </c>
      <c r="AV131" s="76">
        <f t="shared" si="50"/>
        <v>4.1411404112616873E-2</v>
      </c>
      <c r="AW131" s="76">
        <f t="shared" si="51"/>
        <v>1.8511910215154199E-2</v>
      </c>
      <c r="AY131" s="118">
        <v>42968</v>
      </c>
      <c r="AZ131" s="123">
        <f t="shared" si="52"/>
        <v>-0.10378620442314467</v>
      </c>
      <c r="BA131" s="67">
        <f t="shared" si="53"/>
        <v>2.9051280061233643E-3</v>
      </c>
      <c r="BB131" s="123">
        <f t="shared" si="54"/>
        <v>7.4988547735756065E-3</v>
      </c>
      <c r="BC131" s="67">
        <f t="shared" si="55"/>
        <v>-3.8460508281850316E-3</v>
      </c>
      <c r="BD131" s="67">
        <f t="shared" si="56"/>
        <v>7.3283737730569709E-3</v>
      </c>
      <c r="BE131" s="67">
        <f t="shared" si="57"/>
        <v>2.713445966361026E-2</v>
      </c>
      <c r="BH131" s="57">
        <f t="shared" si="58"/>
        <v>2.9051280061233643E-3</v>
      </c>
      <c r="BJ131" s="57">
        <f t="shared" si="59"/>
        <v>-3.8460508281850316E-3</v>
      </c>
      <c r="BK131" s="57">
        <f t="shared" si="60"/>
        <v>7.3283737730569709E-3</v>
      </c>
      <c r="BL131" s="57">
        <f t="shared" si="61"/>
        <v>2.713445966361026E-2</v>
      </c>
    </row>
    <row r="132" spans="2:64" x14ac:dyDescent="0.25">
      <c r="B132" s="118">
        <v>42828</v>
      </c>
      <c r="C132" s="62">
        <v>6.9507532119750977</v>
      </c>
      <c r="D132" s="62">
        <v>6.7211201667785643</v>
      </c>
      <c r="E132" s="62">
        <v>1.9195142745971681</v>
      </c>
      <c r="F132" s="62">
        <v>2.1373261451721191</v>
      </c>
      <c r="G132" s="62">
        <v>25.394652175903321</v>
      </c>
      <c r="H132" s="62">
        <v>64914.2</v>
      </c>
      <c r="K132" s="67">
        <f t="shared" si="62"/>
        <v>0</v>
      </c>
      <c r="L132" s="67">
        <f t="shared" si="63"/>
        <v>3.0094474804879479E-2</v>
      </c>
      <c r="M132" s="67">
        <f t="shared" si="38"/>
        <v>1.0100913279538881E-2</v>
      </c>
      <c r="N132" s="67">
        <f t="shared" si="39"/>
        <v>1.3291434112479683E-2</v>
      </c>
      <c r="O132" s="67">
        <f t="shared" si="40"/>
        <v>4.3915136697716628E-2</v>
      </c>
      <c r="P132" s="67">
        <f t="shared" si="41"/>
        <v>-4.7732549903611865E-4</v>
      </c>
      <c r="S132" s="67">
        <f t="shared" si="64"/>
        <v>0</v>
      </c>
      <c r="T132" s="67">
        <f t="shared" si="65"/>
        <v>2.9650521146770491E-2</v>
      </c>
      <c r="U132" s="67">
        <f t="shared" si="42"/>
        <v>1.0050240000240339E-2</v>
      </c>
      <c r="V132" s="67">
        <f t="shared" si="43"/>
        <v>1.3203877979855921E-2</v>
      </c>
      <c r="W132" s="67">
        <f t="shared" si="44"/>
        <v>4.2978199468494217E-2</v>
      </c>
      <c r="X132" s="67">
        <f t="shared" si="45"/>
        <v>-4.7743945511633841E-4</v>
      </c>
      <c r="AR132" s="122">
        <f t="shared" si="46"/>
        <v>0</v>
      </c>
      <c r="AS132" s="76">
        <f t="shared" si="47"/>
        <v>2.9650521146770491E-2</v>
      </c>
      <c r="AT132" s="122">
        <f t="shared" si="48"/>
        <v>1.0050240000240339E-2</v>
      </c>
      <c r="AU132" s="76">
        <f t="shared" si="49"/>
        <v>1.3203877979855921E-2</v>
      </c>
      <c r="AV132" s="76">
        <f t="shared" si="50"/>
        <v>4.2978199468494217E-2</v>
      </c>
      <c r="AW132" s="76">
        <f t="shared" si="51"/>
        <v>-4.7743945511633841E-4</v>
      </c>
      <c r="AY132" s="118">
        <v>42975</v>
      </c>
      <c r="AZ132" s="123">
        <f t="shared" si="52"/>
        <v>0</v>
      </c>
      <c r="BA132" s="67">
        <f t="shared" si="53"/>
        <v>2.0149531404030783E-2</v>
      </c>
      <c r="BB132" s="123">
        <f t="shared" si="54"/>
        <v>6.3520005495023672E-3</v>
      </c>
      <c r="BC132" s="67">
        <f t="shared" si="55"/>
        <v>3.0780732365338214E-3</v>
      </c>
      <c r="BD132" s="67">
        <f t="shared" si="56"/>
        <v>3.0168420579341073E-2</v>
      </c>
      <c r="BE132" s="67">
        <f t="shared" si="57"/>
        <v>1.3176650588666751E-2</v>
      </c>
      <c r="BH132" s="57">
        <f t="shared" si="58"/>
        <v>2.0149531404030783E-2</v>
      </c>
      <c r="BJ132" s="57">
        <f t="shared" si="59"/>
        <v>3.0780732365338214E-3</v>
      </c>
      <c r="BK132" s="57">
        <f t="shared" si="60"/>
        <v>3.0168420579341073E-2</v>
      </c>
      <c r="BL132" s="57">
        <f t="shared" si="61"/>
        <v>1.3176650588666751E-2</v>
      </c>
    </row>
    <row r="133" spans="2:64" x14ac:dyDescent="0.25">
      <c r="B133" s="118">
        <v>42835</v>
      </c>
      <c r="C133" s="62">
        <v>6.9507532119750977</v>
      </c>
      <c r="D133" s="62">
        <v>6.8364794254302979</v>
      </c>
      <c r="E133" s="62">
        <v>1.912733405828476</v>
      </c>
      <c r="F133" s="62">
        <v>2.155238151550293</v>
      </c>
      <c r="G133" s="62">
        <v>25.120382785797119</v>
      </c>
      <c r="H133" s="62">
        <v>63932</v>
      </c>
      <c r="K133" s="67">
        <f t="shared" si="62"/>
        <v>0</v>
      </c>
      <c r="L133" s="67">
        <f t="shared" si="63"/>
        <v>1.7163695305127291E-2</v>
      </c>
      <c r="M133" s="67">
        <f t="shared" si="38"/>
        <v>-3.532596166868851E-3</v>
      </c>
      <c r="N133" s="67">
        <f t="shared" si="39"/>
        <v>8.3805676633088577E-3</v>
      </c>
      <c r="O133" s="67">
        <f t="shared" si="40"/>
        <v>-1.0800281421710189E-2</v>
      </c>
      <c r="P133" s="67">
        <f t="shared" si="41"/>
        <v>-1.5130741809958326E-2</v>
      </c>
      <c r="S133" s="67">
        <f t="shared" si="64"/>
        <v>0</v>
      </c>
      <c r="T133" s="67">
        <f t="shared" si="65"/>
        <v>1.7018063116004317E-2</v>
      </c>
      <c r="U133" s="67">
        <f t="shared" si="42"/>
        <v>-3.5388505184511627E-3</v>
      </c>
      <c r="V133" s="67">
        <f t="shared" si="43"/>
        <v>8.3456456811629842E-3</v>
      </c>
      <c r="W133" s="67">
        <f t="shared" si="44"/>
        <v>-1.0859027829164449E-2</v>
      </c>
      <c r="X133" s="67">
        <f t="shared" si="45"/>
        <v>-1.5246379421814253E-2</v>
      </c>
      <c r="AR133" s="122">
        <f t="shared" si="46"/>
        <v>0</v>
      </c>
      <c r="AS133" s="76">
        <f t="shared" si="47"/>
        <v>1.7018063116004317E-2</v>
      </c>
      <c r="AT133" s="122">
        <f t="shared" si="48"/>
        <v>-3.5388505184511627E-3</v>
      </c>
      <c r="AU133" s="76">
        <f t="shared" si="49"/>
        <v>8.3456456811629842E-3</v>
      </c>
      <c r="AV133" s="76">
        <f t="shared" si="50"/>
        <v>-1.0859027829164449E-2</v>
      </c>
      <c r="AW133" s="76">
        <f t="shared" si="51"/>
        <v>-1.5246379421814253E-2</v>
      </c>
      <c r="AY133" s="118">
        <v>42982</v>
      </c>
      <c r="AZ133" s="123">
        <f t="shared" si="52"/>
        <v>0</v>
      </c>
      <c r="BA133" s="67">
        <f t="shared" si="53"/>
        <v>3.5880004503175078E-2</v>
      </c>
      <c r="BB133" s="123">
        <f t="shared" si="54"/>
        <v>4.7920797424556901E-3</v>
      </c>
      <c r="BC133" s="67">
        <f t="shared" si="55"/>
        <v>2.053297534932361E-2</v>
      </c>
      <c r="BD133" s="67">
        <f t="shared" si="56"/>
        <v>3.1109752624050177E-2</v>
      </c>
      <c r="BE133" s="67">
        <f t="shared" si="57"/>
        <v>2.0774117470292813E-2</v>
      </c>
      <c r="BH133" s="57">
        <f t="shared" si="58"/>
        <v>3.5880004503175078E-2</v>
      </c>
      <c r="BJ133" s="57">
        <f t="shared" si="59"/>
        <v>2.053297534932361E-2</v>
      </c>
      <c r="BK133" s="57">
        <f t="shared" si="60"/>
        <v>3.1109752624050177E-2</v>
      </c>
      <c r="BL133" s="57">
        <f t="shared" si="61"/>
        <v>2.0774117470292813E-2</v>
      </c>
    </row>
    <row r="134" spans="2:64" x14ac:dyDescent="0.25">
      <c r="B134" s="118">
        <v>42842</v>
      </c>
      <c r="C134" s="62">
        <v>6.9507532119750977</v>
      </c>
      <c r="D134" s="62">
        <v>6.556445837020874</v>
      </c>
      <c r="E134" s="62">
        <v>1.919514268636703</v>
      </c>
      <c r="F134" s="62">
        <v>2.0807684063911438</v>
      </c>
      <c r="G134" s="62">
        <v>25.113491058349609</v>
      </c>
      <c r="H134" s="62">
        <v>63915.5</v>
      </c>
      <c r="K134" s="67">
        <f t="shared" si="62"/>
        <v>0</v>
      </c>
      <c r="L134" s="67">
        <f t="shared" si="63"/>
        <v>-4.0961666229515248E-2</v>
      </c>
      <c r="M134" s="67">
        <f t="shared" si="38"/>
        <v>3.5451165267279539E-3</v>
      </c>
      <c r="N134" s="67">
        <f t="shared" si="39"/>
        <v>-3.4552907810017186E-2</v>
      </c>
      <c r="O134" s="67">
        <f t="shared" si="40"/>
        <v>-2.7434802671100211E-4</v>
      </c>
      <c r="P134" s="67">
        <f t="shared" si="41"/>
        <v>-2.5808671713700715E-4</v>
      </c>
      <c r="S134" s="67">
        <f t="shared" si="64"/>
        <v>0</v>
      </c>
      <c r="T134" s="67">
        <f t="shared" si="65"/>
        <v>-4.1824232248486123E-2</v>
      </c>
      <c r="U134" s="67">
        <f t="shared" si="42"/>
        <v>3.5388474132568384E-3</v>
      </c>
      <c r="V134" s="67">
        <f t="shared" si="43"/>
        <v>-3.5163976968255205E-2</v>
      </c>
      <c r="W134" s="67">
        <f t="shared" si="44"/>
        <v>-2.7438566701540177E-4</v>
      </c>
      <c r="X134" s="67">
        <f t="shared" si="45"/>
        <v>-2.5812002724517603E-4</v>
      </c>
      <c r="AR134" s="122">
        <f t="shared" si="46"/>
        <v>0</v>
      </c>
      <c r="AS134" s="76">
        <f t="shared" si="47"/>
        <v>-4.1824232248486123E-2</v>
      </c>
      <c r="AT134" s="122">
        <f t="shared" si="48"/>
        <v>3.5388474132568384E-3</v>
      </c>
      <c r="AU134" s="76">
        <f t="shared" si="49"/>
        <v>-3.5163976968255205E-2</v>
      </c>
      <c r="AV134" s="76">
        <f t="shared" si="50"/>
        <v>-2.7438566701540177E-4</v>
      </c>
      <c r="AW134" s="76">
        <f t="shared" si="51"/>
        <v>-2.5812002724517603E-4</v>
      </c>
      <c r="AY134" s="118">
        <v>42989</v>
      </c>
      <c r="AZ134" s="123">
        <f t="shared" si="52"/>
        <v>0</v>
      </c>
      <c r="BA134" s="67">
        <f t="shared" si="53"/>
        <v>6.6519168573845409E-3</v>
      </c>
      <c r="BB134" s="123">
        <f t="shared" si="54"/>
        <v>1.5738177760916901E-2</v>
      </c>
      <c r="BC134" s="67">
        <f t="shared" si="55"/>
        <v>1.7904279684954998E-2</v>
      </c>
      <c r="BD134" s="67">
        <f t="shared" si="56"/>
        <v>1.8605477638577003E-2</v>
      </c>
      <c r="BE134" s="67">
        <f t="shared" si="57"/>
        <v>2.8736645250974371E-2</v>
      </c>
      <c r="BH134" s="57">
        <f t="shared" si="58"/>
        <v>6.6519168573845409E-3</v>
      </c>
      <c r="BJ134" s="57">
        <f t="shared" si="59"/>
        <v>1.7904279684954998E-2</v>
      </c>
      <c r="BK134" s="57">
        <f t="shared" si="60"/>
        <v>1.8605477638577003E-2</v>
      </c>
      <c r="BL134" s="57">
        <f t="shared" si="61"/>
        <v>2.8736645250974371E-2</v>
      </c>
    </row>
    <row r="135" spans="2:64" x14ac:dyDescent="0.25">
      <c r="B135" s="118">
        <v>42849</v>
      </c>
      <c r="C135" s="62">
        <v>6.9535037994384767</v>
      </c>
      <c r="D135" s="62">
        <v>5.2326613426208493</v>
      </c>
      <c r="E135" s="62">
        <v>1.926840662956238</v>
      </c>
      <c r="F135" s="62">
        <v>2.0106693744659418</v>
      </c>
      <c r="G135" s="62">
        <v>23.251811218261722</v>
      </c>
      <c r="H135" s="62">
        <v>64895.8</v>
      </c>
      <c r="K135" s="67">
        <f t="shared" si="62"/>
        <v>3.9572509330931815E-4</v>
      </c>
      <c r="L135" s="67">
        <f t="shared" si="63"/>
        <v>-0.20190580801038505</v>
      </c>
      <c r="M135" s="67">
        <f t="shared" si="38"/>
        <v>3.8167959672101848E-3</v>
      </c>
      <c r="N135" s="67">
        <f t="shared" si="39"/>
        <v>-3.3689012054340384E-2</v>
      </c>
      <c r="O135" s="67">
        <f t="shared" si="40"/>
        <v>-7.4130666889855812E-2</v>
      </c>
      <c r="P135" s="67">
        <f t="shared" si="41"/>
        <v>1.5337437710727597E-2</v>
      </c>
      <c r="S135" s="67">
        <f t="shared" si="64"/>
        <v>3.9564681478508417E-4</v>
      </c>
      <c r="T135" s="67">
        <f t="shared" si="65"/>
        <v>-0.22552865342321415</v>
      </c>
      <c r="U135" s="67">
        <f t="shared" si="42"/>
        <v>3.8095304828618718E-3</v>
      </c>
      <c r="V135" s="67">
        <f t="shared" si="43"/>
        <v>-3.4269562887991593E-2</v>
      </c>
      <c r="W135" s="67">
        <f t="shared" si="44"/>
        <v>-7.7022163245090647E-2</v>
      </c>
      <c r="X135" s="67">
        <f t="shared" si="45"/>
        <v>1.5221008190709226E-2</v>
      </c>
      <c r="AR135" s="122">
        <f t="shared" si="46"/>
        <v>3.9564681478508417E-4</v>
      </c>
      <c r="AS135" s="76" t="str">
        <f t="shared" si="47"/>
        <v/>
      </c>
      <c r="AT135" s="122">
        <f t="shared" si="48"/>
        <v>3.8095304828618718E-3</v>
      </c>
      <c r="AU135" s="76">
        <f t="shared" si="49"/>
        <v>-3.4269562887991593E-2</v>
      </c>
      <c r="AV135" s="76">
        <f t="shared" si="50"/>
        <v>-7.7022163245090647E-2</v>
      </c>
      <c r="AW135" s="76">
        <f t="shared" si="51"/>
        <v>1.5221008190709226E-2</v>
      </c>
      <c r="AY135" s="118">
        <v>42996</v>
      </c>
      <c r="AZ135" s="123">
        <f t="shared" si="52"/>
        <v>0</v>
      </c>
      <c r="BA135" s="67">
        <f t="shared" si="53"/>
        <v>-4.7793165674384153E-3</v>
      </c>
      <c r="BB135" s="123">
        <f t="shared" si="54"/>
        <v>-1.4435099521439771E-2</v>
      </c>
      <c r="BC135" s="67">
        <f t="shared" si="55"/>
        <v>1.7589346834869842E-2</v>
      </c>
      <c r="BD135" s="67">
        <f t="shared" si="56"/>
        <v>-2.8077478541636896E-3</v>
      </c>
      <c r="BE135" s="67">
        <f t="shared" si="57"/>
        <v>1.3019723848573448E-2</v>
      </c>
      <c r="BH135" s="57">
        <f t="shared" si="58"/>
        <v>-4.7793165674384153E-3</v>
      </c>
      <c r="BJ135" s="57">
        <f t="shared" si="59"/>
        <v>1.7589346834869842E-2</v>
      </c>
      <c r="BK135" s="57">
        <f t="shared" si="60"/>
        <v>-2.8077478541636896E-3</v>
      </c>
      <c r="BL135" s="57">
        <f t="shared" si="61"/>
        <v>1.3019723848573448E-2</v>
      </c>
    </row>
    <row r="136" spans="2:64" x14ac:dyDescent="0.25">
      <c r="B136" s="118">
        <v>42856</v>
      </c>
      <c r="C136" s="62">
        <v>6.9576296806335449</v>
      </c>
      <c r="D136" s="62">
        <v>5.576512336730957</v>
      </c>
      <c r="E136" s="62">
        <v>1.9138771593570709</v>
      </c>
      <c r="F136" s="62">
        <v>2.0164902806282039</v>
      </c>
      <c r="G136" s="62">
        <v>23.519668579101559</v>
      </c>
      <c r="H136" s="62">
        <v>65847.25</v>
      </c>
      <c r="K136" s="67">
        <f t="shared" si="62"/>
        <v>5.9335283535788541E-4</v>
      </c>
      <c r="L136" s="67">
        <f t="shared" si="63"/>
        <v>6.5712449477551171E-2</v>
      </c>
      <c r="M136" s="67">
        <f t="shared" si="38"/>
        <v>-6.7278544865655432E-3</v>
      </c>
      <c r="N136" s="67">
        <f t="shared" si="39"/>
        <v>2.8950091129766875E-3</v>
      </c>
      <c r="O136" s="67">
        <f t="shared" si="40"/>
        <v>1.1519849285094086E-2</v>
      </c>
      <c r="P136" s="67">
        <f t="shared" si="41"/>
        <v>1.4661195331593158E-2</v>
      </c>
      <c r="S136" s="67">
        <f t="shared" si="64"/>
        <v>5.9317687116673234E-4</v>
      </c>
      <c r="T136" s="67">
        <f t="shared" si="65"/>
        <v>6.3643542148531074E-2</v>
      </c>
      <c r="U136" s="67">
        <f t="shared" si="42"/>
        <v>-6.7505885244689345E-3</v>
      </c>
      <c r="V136" s="67">
        <f t="shared" si="43"/>
        <v>2.8908266443400362E-3</v>
      </c>
      <c r="W136" s="67">
        <f t="shared" si="44"/>
        <v>1.1454001046660913E-2</v>
      </c>
      <c r="X136" s="67">
        <f t="shared" si="45"/>
        <v>1.45547590680331E-2</v>
      </c>
      <c r="AR136" s="122">
        <f t="shared" si="46"/>
        <v>5.9317687116673234E-4</v>
      </c>
      <c r="AS136" s="76">
        <f t="shared" si="47"/>
        <v>6.3643542148531074E-2</v>
      </c>
      <c r="AT136" s="122">
        <f t="shared" si="48"/>
        <v>-6.7505885244689345E-3</v>
      </c>
      <c r="AU136" s="76">
        <f t="shared" si="49"/>
        <v>2.8908266443400362E-3</v>
      </c>
      <c r="AV136" s="76">
        <f t="shared" si="50"/>
        <v>1.1454001046660913E-2</v>
      </c>
      <c r="AW136" s="76">
        <f t="shared" si="51"/>
        <v>1.45547590680331E-2</v>
      </c>
      <c r="AY136" s="118">
        <v>43003</v>
      </c>
      <c r="AZ136" s="123">
        <f t="shared" si="52"/>
        <v>0</v>
      </c>
      <c r="BA136" s="67">
        <f t="shared" si="53"/>
        <v>-3.3313739275992252E-2</v>
      </c>
      <c r="BB136" s="123">
        <f t="shared" si="54"/>
        <v>-3.8943145575725244E-2</v>
      </c>
      <c r="BC136" s="67">
        <f t="shared" si="55"/>
        <v>-3.5870071245282811E-2</v>
      </c>
      <c r="BD136" s="67">
        <f t="shared" si="56"/>
        <v>-7.1443420372753769E-3</v>
      </c>
      <c r="BE136" s="67">
        <f t="shared" si="57"/>
        <v>-2.2798439208771868E-2</v>
      </c>
      <c r="BH136" s="57">
        <f t="shared" si="58"/>
        <v>-3.3313739275992252E-2</v>
      </c>
      <c r="BJ136" s="57">
        <f t="shared" si="59"/>
        <v>-3.5870071245282811E-2</v>
      </c>
      <c r="BK136" s="57">
        <f t="shared" si="60"/>
        <v>-7.1443420372753769E-3</v>
      </c>
      <c r="BL136" s="57">
        <f t="shared" si="61"/>
        <v>-2.2798439208771868E-2</v>
      </c>
    </row>
    <row r="137" spans="2:64" x14ac:dyDescent="0.25">
      <c r="B137" s="118">
        <v>42863</v>
      </c>
      <c r="C137" s="62">
        <v>6.9576296806335449</v>
      </c>
      <c r="D137" s="62">
        <v>5.6771462440490721</v>
      </c>
      <c r="E137" s="62">
        <v>1.930283403396607</v>
      </c>
      <c r="F137" s="62">
        <v>2.0800665378570562</v>
      </c>
      <c r="G137" s="62">
        <v>23.70920295715332</v>
      </c>
      <c r="H137" s="62">
        <v>66982.8</v>
      </c>
      <c r="K137" s="67">
        <f t="shared" si="62"/>
        <v>0</v>
      </c>
      <c r="L137" s="67">
        <f t="shared" si="63"/>
        <v>1.8046029712023959E-2</v>
      </c>
      <c r="M137" s="67">
        <f t="shared" si="38"/>
        <v>8.5722555177194515E-3</v>
      </c>
      <c r="N137" s="67">
        <f t="shared" si="39"/>
        <v>3.1528174392710717E-2</v>
      </c>
      <c r="O137" s="67">
        <f t="shared" si="40"/>
        <v>8.0585479941741589E-3</v>
      </c>
      <c r="P137" s="67">
        <f t="shared" si="41"/>
        <v>1.7245215251965762E-2</v>
      </c>
      <c r="S137" s="67">
        <f t="shared" si="64"/>
        <v>0</v>
      </c>
      <c r="T137" s="67">
        <f t="shared" si="65"/>
        <v>1.788513293326182E-2</v>
      </c>
      <c r="U137" s="67">
        <f t="shared" si="42"/>
        <v>8.5357223679199904E-3</v>
      </c>
      <c r="V137" s="67">
        <f t="shared" si="43"/>
        <v>3.1041367157807385E-2</v>
      </c>
      <c r="W137" s="67">
        <f t="shared" si="44"/>
        <v>8.0262512899594487E-3</v>
      </c>
      <c r="X137" s="67">
        <f t="shared" si="45"/>
        <v>1.7098204277851449E-2</v>
      </c>
      <c r="AR137" s="122">
        <f t="shared" si="46"/>
        <v>0</v>
      </c>
      <c r="AS137" s="76">
        <f t="shared" si="47"/>
        <v>1.788513293326182E-2</v>
      </c>
      <c r="AT137" s="122">
        <f t="shared" si="48"/>
        <v>8.5357223679199904E-3</v>
      </c>
      <c r="AU137" s="76">
        <f t="shared" si="49"/>
        <v>3.1041367157807385E-2</v>
      </c>
      <c r="AV137" s="76">
        <f t="shared" si="50"/>
        <v>8.0262512899594487E-3</v>
      </c>
      <c r="AW137" s="76">
        <f t="shared" si="51"/>
        <v>1.7098204277851449E-2</v>
      </c>
      <c r="AY137" s="118">
        <v>43010</v>
      </c>
      <c r="AZ137" s="123">
        <f t="shared" si="52"/>
        <v>0</v>
      </c>
      <c r="BA137" s="67">
        <f t="shared" si="53"/>
        <v>1.887238505274276E-2</v>
      </c>
      <c r="BB137" s="123">
        <f t="shared" si="54"/>
        <v>-2.2590506842813385E-3</v>
      </c>
      <c r="BC137" s="67">
        <f t="shared" si="55"/>
        <v>6.0060874265301855E-3</v>
      </c>
      <c r="BD137" s="67">
        <f t="shared" si="56"/>
        <v>1.8624023165022971E-2</v>
      </c>
      <c r="BE137" s="67">
        <f t="shared" si="57"/>
        <v>2.6551658539514151E-2</v>
      </c>
      <c r="BH137" s="57">
        <f t="shared" si="58"/>
        <v>1.887238505274276E-2</v>
      </c>
      <c r="BJ137" s="57">
        <f t="shared" si="59"/>
        <v>6.0060874265301855E-3</v>
      </c>
      <c r="BK137" s="57">
        <f t="shared" si="60"/>
        <v>1.8624023165022971E-2</v>
      </c>
      <c r="BL137" s="57">
        <f t="shared" si="61"/>
        <v>2.6551658539514151E-2</v>
      </c>
    </row>
    <row r="138" spans="2:64" x14ac:dyDescent="0.25">
      <c r="B138" s="118">
        <v>42870</v>
      </c>
      <c r="C138" s="62">
        <v>6.9576296806335449</v>
      </c>
      <c r="D138" s="62">
        <v>5.2201657295227051</v>
      </c>
      <c r="E138" s="62">
        <v>1.880542302131653</v>
      </c>
      <c r="F138" s="62">
        <v>2.0558842658996581</v>
      </c>
      <c r="G138" s="62">
        <v>23.723301315307619</v>
      </c>
      <c r="H138" s="62">
        <v>65786.8</v>
      </c>
      <c r="K138" s="67">
        <f t="shared" si="62"/>
        <v>0</v>
      </c>
      <c r="L138" s="67">
        <f t="shared" si="63"/>
        <v>-8.0494758260875487E-2</v>
      </c>
      <c r="M138" s="67">
        <f t="shared" si="38"/>
        <v>-2.5768807407983485E-2</v>
      </c>
      <c r="N138" s="67">
        <f t="shared" si="39"/>
        <v>-1.1625720387921534E-2</v>
      </c>
      <c r="O138" s="67">
        <f t="shared" si="40"/>
        <v>5.9463652910540787E-4</v>
      </c>
      <c r="P138" s="67">
        <f t="shared" si="41"/>
        <v>-1.7855330025021376E-2</v>
      </c>
      <c r="S138" s="67">
        <f t="shared" si="64"/>
        <v>0</v>
      </c>
      <c r="T138" s="67">
        <f t="shared" si="65"/>
        <v>-8.3919534313308924E-2</v>
      </c>
      <c r="U138" s="67">
        <f t="shared" si="42"/>
        <v>-2.6106639448480989E-2</v>
      </c>
      <c r="V138" s="67">
        <f t="shared" si="43"/>
        <v>-1.1693827452241404E-2</v>
      </c>
      <c r="W138" s="67">
        <f t="shared" si="44"/>
        <v>5.9445980285965168E-4</v>
      </c>
      <c r="X138" s="67">
        <f t="shared" si="45"/>
        <v>-1.8016659711676281E-2</v>
      </c>
      <c r="AR138" s="122">
        <f t="shared" si="46"/>
        <v>0</v>
      </c>
      <c r="AS138" s="76">
        <f t="shared" si="47"/>
        <v>-8.3919534313308924E-2</v>
      </c>
      <c r="AT138" s="122">
        <f t="shared" si="48"/>
        <v>-2.6106639448480989E-2</v>
      </c>
      <c r="AU138" s="76">
        <f t="shared" si="49"/>
        <v>-1.1693827452241404E-2</v>
      </c>
      <c r="AV138" s="76">
        <f t="shared" si="50"/>
        <v>5.9445980285965168E-4</v>
      </c>
      <c r="AW138" s="76">
        <f t="shared" si="51"/>
        <v>-1.8016659711676281E-2</v>
      </c>
      <c r="AY138" s="118">
        <v>43017</v>
      </c>
      <c r="AZ138" s="123">
        <f t="shared" si="52"/>
        <v>0</v>
      </c>
      <c r="BA138" s="67">
        <f t="shared" si="53"/>
        <v>1.4349396966217665E-2</v>
      </c>
      <c r="BB138" s="123">
        <f t="shared" si="54"/>
        <v>4.0623902613245435E-3</v>
      </c>
      <c r="BC138" s="67">
        <f t="shared" si="55"/>
        <v>-4.0089512627665864E-2</v>
      </c>
      <c r="BD138" s="67">
        <f t="shared" si="56"/>
        <v>-7.2412483201999217E-3</v>
      </c>
      <c r="BE138" s="67">
        <f t="shared" si="57"/>
        <v>6.4345219153552563E-3</v>
      </c>
      <c r="BH138" s="57">
        <f t="shared" si="58"/>
        <v>1.4349396966217665E-2</v>
      </c>
      <c r="BJ138" s="57">
        <f t="shared" si="59"/>
        <v>-4.0089512627665864E-2</v>
      </c>
      <c r="BK138" s="57">
        <f t="shared" si="60"/>
        <v>-7.2412483201999217E-3</v>
      </c>
      <c r="BL138" s="57">
        <f t="shared" si="61"/>
        <v>6.4345219153552563E-3</v>
      </c>
    </row>
    <row r="139" spans="2:64" x14ac:dyDescent="0.25">
      <c r="B139" s="118">
        <v>42877</v>
      </c>
      <c r="C139" s="62">
        <v>6.9576296806335449</v>
      </c>
      <c r="D139" s="62">
        <v>4.8679101943969716</v>
      </c>
      <c r="E139" s="62">
        <v>1.8746904134750371</v>
      </c>
      <c r="F139" s="62">
        <v>1.970855832099915</v>
      </c>
      <c r="G139" s="62">
        <v>22.409081649780269</v>
      </c>
      <c r="H139" s="62">
        <v>62980.800000000003</v>
      </c>
      <c r="K139" s="67">
        <f t="shared" si="62"/>
        <v>0</v>
      </c>
      <c r="L139" s="67">
        <f t="shared" si="63"/>
        <v>-6.7479760869190164E-2</v>
      </c>
      <c r="M139" s="67">
        <f t="shared" si="38"/>
        <v>-3.1118091042049434E-3</v>
      </c>
      <c r="N139" s="67">
        <f t="shared" si="39"/>
        <v>-4.1358570231838643E-2</v>
      </c>
      <c r="O139" s="67">
        <f t="shared" si="40"/>
        <v>-5.5397840631874473E-2</v>
      </c>
      <c r="P139" s="67">
        <f t="shared" si="41"/>
        <v>-4.2652933415214034E-2</v>
      </c>
      <c r="S139" s="67">
        <f t="shared" si="64"/>
        <v>0</v>
      </c>
      <c r="T139" s="67">
        <f t="shared" si="65"/>
        <v>-6.9864423537971995E-2</v>
      </c>
      <c r="U139" s="67">
        <f t="shared" si="42"/>
        <v>-3.116660849907488E-3</v>
      </c>
      <c r="V139" s="67">
        <f t="shared" si="43"/>
        <v>-4.2238174154259157E-2</v>
      </c>
      <c r="W139" s="67">
        <f t="shared" si="44"/>
        <v>-5.6991435509473103E-2</v>
      </c>
      <c r="X139" s="67">
        <f t="shared" si="45"/>
        <v>-4.3589292266655297E-2</v>
      </c>
      <c r="AR139" s="122">
        <f t="shared" si="46"/>
        <v>0</v>
      </c>
      <c r="AS139" s="76">
        <f t="shared" si="47"/>
        <v>-6.9864423537971995E-2</v>
      </c>
      <c r="AT139" s="122">
        <f t="shared" si="48"/>
        <v>-3.116660849907488E-3</v>
      </c>
      <c r="AU139" s="76">
        <f t="shared" si="49"/>
        <v>-4.2238174154259157E-2</v>
      </c>
      <c r="AV139" s="76">
        <f t="shared" si="50"/>
        <v>-5.6991435509473103E-2</v>
      </c>
      <c r="AW139" s="76">
        <f t="shared" si="51"/>
        <v>-4.3589292266655297E-2</v>
      </c>
      <c r="AY139" s="118">
        <v>43024</v>
      </c>
      <c r="AZ139" s="123">
        <f t="shared" si="52"/>
        <v>0</v>
      </c>
      <c r="BA139" s="67">
        <f t="shared" si="53"/>
        <v>-3.0469996809370358E-2</v>
      </c>
      <c r="BB139" s="123">
        <f t="shared" si="54"/>
        <v>3.3661374639414772E-2</v>
      </c>
      <c r="BC139" s="67">
        <f t="shared" si="55"/>
        <v>-8.2143093293656523E-3</v>
      </c>
      <c r="BD139" s="67">
        <f t="shared" si="56"/>
        <v>-7.3205644916513241E-2</v>
      </c>
      <c r="BE139" s="67">
        <f t="shared" si="57"/>
        <v>-1.2663349403077521E-3</v>
      </c>
      <c r="BH139" s="57">
        <f t="shared" si="58"/>
        <v>-3.0469996809370358E-2</v>
      </c>
      <c r="BJ139" s="57">
        <f t="shared" si="59"/>
        <v>-8.2143093293656523E-3</v>
      </c>
      <c r="BK139" s="57">
        <f t="shared" si="60"/>
        <v>-7.3205644916513241E-2</v>
      </c>
      <c r="BL139" s="57">
        <f t="shared" si="61"/>
        <v>-1.2663349403077521E-3</v>
      </c>
    </row>
    <row r="140" spans="2:64" x14ac:dyDescent="0.25">
      <c r="B140" s="118">
        <v>42884</v>
      </c>
      <c r="C140" s="62">
        <v>6.9576296806335449</v>
      </c>
      <c r="D140" s="62">
        <v>5.1547134399414061</v>
      </c>
      <c r="E140" s="62">
        <v>1.9131457567214969</v>
      </c>
      <c r="F140" s="62">
        <v>2.00790958404541</v>
      </c>
      <c r="G140" s="62">
        <v>22.858642196655271</v>
      </c>
      <c r="H140" s="62">
        <v>63046.8</v>
      </c>
      <c r="K140" s="67">
        <f t="shared" si="62"/>
        <v>0</v>
      </c>
      <c r="L140" s="67">
        <f t="shared" si="63"/>
        <v>5.8917119275238239E-2</v>
      </c>
      <c r="M140" s="67">
        <f t="shared" si="38"/>
        <v>2.0512903341291855E-2</v>
      </c>
      <c r="N140" s="67">
        <f t="shared" si="39"/>
        <v>1.8800843441711734E-2</v>
      </c>
      <c r="O140" s="67">
        <f t="shared" si="40"/>
        <v>2.0061533707670165E-2</v>
      </c>
      <c r="P140" s="67">
        <f t="shared" si="41"/>
        <v>1.0479384193278207E-3</v>
      </c>
      <c r="S140" s="67">
        <f t="shared" si="64"/>
        <v>0</v>
      </c>
      <c r="T140" s="67">
        <f t="shared" si="65"/>
        <v>5.7246800360358924E-2</v>
      </c>
      <c r="U140" s="67">
        <f t="shared" si="42"/>
        <v>2.0305347324319746E-2</v>
      </c>
      <c r="V140" s="67">
        <f t="shared" si="43"/>
        <v>1.8626292000434818E-2</v>
      </c>
      <c r="W140" s="67">
        <f t="shared" si="44"/>
        <v>1.9862952640952027E-2</v>
      </c>
      <c r="X140" s="67">
        <f t="shared" si="45"/>
        <v>1.0473897151677917E-3</v>
      </c>
      <c r="AR140" s="122">
        <f t="shared" si="46"/>
        <v>0</v>
      </c>
      <c r="AS140" s="76">
        <f t="shared" si="47"/>
        <v>5.7246800360358924E-2</v>
      </c>
      <c r="AT140" s="122">
        <f t="shared" si="48"/>
        <v>2.0305347324319746E-2</v>
      </c>
      <c r="AU140" s="76">
        <f t="shared" si="49"/>
        <v>1.8626292000434818E-2</v>
      </c>
      <c r="AV140" s="76">
        <f t="shared" si="50"/>
        <v>1.9862952640952027E-2</v>
      </c>
      <c r="AW140" s="76">
        <f t="shared" si="51"/>
        <v>1.0473897151677917E-3</v>
      </c>
      <c r="AY140" s="118">
        <v>43031</v>
      </c>
      <c r="AZ140" s="123">
        <f t="shared" si="52"/>
        <v>0</v>
      </c>
      <c r="BA140" s="67">
        <f t="shared" si="53"/>
        <v>-2.6453073475666212E-2</v>
      </c>
      <c r="BB140" s="123">
        <f t="shared" si="54"/>
        <v>3.8449784993682672E-2</v>
      </c>
      <c r="BC140" s="67">
        <f t="shared" si="55"/>
        <v>3.2460526315943566E-2</v>
      </c>
      <c r="BD140" s="67">
        <f t="shared" si="56"/>
        <v>-2.0527149806444881E-2</v>
      </c>
      <c r="BE140" s="67">
        <f t="shared" si="57"/>
        <v>-5.3811506813157498E-3</v>
      </c>
      <c r="BH140" s="57">
        <f t="shared" si="58"/>
        <v>-2.6453073475666212E-2</v>
      </c>
      <c r="BJ140" s="57">
        <f t="shared" si="59"/>
        <v>3.2460526315943566E-2</v>
      </c>
      <c r="BK140" s="57">
        <f t="shared" si="60"/>
        <v>-2.0527149806444881E-2</v>
      </c>
      <c r="BL140" s="57">
        <f t="shared" si="61"/>
        <v>-5.3811506813157498E-3</v>
      </c>
    </row>
    <row r="141" spans="2:64" x14ac:dyDescent="0.25">
      <c r="B141" s="118">
        <v>42891</v>
      </c>
      <c r="C141" s="62">
        <v>6.9576296806335449</v>
      </c>
      <c r="D141" s="62">
        <v>5.395400810241699</v>
      </c>
      <c r="E141" s="62">
        <v>1.908129787445068</v>
      </c>
      <c r="F141" s="62">
        <v>2.0278014183044428</v>
      </c>
      <c r="G141" s="62">
        <v>23.287839889526371</v>
      </c>
      <c r="H141" s="62">
        <v>62708.6</v>
      </c>
      <c r="K141" s="67">
        <f t="shared" si="62"/>
        <v>0</v>
      </c>
      <c r="L141" s="67">
        <f t="shared" si="63"/>
        <v>4.6692677120578896E-2</v>
      </c>
      <c r="M141" s="67">
        <f t="shared" si="38"/>
        <v>-2.6218437663759753E-3</v>
      </c>
      <c r="N141" s="67">
        <f t="shared" si="39"/>
        <v>9.9067380409409989E-3</v>
      </c>
      <c r="O141" s="67">
        <f t="shared" si="40"/>
        <v>1.8776167419686018E-2</v>
      </c>
      <c r="P141" s="67">
        <f t="shared" si="41"/>
        <v>-5.364269082649753E-3</v>
      </c>
      <c r="S141" s="67">
        <f t="shared" si="64"/>
        <v>0</v>
      </c>
      <c r="T141" s="67">
        <f t="shared" si="65"/>
        <v>4.5635361695422927E-2</v>
      </c>
      <c r="U141" s="67">
        <f t="shared" si="42"/>
        <v>-2.625286818156233E-3</v>
      </c>
      <c r="V141" s="67">
        <f t="shared" si="43"/>
        <v>9.8579880163738205E-3</v>
      </c>
      <c r="W141" s="67">
        <f t="shared" si="44"/>
        <v>1.8602071053795365E-2</v>
      </c>
      <c r="X141" s="67">
        <f t="shared" si="45"/>
        <v>-5.3787084349087057E-3</v>
      </c>
      <c r="AR141" s="122">
        <f t="shared" si="46"/>
        <v>0</v>
      </c>
      <c r="AS141" s="76">
        <f t="shared" si="47"/>
        <v>4.5635361695422927E-2</v>
      </c>
      <c r="AT141" s="122">
        <f t="shared" si="48"/>
        <v>-2.625286818156233E-3</v>
      </c>
      <c r="AU141" s="76">
        <f t="shared" si="49"/>
        <v>9.8579880163738205E-3</v>
      </c>
      <c r="AV141" s="76">
        <f t="shared" si="50"/>
        <v>1.8602071053795365E-2</v>
      </c>
      <c r="AW141" s="76">
        <f t="shared" si="51"/>
        <v>-5.3787084349087057E-3</v>
      </c>
      <c r="AY141" s="118">
        <v>43038</v>
      </c>
      <c r="AZ141" s="123">
        <f t="shared" si="52"/>
        <v>0</v>
      </c>
      <c r="BA141" s="67">
        <f t="shared" si="53"/>
        <v>-2.0644629944447174E-2</v>
      </c>
      <c r="BB141" s="123">
        <f t="shared" si="54"/>
        <v>9.2983411838293964E-2</v>
      </c>
      <c r="BC141" s="67">
        <f t="shared" si="55"/>
        <v>2.4414152580493287E-2</v>
      </c>
      <c r="BD141" s="67">
        <f t="shared" si="56"/>
        <v>-1.8955100068052518E-2</v>
      </c>
      <c r="BE141" s="67">
        <f t="shared" si="57"/>
        <v>-2.4615785962273738E-2</v>
      </c>
      <c r="BH141" s="57">
        <f t="shared" si="58"/>
        <v>-2.0644629944447174E-2</v>
      </c>
      <c r="BJ141" s="57">
        <f t="shared" si="59"/>
        <v>2.4414152580493287E-2</v>
      </c>
      <c r="BK141" s="57">
        <f t="shared" si="60"/>
        <v>-1.8955100068052518E-2</v>
      </c>
      <c r="BL141" s="57">
        <f t="shared" si="61"/>
        <v>-2.4615785962273738E-2</v>
      </c>
    </row>
    <row r="142" spans="2:64" x14ac:dyDescent="0.25">
      <c r="B142" s="118">
        <v>42898</v>
      </c>
      <c r="C142" s="62">
        <v>6.9576296806335449</v>
      </c>
      <c r="D142" s="62">
        <v>5.6825002670288089</v>
      </c>
      <c r="E142" s="62">
        <v>1.913145685195923</v>
      </c>
      <c r="F142" s="62">
        <v>2.1065890789031978</v>
      </c>
      <c r="G142" s="62">
        <v>24.141533660888669</v>
      </c>
      <c r="H142" s="62">
        <v>61769.5</v>
      </c>
      <c r="K142" s="67">
        <f t="shared" si="62"/>
        <v>0</v>
      </c>
      <c r="L142" s="67">
        <f t="shared" si="63"/>
        <v>5.3211886731775238E-2</v>
      </c>
      <c r="M142" s="67">
        <f t="shared" si="38"/>
        <v>2.6286984165637683E-3</v>
      </c>
      <c r="N142" s="67">
        <f t="shared" si="39"/>
        <v>3.8853735818290103E-2</v>
      </c>
      <c r="O142" s="67">
        <f t="shared" si="40"/>
        <v>3.66583493965984E-2</v>
      </c>
      <c r="P142" s="67">
        <f t="shared" si="41"/>
        <v>-1.4975617379434425E-2</v>
      </c>
      <c r="S142" s="67">
        <f t="shared" si="64"/>
        <v>0</v>
      </c>
      <c r="T142" s="67">
        <f t="shared" si="65"/>
        <v>5.1844434876911635E-2</v>
      </c>
      <c r="U142" s="67">
        <f t="shared" si="42"/>
        <v>2.6252494317861772E-3</v>
      </c>
      <c r="V142" s="67">
        <f t="shared" si="43"/>
        <v>3.8117928211630431E-2</v>
      </c>
      <c r="W142" s="67">
        <f t="shared" si="44"/>
        <v>3.6002414400749909E-2</v>
      </c>
      <c r="X142" s="67">
        <f t="shared" si="45"/>
        <v>-1.508888418691343E-2</v>
      </c>
      <c r="AR142" s="122">
        <f t="shared" si="46"/>
        <v>0</v>
      </c>
      <c r="AS142" s="76">
        <f t="shared" si="47"/>
        <v>5.1844434876911635E-2</v>
      </c>
      <c r="AT142" s="122">
        <f t="shared" si="48"/>
        <v>2.6252494317861772E-3</v>
      </c>
      <c r="AU142" s="76">
        <f t="shared" si="49"/>
        <v>3.8117928211630431E-2</v>
      </c>
      <c r="AV142" s="76">
        <f t="shared" si="50"/>
        <v>3.6002414400749909E-2</v>
      </c>
      <c r="AW142" s="76">
        <f t="shared" si="51"/>
        <v>-1.508888418691343E-2</v>
      </c>
      <c r="AY142" s="118">
        <v>43045</v>
      </c>
      <c r="AZ142" s="123">
        <f t="shared" si="52"/>
        <v>0</v>
      </c>
      <c r="BA142" s="67">
        <f t="shared" si="53"/>
        <v>-3.8814254119413543E-3</v>
      </c>
      <c r="BB142" s="123">
        <f t="shared" si="54"/>
        <v>-1.0171815014730093E-2</v>
      </c>
      <c r="BC142" s="67">
        <f t="shared" si="55"/>
        <v>-1.3636109278567739E-2</v>
      </c>
      <c r="BD142" s="67">
        <f t="shared" si="56"/>
        <v>-3.2183268570312437E-2</v>
      </c>
      <c r="BE142" s="67">
        <f t="shared" si="57"/>
        <v>-1.3219004831171133E-2</v>
      </c>
      <c r="BH142" s="57">
        <f t="shared" si="58"/>
        <v>-3.8814254119413543E-3</v>
      </c>
      <c r="BJ142" s="57">
        <f t="shared" si="59"/>
        <v>-1.3636109278567739E-2</v>
      </c>
      <c r="BK142" s="57">
        <f t="shared" si="60"/>
        <v>-3.2183268570312437E-2</v>
      </c>
      <c r="BL142" s="57">
        <f t="shared" si="61"/>
        <v>-1.3219004831171133E-2</v>
      </c>
    </row>
    <row r="143" spans="2:64" x14ac:dyDescent="0.25">
      <c r="B143" s="118">
        <v>42905</v>
      </c>
      <c r="C143" s="62">
        <v>6.9576296806335449</v>
      </c>
      <c r="D143" s="62">
        <v>5.6053310394287106</v>
      </c>
      <c r="E143" s="62">
        <v>1.9131457567214969</v>
      </c>
      <c r="F143" s="62">
        <v>2.1038588047027589</v>
      </c>
      <c r="G143" s="62">
        <v>24.282509994506839</v>
      </c>
      <c r="H143" s="62">
        <v>61180.2</v>
      </c>
      <c r="K143" s="67">
        <f t="shared" si="62"/>
        <v>0</v>
      </c>
      <c r="L143" s="67">
        <f t="shared" si="63"/>
        <v>-1.3580153800933803E-2</v>
      </c>
      <c r="M143" s="67">
        <f t="shared" ref="M143:M206" si="66">E143/E142-1</f>
        <v>3.7386370665970503E-8</v>
      </c>
      <c r="N143" s="67">
        <f t="shared" ref="N143:N206" si="67">F143/F142-1</f>
        <v>-1.2960639679479025E-3</v>
      </c>
      <c r="O143" s="67">
        <f t="shared" ref="O143:O206" si="68">G143/G142-1</f>
        <v>5.8395765405145905E-3</v>
      </c>
      <c r="P143" s="67">
        <f t="shared" ref="P143:P206" si="69">H143/H142-1</f>
        <v>-9.5403071094958269E-3</v>
      </c>
      <c r="S143" s="67">
        <f t="shared" si="64"/>
        <v>0</v>
      </c>
      <c r="T143" s="67">
        <f t="shared" si="65"/>
        <v>-1.3673207505666529E-2</v>
      </c>
      <c r="U143" s="67">
        <f t="shared" ref="U143:U206" si="70">LN(1+M143)</f>
        <v>3.7386369967100162E-8</v>
      </c>
      <c r="V143" s="67">
        <f t="shared" ref="V143:V206" si="71">LN(1+N143)</f>
        <v>-1.2969045852601168E-3</v>
      </c>
      <c r="W143" s="67">
        <f t="shared" ref="W143:W206" si="72">LN(1+O143)</f>
        <v>5.8225923018595865E-3</v>
      </c>
      <c r="X143" s="67">
        <f t="shared" ref="X143:X206" si="73">LN(1+P143)</f>
        <v>-9.5861073711849196E-3</v>
      </c>
      <c r="AR143" s="122">
        <f t="shared" ref="AR143:AR206" si="74">IF(OR(S143&gt;(AJ$17+AJ$16*AI$21),S143&lt;(AJ$17-AJ$16*AI$21)),"",S143)</f>
        <v>0</v>
      </c>
      <c r="AS143" s="76">
        <f t="shared" ref="AS143:AS206" si="75">IF(OR(T143&gt;(AK$17+AK$16*AI$21),T143&lt;(AK$17-AK$16*AI$21)),"",T143)</f>
        <v>-1.3673207505666529E-2</v>
      </c>
      <c r="AT143" s="122">
        <f t="shared" ref="AT143:AT206" si="76">IF(OR(U143&gt;(AL$17+AL$16*AI$21),U143&lt;(AL$17-AL$16*AI$21)),"",U143)</f>
        <v>3.7386369967100162E-8</v>
      </c>
      <c r="AU143" s="76">
        <f t="shared" ref="AU143:AU206" si="77">IF(OR(V143&gt;(AM$17+AM$16*AI$21),V143&lt;(AM$17-AM$16*AI$21)),"",V143)</f>
        <v>-1.2969045852601168E-3</v>
      </c>
      <c r="AV143" s="76">
        <f t="shared" ref="AV143:AV206" si="78">IF(OR(W143&gt;(AN$17+AN$16*AI$21),W143&lt;(AN$17-AN$16*AI$21)),"",W143)</f>
        <v>5.8225923018595865E-3</v>
      </c>
      <c r="AW143" s="76">
        <f t="shared" ref="AW143:AW206" si="79">IF(OR(X143&gt;(AO$17+AO$16*AI$21),X143&lt;(AO$17-AO$16*AI$21)),"",X143)</f>
        <v>-9.5861073711849196E-3</v>
      </c>
      <c r="AY143" s="118">
        <v>43052</v>
      </c>
      <c r="AZ143" s="123">
        <f t="shared" ref="AZ143:AZ206" si="80">_xlfn.XLOOKUP($AY143,$B:$B,AR:AR,0)</f>
        <v>0</v>
      </c>
      <c r="BA143" s="67">
        <f t="shared" ref="BA143:BA206" si="81">_xlfn.XLOOKUP($AY143,$B:$B,AS:AS,0)</f>
        <v>-6.6531129883391112E-3</v>
      </c>
      <c r="BB143" s="123">
        <f t="shared" ref="BB143:BB206" si="82">_xlfn.XLOOKUP($AY143,$B:$B,AT:AT,0)</f>
        <v>3.8040380155615061E-2</v>
      </c>
      <c r="BC143" s="67">
        <f t="shared" ref="BC143:BC206" si="83">_xlfn.XLOOKUP($AY143,$B:$B,AU:AU,0)</f>
        <v>2.1214031651443747E-2</v>
      </c>
      <c r="BD143" s="67">
        <f t="shared" ref="BD143:BD206" si="84">_xlfn.XLOOKUP($AY143,$B:$B,AV:AV,0)</f>
        <v>3.6574253822360465E-2</v>
      </c>
      <c r="BE143" s="67">
        <f t="shared" ref="BE143:BE206" si="85">_xlfn.XLOOKUP($AY143,$B:$B,AW:AW,0)</f>
        <v>-1.2703026435496896E-2</v>
      </c>
      <c r="BH143" s="57">
        <f t="shared" ref="BH143:BH206" si="86">BA143</f>
        <v>-6.6531129883391112E-3</v>
      </c>
      <c r="BJ143" s="57">
        <f t="shared" ref="BJ143:BJ206" si="87">BC143</f>
        <v>2.1214031651443747E-2</v>
      </c>
      <c r="BK143" s="57">
        <f t="shared" ref="BK143:BK206" si="88">BD143</f>
        <v>3.6574253822360465E-2</v>
      </c>
      <c r="BL143" s="57">
        <f t="shared" ref="BL143:BL206" si="89">BE143</f>
        <v>-1.2703026435496896E-2</v>
      </c>
    </row>
    <row r="144" spans="2:64" x14ac:dyDescent="0.25">
      <c r="B144" s="118">
        <v>42912</v>
      </c>
      <c r="C144" s="62">
        <v>6.9576296806335449</v>
      </c>
      <c r="D144" s="62">
        <v>5.7974501609802243</v>
      </c>
      <c r="E144" s="62">
        <v>1.9235954284667971</v>
      </c>
      <c r="F144" s="62">
        <v>2.0995684623718258</v>
      </c>
      <c r="G144" s="62">
        <v>24.227685546875001</v>
      </c>
      <c r="H144" s="62">
        <v>62204</v>
      </c>
      <c r="K144" s="67">
        <f t="shared" ref="K144:K207" si="90">C144/C143-1</f>
        <v>0</v>
      </c>
      <c r="L144" s="67">
        <f t="shared" ref="L144:L207" si="91">D144/D143-1</f>
        <v>3.4274357785493814E-2</v>
      </c>
      <c r="M144" s="67">
        <f t="shared" si="66"/>
        <v>5.4620363914181791E-3</v>
      </c>
      <c r="N144" s="67">
        <f t="shared" si="67"/>
        <v>-2.0392729404382637E-3</v>
      </c>
      <c r="O144" s="67">
        <f t="shared" si="68"/>
        <v>-2.2577751494486931E-3</v>
      </c>
      <c r="P144" s="67">
        <f t="shared" si="69"/>
        <v>1.6734172166812167E-2</v>
      </c>
      <c r="S144" s="67">
        <f t="shared" ref="S144:S207" si="92">LN(1+K144)</f>
        <v>0</v>
      </c>
      <c r="T144" s="67">
        <f t="shared" ref="T144:T207" si="93">LN(1+L144)</f>
        <v>3.3700077240380967E-2</v>
      </c>
      <c r="U144" s="67">
        <f t="shared" si="70"/>
        <v>5.4471735669436973E-3</v>
      </c>
      <c r="V144" s="67">
        <f t="shared" si="71"/>
        <v>-2.0413550886950378E-3</v>
      </c>
      <c r="W144" s="67">
        <f t="shared" si="72"/>
        <v>-2.2603277666423034E-3</v>
      </c>
      <c r="X144" s="67">
        <f t="shared" si="73"/>
        <v>1.6595698599506457E-2</v>
      </c>
      <c r="AR144" s="122">
        <f t="shared" si="74"/>
        <v>0</v>
      </c>
      <c r="AS144" s="76">
        <f t="shared" si="75"/>
        <v>3.3700077240380967E-2</v>
      </c>
      <c r="AT144" s="122">
        <f t="shared" si="76"/>
        <v>5.4471735669436973E-3</v>
      </c>
      <c r="AU144" s="76">
        <f t="shared" si="77"/>
        <v>-2.0413550886950378E-3</v>
      </c>
      <c r="AV144" s="76">
        <f t="shared" si="78"/>
        <v>-2.2603277666423034E-3</v>
      </c>
      <c r="AW144" s="76">
        <f t="shared" si="79"/>
        <v>1.6595698599506457E-2</v>
      </c>
      <c r="AY144" s="118">
        <v>43059</v>
      </c>
      <c r="AZ144" s="123">
        <f t="shared" si="80"/>
        <v>-9.9931311657230383E-4</v>
      </c>
      <c r="BA144" s="67">
        <f t="shared" si="81"/>
        <v>9.3979392700098474E-2</v>
      </c>
      <c r="BB144" s="123">
        <f t="shared" si="82"/>
        <v>9.1334980197113669E-2</v>
      </c>
      <c r="BC144" s="67">
        <f t="shared" si="83"/>
        <v>8.435332133774881E-2</v>
      </c>
      <c r="BD144" s="67">
        <f t="shared" si="84"/>
        <v>8.3753242771312131E-2</v>
      </c>
      <c r="BE144" s="67">
        <f t="shared" si="85"/>
        <v>2.8986252767718063E-2</v>
      </c>
      <c r="BH144" s="57">
        <f t="shared" si="86"/>
        <v>9.3979392700098474E-2</v>
      </c>
      <c r="BJ144" s="57">
        <f t="shared" si="87"/>
        <v>8.435332133774881E-2</v>
      </c>
      <c r="BK144" s="57">
        <f t="shared" si="88"/>
        <v>8.3753242771312131E-2</v>
      </c>
      <c r="BL144" s="57">
        <f t="shared" si="89"/>
        <v>2.8986252767718063E-2</v>
      </c>
    </row>
    <row r="145" spans="2:64" x14ac:dyDescent="0.25">
      <c r="B145" s="118">
        <v>42919</v>
      </c>
      <c r="C145" s="62">
        <v>6.9576296806335449</v>
      </c>
      <c r="D145" s="62">
        <v>6.615330696105957</v>
      </c>
      <c r="E145" s="62">
        <v>1.9752847909927369</v>
      </c>
      <c r="F145" s="62">
        <v>2.148730182647705</v>
      </c>
      <c r="G145" s="62">
        <v>24.8777458190918</v>
      </c>
      <c r="H145" s="62">
        <v>62891.6</v>
      </c>
      <c r="K145" s="67">
        <f t="shared" si="90"/>
        <v>0</v>
      </c>
      <c r="L145" s="67">
        <f t="shared" si="91"/>
        <v>0.1410759062027791</v>
      </c>
      <c r="M145" s="67">
        <f t="shared" si="66"/>
        <v>2.6871223418917678E-2</v>
      </c>
      <c r="N145" s="67">
        <f t="shared" si="67"/>
        <v>2.3415154664850668E-2</v>
      </c>
      <c r="O145" s="67">
        <f t="shared" si="68"/>
        <v>2.6831298885693355E-2</v>
      </c>
      <c r="P145" s="67">
        <f t="shared" si="69"/>
        <v>1.105395151437194E-2</v>
      </c>
      <c r="S145" s="67">
        <f t="shared" si="92"/>
        <v>0</v>
      </c>
      <c r="T145" s="67">
        <f t="shared" si="93"/>
        <v>0.13197159469941433</v>
      </c>
      <c r="U145" s="67">
        <f t="shared" si="70"/>
        <v>2.6516532060860371E-2</v>
      </c>
      <c r="V145" s="67">
        <f t="shared" si="71"/>
        <v>2.3145225433260742E-2</v>
      </c>
      <c r="W145" s="67">
        <f t="shared" si="72"/>
        <v>2.6477651519208653E-2</v>
      </c>
      <c r="X145" s="67">
        <f t="shared" si="73"/>
        <v>1.0993303119318763E-2</v>
      </c>
      <c r="AR145" s="122">
        <f t="shared" si="74"/>
        <v>0</v>
      </c>
      <c r="AS145" s="76" t="str">
        <f t="shared" si="75"/>
        <v/>
      </c>
      <c r="AT145" s="122">
        <f t="shared" si="76"/>
        <v>2.6516532060860371E-2</v>
      </c>
      <c r="AU145" s="76">
        <f t="shared" si="77"/>
        <v>2.3145225433260742E-2</v>
      </c>
      <c r="AV145" s="76">
        <f t="shared" si="78"/>
        <v>2.6477651519208653E-2</v>
      </c>
      <c r="AW145" s="76">
        <f t="shared" si="79"/>
        <v>1.0993303119318763E-2</v>
      </c>
      <c r="AY145" s="118">
        <v>43066</v>
      </c>
      <c r="AZ145" s="123">
        <f t="shared" si="80"/>
        <v>-2.4998439256713784E-4</v>
      </c>
      <c r="BA145" s="67">
        <f t="shared" si="81"/>
        <v>-9.4408884151048148E-3</v>
      </c>
      <c r="BB145" s="123">
        <f t="shared" si="82"/>
        <v>-5.7377782704901535E-2</v>
      </c>
      <c r="BC145" s="67">
        <f t="shared" si="83"/>
        <v>-6.9912075706009533E-2</v>
      </c>
      <c r="BD145" s="67">
        <f t="shared" si="84"/>
        <v>1.2075704908313138E-2</v>
      </c>
      <c r="BE145" s="67">
        <f t="shared" si="85"/>
        <v>-1.9160217869780252E-2</v>
      </c>
      <c r="BH145" s="57">
        <f t="shared" si="86"/>
        <v>-9.4408884151048148E-3</v>
      </c>
      <c r="BJ145" s="57">
        <f t="shared" si="87"/>
        <v>-6.9912075706009533E-2</v>
      </c>
      <c r="BK145" s="57">
        <f t="shared" si="88"/>
        <v>1.2075704908313138E-2</v>
      </c>
      <c r="BL145" s="57">
        <f t="shared" si="89"/>
        <v>-1.9160217869780252E-2</v>
      </c>
    </row>
    <row r="146" spans="2:64" x14ac:dyDescent="0.25">
      <c r="B146" s="118">
        <v>42926</v>
      </c>
      <c r="C146" s="62">
        <v>6.9576296806335449</v>
      </c>
      <c r="D146" s="62">
        <v>6.7943834304809574</v>
      </c>
      <c r="E146" s="62">
        <v>1.9774440050125119</v>
      </c>
      <c r="F146" s="62">
        <v>2.1177698135375982</v>
      </c>
      <c r="G146" s="62">
        <v>25.776865386962889</v>
      </c>
      <c r="H146" s="62">
        <v>64461.4</v>
      </c>
      <c r="K146" s="67">
        <f t="shared" si="90"/>
        <v>0</v>
      </c>
      <c r="L146" s="67">
        <f t="shared" si="91"/>
        <v>2.7066331616709238E-2</v>
      </c>
      <c r="M146" s="67">
        <f t="shared" si="66"/>
        <v>1.093115296397329E-3</v>
      </c>
      <c r="N146" s="67">
        <f t="shared" si="67"/>
        <v>-1.4408681629797249E-2</v>
      </c>
      <c r="O146" s="67">
        <f t="shared" si="68"/>
        <v>3.6141520795709869E-2</v>
      </c>
      <c r="P146" s="67">
        <f t="shared" si="69"/>
        <v>2.4960408067214113E-2</v>
      </c>
      <c r="S146" s="67">
        <f t="shared" si="92"/>
        <v>0</v>
      </c>
      <c r="T146" s="67">
        <f t="shared" si="93"/>
        <v>2.6706516608248455E-2</v>
      </c>
      <c r="U146" s="67">
        <f t="shared" si="70"/>
        <v>1.0925182809032904E-3</v>
      </c>
      <c r="V146" s="67">
        <f t="shared" si="71"/>
        <v>-1.4513494713467577E-2</v>
      </c>
      <c r="W146" s="67">
        <f t="shared" si="72"/>
        <v>3.5503737592601586E-2</v>
      </c>
      <c r="X146" s="67">
        <f t="shared" si="73"/>
        <v>2.4653985568469025E-2</v>
      </c>
      <c r="AR146" s="122">
        <f t="shared" si="74"/>
        <v>0</v>
      </c>
      <c r="AS146" s="76">
        <f t="shared" si="75"/>
        <v>2.6706516608248455E-2</v>
      </c>
      <c r="AT146" s="122">
        <f t="shared" si="76"/>
        <v>1.0925182809032904E-3</v>
      </c>
      <c r="AU146" s="76">
        <f t="shared" si="77"/>
        <v>-1.4513494713467577E-2</v>
      </c>
      <c r="AV146" s="76">
        <f t="shared" si="78"/>
        <v>3.5503737592601586E-2</v>
      </c>
      <c r="AW146" s="76">
        <f t="shared" si="79"/>
        <v>2.4653985568469025E-2</v>
      </c>
      <c r="AY146" s="118">
        <v>43073</v>
      </c>
      <c r="AZ146" s="123">
        <f t="shared" si="80"/>
        <v>0</v>
      </c>
      <c r="BA146" s="67">
        <f t="shared" si="81"/>
        <v>1.0871843763792393E-2</v>
      </c>
      <c r="BB146" s="123">
        <f t="shared" si="82"/>
        <v>1.549589900326504E-2</v>
      </c>
      <c r="BC146" s="67">
        <f t="shared" si="83"/>
        <v>-6.6791316793223046E-2</v>
      </c>
      <c r="BD146" s="67">
        <f t="shared" si="84"/>
        <v>-1.2070725990183601E-3</v>
      </c>
      <c r="BE146" s="67">
        <f t="shared" si="85"/>
        <v>-2.7726868516761466E-3</v>
      </c>
      <c r="BH146" s="57">
        <f t="shared" si="86"/>
        <v>1.0871843763792393E-2</v>
      </c>
      <c r="BJ146" s="57">
        <f t="shared" si="87"/>
        <v>-6.6791316793223046E-2</v>
      </c>
      <c r="BK146" s="57">
        <f t="shared" si="88"/>
        <v>-1.2070725990183601E-3</v>
      </c>
      <c r="BL146" s="57">
        <f t="shared" si="89"/>
        <v>-2.7726868516761466E-3</v>
      </c>
    </row>
    <row r="147" spans="2:64" x14ac:dyDescent="0.25">
      <c r="B147" s="118">
        <v>42933</v>
      </c>
      <c r="C147" s="62">
        <v>6.9576296806335449</v>
      </c>
      <c r="D147" s="62">
        <v>6.7967831611633303</v>
      </c>
      <c r="E147" s="62">
        <v>1.9886720418930051</v>
      </c>
      <c r="F147" s="62">
        <v>2.1402862548828119</v>
      </c>
      <c r="G147" s="62">
        <v>27.413766479492189</v>
      </c>
      <c r="H147" s="62">
        <v>65070.400000000001</v>
      </c>
      <c r="K147" s="67">
        <f t="shared" si="90"/>
        <v>0</v>
      </c>
      <c r="L147" s="67">
        <f t="shared" si="91"/>
        <v>3.5319329662897303E-4</v>
      </c>
      <c r="M147" s="67">
        <f t="shared" si="66"/>
        <v>5.6780555363549201E-3</v>
      </c>
      <c r="N147" s="67">
        <f t="shared" si="67"/>
        <v>1.0632147649513257E-2</v>
      </c>
      <c r="O147" s="67">
        <f t="shared" si="68"/>
        <v>6.350272106232091E-2</v>
      </c>
      <c r="P147" s="67">
        <f t="shared" si="69"/>
        <v>9.4475143264030059E-3</v>
      </c>
      <c r="S147" s="67">
        <f t="shared" si="92"/>
        <v>0</v>
      </c>
      <c r="T147" s="67">
        <f t="shared" si="93"/>
        <v>3.5313093855911731E-4</v>
      </c>
      <c r="U147" s="67">
        <f t="shared" si="70"/>
        <v>5.6619961410990637E-3</v>
      </c>
      <c r="V147" s="67">
        <f t="shared" si="71"/>
        <v>1.0576023828380793E-2</v>
      </c>
      <c r="W147" s="67">
        <f t="shared" si="72"/>
        <v>6.1567914246626734E-2</v>
      </c>
      <c r="X147" s="67">
        <f t="shared" si="73"/>
        <v>9.4031656671837143E-3</v>
      </c>
      <c r="AR147" s="122">
        <f t="shared" si="74"/>
        <v>0</v>
      </c>
      <c r="AS147" s="76">
        <f t="shared" si="75"/>
        <v>3.5313093855911731E-4</v>
      </c>
      <c r="AT147" s="122">
        <f t="shared" si="76"/>
        <v>5.6619961410990637E-3</v>
      </c>
      <c r="AU147" s="76">
        <f t="shared" si="77"/>
        <v>1.0576023828380793E-2</v>
      </c>
      <c r="AV147" s="76">
        <f t="shared" si="78"/>
        <v>6.1567914246626734E-2</v>
      </c>
      <c r="AW147" s="76">
        <f t="shared" si="79"/>
        <v>9.4031656671837143E-3</v>
      </c>
      <c r="AY147" s="118">
        <v>43080</v>
      </c>
      <c r="AZ147" s="123">
        <f t="shared" si="80"/>
        <v>0</v>
      </c>
      <c r="BA147" s="67">
        <f t="shared" si="81"/>
        <v>-7.5401729596177572E-3</v>
      </c>
      <c r="BB147" s="123">
        <f t="shared" si="82"/>
        <v>9.3895240904827829E-2</v>
      </c>
      <c r="BC147" s="67">
        <f t="shared" si="83"/>
        <v>4.3101028970883859E-2</v>
      </c>
      <c r="BD147" s="67">
        <f t="shared" si="84"/>
        <v>7.9399577463629672E-3</v>
      </c>
      <c r="BE147" s="67">
        <f t="shared" si="85"/>
        <v>1.2131393798383973E-3</v>
      </c>
      <c r="BH147" s="57">
        <f t="shared" si="86"/>
        <v>-7.5401729596177572E-3</v>
      </c>
      <c r="BJ147" s="57">
        <f t="shared" si="87"/>
        <v>4.3101028970883859E-2</v>
      </c>
      <c r="BK147" s="57">
        <f t="shared" si="88"/>
        <v>7.9399577463629672E-3</v>
      </c>
      <c r="BL147" s="57">
        <f t="shared" si="89"/>
        <v>1.2131393798383973E-3</v>
      </c>
    </row>
    <row r="148" spans="2:64" x14ac:dyDescent="0.25">
      <c r="B148" s="118">
        <v>42940</v>
      </c>
      <c r="C148" s="62">
        <v>6.9576296806335449</v>
      </c>
      <c r="D148" s="62">
        <v>6.5724427223205568</v>
      </c>
      <c r="E148" s="62">
        <v>1.991695284843445</v>
      </c>
      <c r="F148" s="62">
        <v>2.12661542892456</v>
      </c>
      <c r="G148" s="62">
        <v>26.956372833251951</v>
      </c>
      <c r="H148" s="62">
        <v>65310.6</v>
      </c>
      <c r="K148" s="67">
        <f t="shared" si="90"/>
        <v>0</v>
      </c>
      <c r="L148" s="67">
        <f t="shared" si="91"/>
        <v>-3.3006855378975408E-2</v>
      </c>
      <c r="M148" s="67">
        <f t="shared" si="66"/>
        <v>1.5202320376377365E-3</v>
      </c>
      <c r="N148" s="67">
        <f t="shared" si="67"/>
        <v>-6.3873820275505144E-3</v>
      </c>
      <c r="O148" s="67">
        <f t="shared" si="68"/>
        <v>-1.6684815878270753E-2</v>
      </c>
      <c r="P148" s="67">
        <f t="shared" si="69"/>
        <v>3.6913865597874018E-3</v>
      </c>
      <c r="S148" s="67">
        <f t="shared" si="92"/>
        <v>0</v>
      </c>
      <c r="T148" s="67">
        <f t="shared" si="93"/>
        <v>-3.3563872880730559E-2</v>
      </c>
      <c r="U148" s="67">
        <f t="shared" si="70"/>
        <v>1.5190776547187746E-3</v>
      </c>
      <c r="V148" s="67">
        <f t="shared" si="71"/>
        <v>-6.4078686359231507E-3</v>
      </c>
      <c r="W148" s="67">
        <f t="shared" si="72"/>
        <v>-1.6825575312070618E-2</v>
      </c>
      <c r="X148" s="67">
        <f t="shared" si="73"/>
        <v>3.6845901128275552E-3</v>
      </c>
      <c r="AR148" s="122">
        <f t="shared" si="74"/>
        <v>0</v>
      </c>
      <c r="AS148" s="76">
        <f t="shared" si="75"/>
        <v>-3.3563872880730559E-2</v>
      </c>
      <c r="AT148" s="122">
        <f t="shared" si="76"/>
        <v>1.5190776547187746E-3</v>
      </c>
      <c r="AU148" s="76">
        <f t="shared" si="77"/>
        <v>-6.4078686359231507E-3</v>
      </c>
      <c r="AV148" s="76">
        <f t="shared" si="78"/>
        <v>-1.6825575312070618E-2</v>
      </c>
      <c r="AW148" s="76">
        <f t="shared" si="79"/>
        <v>3.6845901128275552E-3</v>
      </c>
      <c r="AY148" s="118">
        <v>43087</v>
      </c>
      <c r="AZ148" s="123">
        <f t="shared" si="80"/>
        <v>0</v>
      </c>
      <c r="BA148" s="67">
        <f t="shared" si="81"/>
        <v>2.7441060245829057E-3</v>
      </c>
      <c r="BB148" s="123">
        <f t="shared" si="82"/>
        <v>8.4796412296433463E-2</v>
      </c>
      <c r="BC148" s="67">
        <f t="shared" si="83"/>
        <v>1.3841680545317626E-2</v>
      </c>
      <c r="BD148" s="67">
        <f t="shared" si="84"/>
        <v>9.3028957662039079E-3</v>
      </c>
      <c r="BE148" s="67">
        <f t="shared" si="85"/>
        <v>1.3397162697582126E-2</v>
      </c>
      <c r="BH148" s="57">
        <f t="shared" si="86"/>
        <v>2.7441060245829057E-3</v>
      </c>
      <c r="BJ148" s="57">
        <f t="shared" si="87"/>
        <v>1.3841680545317626E-2</v>
      </c>
      <c r="BK148" s="57">
        <f t="shared" si="88"/>
        <v>9.3028957662039079E-3</v>
      </c>
      <c r="BL148" s="57">
        <f t="shared" si="89"/>
        <v>1.3397162697582126E-2</v>
      </c>
    </row>
    <row r="149" spans="2:64" x14ac:dyDescent="0.25">
      <c r="B149" s="118">
        <v>42947</v>
      </c>
      <c r="C149" s="62">
        <v>6.9576296806335449</v>
      </c>
      <c r="D149" s="62">
        <v>6.5052601814270021</v>
      </c>
      <c r="E149" s="62">
        <v>1.9787396192550659</v>
      </c>
      <c r="F149" s="62">
        <v>2.198186492919922</v>
      </c>
      <c r="G149" s="62">
        <v>26.52091217041016</v>
      </c>
      <c r="H149" s="62">
        <v>66649.399999999994</v>
      </c>
      <c r="K149" s="67">
        <f t="shared" si="90"/>
        <v>0</v>
      </c>
      <c r="L149" s="67">
        <f t="shared" si="91"/>
        <v>-1.0221852624960448E-2</v>
      </c>
      <c r="M149" s="67">
        <f t="shared" si="66"/>
        <v>-6.5048432292681424E-3</v>
      </c>
      <c r="N149" s="67">
        <f t="shared" si="67"/>
        <v>3.3654916174268523E-2</v>
      </c>
      <c r="O149" s="67">
        <f t="shared" si="68"/>
        <v>-1.6154275114663386E-2</v>
      </c>
      <c r="P149" s="67">
        <f t="shared" si="69"/>
        <v>2.0498969539400891E-2</v>
      </c>
      <c r="S149" s="67">
        <f t="shared" si="92"/>
        <v>0</v>
      </c>
      <c r="T149" s="67">
        <f t="shared" si="93"/>
        <v>-1.0274454526781296E-2</v>
      </c>
      <c r="U149" s="67">
        <f t="shared" si="70"/>
        <v>-6.5260919183715519E-3</v>
      </c>
      <c r="V149" s="67">
        <f t="shared" si="71"/>
        <v>3.3100983608357178E-2</v>
      </c>
      <c r="W149" s="67">
        <f t="shared" si="72"/>
        <v>-1.6286177874838558E-2</v>
      </c>
      <c r="X149" s="67">
        <f t="shared" si="73"/>
        <v>2.0291693506743941E-2</v>
      </c>
      <c r="AR149" s="122">
        <f t="shared" si="74"/>
        <v>0</v>
      </c>
      <c r="AS149" s="76">
        <f t="shared" si="75"/>
        <v>-1.0274454526781296E-2</v>
      </c>
      <c r="AT149" s="122">
        <f t="shared" si="76"/>
        <v>-6.5260919183715519E-3</v>
      </c>
      <c r="AU149" s="76">
        <f t="shared" si="77"/>
        <v>3.3100983608357178E-2</v>
      </c>
      <c r="AV149" s="76">
        <f t="shared" si="78"/>
        <v>-1.6286177874838558E-2</v>
      </c>
      <c r="AW149" s="76">
        <f t="shared" si="79"/>
        <v>2.0291693506743941E-2</v>
      </c>
      <c r="AY149" s="118">
        <v>43094</v>
      </c>
      <c r="AZ149" s="123">
        <f t="shared" si="80"/>
        <v>0</v>
      </c>
      <c r="BA149" s="67">
        <f t="shared" si="81"/>
        <v>2.6565706099962148E-2</v>
      </c>
      <c r="BB149" s="123">
        <f t="shared" si="82"/>
        <v>-7.9660754677005063E-2</v>
      </c>
      <c r="BC149" s="67">
        <f t="shared" si="83"/>
        <v>4.8999769696865224E-2</v>
      </c>
      <c r="BD149" s="67">
        <f t="shared" si="84"/>
        <v>1.6775528077555446E-2</v>
      </c>
      <c r="BE149" s="67">
        <f t="shared" si="85"/>
        <v>2.992605565739637E-2</v>
      </c>
      <c r="BH149" s="57">
        <f t="shared" si="86"/>
        <v>2.6565706099962148E-2</v>
      </c>
      <c r="BJ149" s="57">
        <f t="shared" si="87"/>
        <v>4.8999769696865224E-2</v>
      </c>
      <c r="BK149" s="57">
        <f t="shared" si="88"/>
        <v>1.6775528077555446E-2</v>
      </c>
      <c r="BL149" s="57">
        <f t="shared" si="89"/>
        <v>2.992605565739637E-2</v>
      </c>
    </row>
    <row r="150" spans="2:64" x14ac:dyDescent="0.25">
      <c r="B150" s="118">
        <v>42954</v>
      </c>
      <c r="C150" s="62">
        <v>6.9576296806335449</v>
      </c>
      <c r="D150" s="62">
        <v>6.4515748977661129</v>
      </c>
      <c r="E150" s="62">
        <v>1.965784120559692</v>
      </c>
      <c r="F150" s="62">
        <v>2.2130631446838378</v>
      </c>
      <c r="G150" s="62">
        <v>25.875550460815429</v>
      </c>
      <c r="H150" s="62">
        <v>67572.2</v>
      </c>
      <c r="K150" s="67">
        <f t="shared" si="90"/>
        <v>0</v>
      </c>
      <c r="L150" s="67">
        <f t="shared" si="91"/>
        <v>-8.2525959244742486E-3</v>
      </c>
      <c r="M150" s="67">
        <f t="shared" si="66"/>
        <v>-6.5473489130678519E-3</v>
      </c>
      <c r="N150" s="67">
        <f t="shared" si="67"/>
        <v>6.7676931924709471E-3</v>
      </c>
      <c r="O150" s="67">
        <f t="shared" si="68"/>
        <v>-2.4334069109235745E-2</v>
      </c>
      <c r="P150" s="67">
        <f t="shared" si="69"/>
        <v>1.3845586006775878E-2</v>
      </c>
      <c r="S150" s="67">
        <f t="shared" si="92"/>
        <v>0</v>
      </c>
      <c r="T150" s="67">
        <f t="shared" si="93"/>
        <v>-8.2868371101292894E-3</v>
      </c>
      <c r="U150" s="67">
        <f t="shared" si="70"/>
        <v>-6.568876820559821E-3</v>
      </c>
      <c r="V150" s="67">
        <f t="shared" si="71"/>
        <v>6.7448951591585005E-3</v>
      </c>
      <c r="W150" s="67">
        <f t="shared" si="72"/>
        <v>-2.4635035084954519E-2</v>
      </c>
      <c r="X150" s="67">
        <f t="shared" si="73"/>
        <v>1.3750611528303876E-2</v>
      </c>
      <c r="AR150" s="122">
        <f t="shared" si="74"/>
        <v>0</v>
      </c>
      <c r="AS150" s="76">
        <f t="shared" si="75"/>
        <v>-8.2868371101292894E-3</v>
      </c>
      <c r="AT150" s="122">
        <f t="shared" si="76"/>
        <v>-6.568876820559821E-3</v>
      </c>
      <c r="AU150" s="76">
        <f t="shared" si="77"/>
        <v>6.7448951591585005E-3</v>
      </c>
      <c r="AV150" s="76">
        <f t="shared" si="78"/>
        <v>-2.4635035084954519E-2</v>
      </c>
      <c r="AW150" s="76">
        <f t="shared" si="79"/>
        <v>1.3750611528303876E-2</v>
      </c>
      <c r="AY150" s="118">
        <v>43101</v>
      </c>
      <c r="AZ150" s="123">
        <f t="shared" si="80"/>
        <v>0</v>
      </c>
      <c r="BA150" s="67">
        <f t="shared" si="81"/>
        <v>2.4080956687051497E-3</v>
      </c>
      <c r="BB150" s="123">
        <f t="shared" si="82"/>
        <v>8.6751658841402096E-2</v>
      </c>
      <c r="BC150" s="67">
        <f t="shared" si="83"/>
        <v>9.1608305123059997E-3</v>
      </c>
      <c r="BD150" s="67">
        <f t="shared" si="84"/>
        <v>-1.0680309547632261E-2</v>
      </c>
      <c r="BE150" s="67">
        <f t="shared" si="85"/>
        <v>2.9246514431119322E-2</v>
      </c>
      <c r="BH150" s="57">
        <f t="shared" si="86"/>
        <v>2.4080956687051497E-3</v>
      </c>
      <c r="BJ150" s="57">
        <f t="shared" si="87"/>
        <v>9.1608305123059997E-3</v>
      </c>
      <c r="BK150" s="57">
        <f t="shared" si="88"/>
        <v>-1.0680309547632261E-2</v>
      </c>
      <c r="BL150" s="57">
        <f t="shared" si="89"/>
        <v>2.9246514431119322E-2</v>
      </c>
    </row>
    <row r="151" spans="2:64" x14ac:dyDescent="0.25">
      <c r="B151" s="118">
        <v>42961</v>
      </c>
      <c r="C151" s="62">
        <v>6.0613235473632816</v>
      </c>
      <c r="D151" s="62">
        <v>6.1855457305908201</v>
      </c>
      <c r="E151" s="62">
        <v>1.950669407844543</v>
      </c>
      <c r="F151" s="62">
        <v>2.0948509693145749</v>
      </c>
      <c r="G151" s="62">
        <v>24.064779281616211</v>
      </c>
      <c r="H151" s="62">
        <v>68385.2</v>
      </c>
      <c r="K151" s="67">
        <f t="shared" si="90"/>
        <v>-0.12882348937959687</v>
      </c>
      <c r="L151" s="67">
        <f t="shared" si="91"/>
        <v>-4.1234763819824272E-2</v>
      </c>
      <c r="M151" s="67">
        <f t="shared" si="66"/>
        <v>-7.6888975534330495E-3</v>
      </c>
      <c r="N151" s="67">
        <f t="shared" si="67"/>
        <v>-5.3415635994494393E-2</v>
      </c>
      <c r="O151" s="67">
        <f t="shared" si="68"/>
        <v>-6.9980006104270354E-2</v>
      </c>
      <c r="P151" s="67">
        <f t="shared" si="69"/>
        <v>1.2031575115210025E-2</v>
      </c>
      <c r="S151" s="67">
        <f t="shared" si="92"/>
        <v>-0.13791066982466277</v>
      </c>
      <c r="T151" s="67">
        <f t="shared" si="93"/>
        <v>-4.2109034713591571E-2</v>
      </c>
      <c r="U151" s="67">
        <f t="shared" si="70"/>
        <v>-7.7186095257555948E-3</v>
      </c>
      <c r="V151" s="67">
        <f t="shared" si="71"/>
        <v>-5.4895179705250326E-2</v>
      </c>
      <c r="W151" s="67">
        <f t="shared" si="72"/>
        <v>-7.2549194253319071E-2</v>
      </c>
      <c r="X151" s="67">
        <f t="shared" si="73"/>
        <v>1.1959771085271149E-2</v>
      </c>
      <c r="AR151" s="122" t="str">
        <f t="shared" si="74"/>
        <v/>
      </c>
      <c r="AS151" s="76">
        <f t="shared" si="75"/>
        <v>-4.2109034713591571E-2</v>
      </c>
      <c r="AT151" s="122">
        <f t="shared" si="76"/>
        <v>-7.7186095257555948E-3</v>
      </c>
      <c r="AU151" s="76">
        <f t="shared" si="77"/>
        <v>-5.4895179705250326E-2</v>
      </c>
      <c r="AV151" s="76">
        <f t="shared" si="78"/>
        <v>-7.2549194253319071E-2</v>
      </c>
      <c r="AW151" s="76">
        <f t="shared" si="79"/>
        <v>1.1959771085271149E-2</v>
      </c>
      <c r="AY151" s="118">
        <v>43108</v>
      </c>
      <c r="AZ151" s="123">
        <f t="shared" si="80"/>
        <v>0</v>
      </c>
      <c r="BA151" s="67">
        <f t="shared" si="81"/>
        <v>5.8357915327134232E-4</v>
      </c>
      <c r="BB151" s="123">
        <f t="shared" si="82"/>
        <v>-9.5693647231789317E-2</v>
      </c>
      <c r="BC151" s="67">
        <f t="shared" si="83"/>
        <v>-6.4695861395328274E-3</v>
      </c>
      <c r="BD151" s="67">
        <f t="shared" si="84"/>
        <v>-2.3034657501432572E-3</v>
      </c>
      <c r="BE151" s="67">
        <f t="shared" si="85"/>
        <v>8.0110901112910582E-3</v>
      </c>
      <c r="BH151" s="57">
        <f t="shared" si="86"/>
        <v>5.8357915327134232E-4</v>
      </c>
      <c r="BJ151" s="57">
        <f t="shared" si="87"/>
        <v>-6.4695861395328274E-3</v>
      </c>
      <c r="BK151" s="57">
        <f t="shared" si="88"/>
        <v>-2.3034657501432572E-3</v>
      </c>
      <c r="BL151" s="57">
        <f t="shared" si="89"/>
        <v>8.0110901112910582E-3</v>
      </c>
    </row>
    <row r="152" spans="2:64" x14ac:dyDescent="0.25">
      <c r="B152" s="118">
        <v>42968</v>
      </c>
      <c r="C152" s="62">
        <v>5.4637861251831046</v>
      </c>
      <c r="D152" s="62">
        <v>6.2035416603088382</v>
      </c>
      <c r="E152" s="62">
        <v>1.9653521776199341</v>
      </c>
      <c r="F152" s="62">
        <v>2.0868095397949218</v>
      </c>
      <c r="G152" s="62">
        <v>24.241782760620119</v>
      </c>
      <c r="H152" s="62">
        <v>70266.2</v>
      </c>
      <c r="K152" s="67">
        <f t="shared" si="90"/>
        <v>-9.8582003998138323E-2</v>
      </c>
      <c r="L152" s="67">
        <f t="shared" si="91"/>
        <v>2.9093519798937262E-3</v>
      </c>
      <c r="M152" s="67">
        <f t="shared" si="66"/>
        <v>7.5270415972819027E-3</v>
      </c>
      <c r="N152" s="67">
        <f t="shared" si="67"/>
        <v>-3.838664247454493E-3</v>
      </c>
      <c r="O152" s="67">
        <f t="shared" si="68"/>
        <v>7.3552920196167104E-3</v>
      </c>
      <c r="P152" s="67">
        <f t="shared" si="69"/>
        <v>2.7505951580166554E-2</v>
      </c>
      <c r="S152" s="67">
        <f t="shared" si="92"/>
        <v>-0.10378620442314467</v>
      </c>
      <c r="T152" s="67">
        <f t="shared" si="93"/>
        <v>2.9051280061233643E-3</v>
      </c>
      <c r="U152" s="67">
        <f t="shared" si="70"/>
        <v>7.4988547735756065E-3</v>
      </c>
      <c r="V152" s="67">
        <f t="shared" si="71"/>
        <v>-3.8460508281850316E-3</v>
      </c>
      <c r="W152" s="67">
        <f t="shared" si="72"/>
        <v>7.3283737730569709E-3</v>
      </c>
      <c r="X152" s="67">
        <f t="shared" si="73"/>
        <v>2.713445966361026E-2</v>
      </c>
      <c r="AR152" s="122">
        <f t="shared" si="74"/>
        <v>-0.10378620442314467</v>
      </c>
      <c r="AS152" s="76">
        <f t="shared" si="75"/>
        <v>2.9051280061233643E-3</v>
      </c>
      <c r="AT152" s="122">
        <f t="shared" si="76"/>
        <v>7.4988547735756065E-3</v>
      </c>
      <c r="AU152" s="76">
        <f t="shared" si="77"/>
        <v>-3.8460508281850316E-3</v>
      </c>
      <c r="AV152" s="76">
        <f t="shared" si="78"/>
        <v>7.3283737730569709E-3</v>
      </c>
      <c r="AW152" s="76">
        <f t="shared" si="79"/>
        <v>2.713445966361026E-2</v>
      </c>
      <c r="AY152" s="118">
        <v>43115</v>
      </c>
      <c r="AZ152" s="123">
        <f t="shared" si="80"/>
        <v>0</v>
      </c>
      <c r="BA152" s="67">
        <f t="shared" si="81"/>
        <v>1.8314416530623472E-2</v>
      </c>
      <c r="BB152" s="123">
        <f t="shared" si="82"/>
        <v>1.2827011636481464E-2</v>
      </c>
      <c r="BC152" s="67">
        <f t="shared" si="83"/>
        <v>-3.6281456327741227E-2</v>
      </c>
      <c r="BD152" s="67">
        <f t="shared" si="84"/>
        <v>3.1661759043201287E-2</v>
      </c>
      <c r="BE152" s="67">
        <f t="shared" si="85"/>
        <v>1.9541689922100123E-2</v>
      </c>
      <c r="BH152" s="57">
        <f t="shared" si="86"/>
        <v>1.8314416530623472E-2</v>
      </c>
      <c r="BJ152" s="57">
        <f t="shared" si="87"/>
        <v>-3.6281456327741227E-2</v>
      </c>
      <c r="BK152" s="57">
        <f t="shared" si="88"/>
        <v>3.1661759043201287E-2</v>
      </c>
      <c r="BL152" s="57">
        <f t="shared" si="89"/>
        <v>1.9541689922100123E-2</v>
      </c>
    </row>
    <row r="153" spans="2:64" x14ac:dyDescent="0.25">
      <c r="B153" s="118">
        <v>42975</v>
      </c>
      <c r="C153" s="62">
        <v>5.4637861251831046</v>
      </c>
      <c r="D153" s="62">
        <v>6.3298079490661623</v>
      </c>
      <c r="E153" s="62">
        <v>1.977875828742981</v>
      </c>
      <c r="F153" s="62">
        <v>2.0932427883148188</v>
      </c>
      <c r="G153" s="62">
        <v>24.984262466430661</v>
      </c>
      <c r="H153" s="62">
        <v>71198.2</v>
      </c>
      <c r="K153" s="67">
        <f t="shared" si="90"/>
        <v>0</v>
      </c>
      <c r="L153" s="67">
        <f t="shared" si="91"/>
        <v>2.0353903571760368E-2</v>
      </c>
      <c r="M153" s="67">
        <f t="shared" si="66"/>
        <v>6.372217287902604E-3</v>
      </c>
      <c r="N153" s="67">
        <f t="shared" si="67"/>
        <v>3.0828153682531667E-3</v>
      </c>
      <c r="O153" s="67">
        <f t="shared" si="68"/>
        <v>3.0628098318605135E-2</v>
      </c>
      <c r="P153" s="67">
        <f t="shared" si="69"/>
        <v>1.3263845205803149E-2</v>
      </c>
      <c r="S153" s="67">
        <f t="shared" si="92"/>
        <v>0</v>
      </c>
      <c r="T153" s="67">
        <f t="shared" si="93"/>
        <v>2.0149531404030783E-2</v>
      </c>
      <c r="U153" s="67">
        <f t="shared" si="70"/>
        <v>6.3520005495023672E-3</v>
      </c>
      <c r="V153" s="67">
        <f t="shared" si="71"/>
        <v>3.0780732365338214E-3</v>
      </c>
      <c r="W153" s="67">
        <f t="shared" si="72"/>
        <v>3.0168420579341073E-2</v>
      </c>
      <c r="X153" s="67">
        <f t="shared" si="73"/>
        <v>1.3176650588666751E-2</v>
      </c>
      <c r="AR153" s="122">
        <f t="shared" si="74"/>
        <v>0</v>
      </c>
      <c r="AS153" s="76">
        <f t="shared" si="75"/>
        <v>2.0149531404030783E-2</v>
      </c>
      <c r="AT153" s="122">
        <f t="shared" si="76"/>
        <v>6.3520005495023672E-3</v>
      </c>
      <c r="AU153" s="76">
        <f t="shared" si="77"/>
        <v>3.0780732365338214E-3</v>
      </c>
      <c r="AV153" s="76">
        <f t="shared" si="78"/>
        <v>3.0168420579341073E-2</v>
      </c>
      <c r="AW153" s="76">
        <f t="shared" si="79"/>
        <v>1.3176650588666751E-2</v>
      </c>
      <c r="AY153" s="118">
        <v>43122</v>
      </c>
      <c r="AZ153" s="123">
        <f t="shared" si="80"/>
        <v>0</v>
      </c>
      <c r="BA153" s="67">
        <f t="shared" si="81"/>
        <v>2.9842027249300629E-2</v>
      </c>
      <c r="BB153" s="123">
        <f t="shared" si="82"/>
        <v>0.1043304499223008</v>
      </c>
      <c r="BC153" s="67">
        <f t="shared" si="83"/>
        <v>-1.2329722851671027E-2</v>
      </c>
      <c r="BD153" s="67">
        <f t="shared" si="84"/>
        <v>2.1873096327761261E-2</v>
      </c>
      <c r="BE153" s="67">
        <f t="shared" si="85"/>
        <v>2.8137029301659781E-2</v>
      </c>
      <c r="BH153" s="57">
        <f t="shared" si="86"/>
        <v>2.9842027249300629E-2</v>
      </c>
      <c r="BJ153" s="57">
        <f t="shared" si="87"/>
        <v>-1.2329722851671027E-2</v>
      </c>
      <c r="BK153" s="57">
        <f t="shared" si="88"/>
        <v>2.1873096327761261E-2</v>
      </c>
      <c r="BL153" s="57">
        <f t="shared" si="89"/>
        <v>2.8137029301659781E-2</v>
      </c>
    </row>
    <row r="154" spans="2:64" x14ac:dyDescent="0.25">
      <c r="B154" s="118">
        <v>42982</v>
      </c>
      <c r="C154" s="62">
        <v>5.4637861251831046</v>
      </c>
      <c r="D154" s="62">
        <v>6.561045074462891</v>
      </c>
      <c r="E154" s="62">
        <v>1.987376713752746</v>
      </c>
      <c r="F154" s="62">
        <v>2.1366675853729249</v>
      </c>
      <c r="G154" s="62">
        <v>25.773733139038089</v>
      </c>
      <c r="H154" s="62">
        <v>72692.75</v>
      </c>
      <c r="K154" s="67">
        <f t="shared" si="90"/>
        <v>0</v>
      </c>
      <c r="L154" s="67">
        <f t="shared" si="91"/>
        <v>3.6531459920650988E-2</v>
      </c>
      <c r="M154" s="67">
        <f t="shared" si="66"/>
        <v>4.8035801194876715E-3</v>
      </c>
      <c r="N154" s="67">
        <f t="shared" si="67"/>
        <v>2.0745227118668552E-2</v>
      </c>
      <c r="O154" s="67">
        <f t="shared" si="68"/>
        <v>3.1598718339922005E-2</v>
      </c>
      <c r="P154" s="67">
        <f t="shared" si="69"/>
        <v>2.0991401468014592E-2</v>
      </c>
      <c r="S154" s="67">
        <f t="shared" si="92"/>
        <v>0</v>
      </c>
      <c r="T154" s="67">
        <f t="shared" si="93"/>
        <v>3.5880004503175078E-2</v>
      </c>
      <c r="U154" s="67">
        <f t="shared" si="70"/>
        <v>4.7920797424556901E-3</v>
      </c>
      <c r="V154" s="67">
        <f t="shared" si="71"/>
        <v>2.053297534932361E-2</v>
      </c>
      <c r="W154" s="67">
        <f t="shared" si="72"/>
        <v>3.1109752624050177E-2</v>
      </c>
      <c r="X154" s="67">
        <f t="shared" si="73"/>
        <v>2.0774117470292813E-2</v>
      </c>
      <c r="AR154" s="122">
        <f t="shared" si="74"/>
        <v>0</v>
      </c>
      <c r="AS154" s="76">
        <f t="shared" si="75"/>
        <v>3.5880004503175078E-2</v>
      </c>
      <c r="AT154" s="122">
        <f t="shared" si="76"/>
        <v>4.7920797424556901E-3</v>
      </c>
      <c r="AU154" s="76">
        <f t="shared" si="77"/>
        <v>2.053297534932361E-2</v>
      </c>
      <c r="AV154" s="76">
        <f t="shared" si="78"/>
        <v>3.1109752624050177E-2</v>
      </c>
      <c r="AW154" s="76">
        <f t="shared" si="79"/>
        <v>2.0774117470292813E-2</v>
      </c>
      <c r="AY154" s="118">
        <v>43129</v>
      </c>
      <c r="AZ154" s="123">
        <f t="shared" si="80"/>
        <v>0</v>
      </c>
      <c r="BA154" s="67">
        <f t="shared" si="81"/>
        <v>7.5774510535225525E-3</v>
      </c>
      <c r="BB154" s="123">
        <f t="shared" si="82"/>
        <v>9.232141669982398E-2</v>
      </c>
      <c r="BC154" s="67">
        <f t="shared" si="83"/>
        <v>6.5574370863688116E-3</v>
      </c>
      <c r="BD154" s="67">
        <f t="shared" si="84"/>
        <v>1.7722114795801203E-2</v>
      </c>
      <c r="BE154" s="67">
        <f t="shared" si="85"/>
        <v>2.1893668049794902E-2</v>
      </c>
      <c r="BH154" s="57">
        <f t="shared" si="86"/>
        <v>7.5774510535225525E-3</v>
      </c>
      <c r="BJ154" s="57">
        <f t="shared" si="87"/>
        <v>6.5574370863688116E-3</v>
      </c>
      <c r="BK154" s="57">
        <f t="shared" si="88"/>
        <v>1.7722114795801203E-2</v>
      </c>
      <c r="BL154" s="57">
        <f t="shared" si="89"/>
        <v>2.1893668049794902E-2</v>
      </c>
    </row>
    <row r="155" spans="2:64" x14ac:dyDescent="0.25">
      <c r="B155" s="118">
        <v>42989</v>
      </c>
      <c r="C155" s="62">
        <v>5.4637861251831046</v>
      </c>
      <c r="D155" s="62">
        <v>6.6048340797424316</v>
      </c>
      <c r="E155" s="62">
        <v>2.0189018249511719</v>
      </c>
      <c r="F155" s="62">
        <v>2.1752676010131839</v>
      </c>
      <c r="G155" s="62">
        <v>26.257754516601558</v>
      </c>
      <c r="H155" s="62">
        <v>74812</v>
      </c>
      <c r="K155" s="67">
        <f t="shared" si="90"/>
        <v>0</v>
      </c>
      <c r="L155" s="67">
        <f t="shared" si="91"/>
        <v>6.6740899936776898E-3</v>
      </c>
      <c r="M155" s="67">
        <f t="shared" si="66"/>
        <v>1.5862675143706095E-2</v>
      </c>
      <c r="N155" s="67">
        <f t="shared" si="67"/>
        <v>1.8065522173175141E-2</v>
      </c>
      <c r="O155" s="67">
        <f t="shared" si="68"/>
        <v>1.8779637972985208E-2</v>
      </c>
      <c r="P155" s="67">
        <f t="shared" si="69"/>
        <v>2.9153526314522393E-2</v>
      </c>
      <c r="S155" s="67">
        <f t="shared" si="92"/>
        <v>0</v>
      </c>
      <c r="T155" s="67">
        <f t="shared" si="93"/>
        <v>6.6519168573845409E-3</v>
      </c>
      <c r="U155" s="67">
        <f t="shared" si="70"/>
        <v>1.5738177760916901E-2</v>
      </c>
      <c r="V155" s="67">
        <f t="shared" si="71"/>
        <v>1.7904279684954998E-2</v>
      </c>
      <c r="W155" s="67">
        <f t="shared" si="72"/>
        <v>1.8605477638577003E-2</v>
      </c>
      <c r="X155" s="67">
        <f t="shared" si="73"/>
        <v>2.8736645250974371E-2</v>
      </c>
      <c r="AR155" s="122">
        <f t="shared" si="74"/>
        <v>0</v>
      </c>
      <c r="AS155" s="76">
        <f t="shared" si="75"/>
        <v>6.6519168573845409E-3</v>
      </c>
      <c r="AT155" s="122">
        <f t="shared" si="76"/>
        <v>1.5738177760916901E-2</v>
      </c>
      <c r="AU155" s="76">
        <f t="shared" si="77"/>
        <v>1.7904279684954998E-2</v>
      </c>
      <c r="AV155" s="76">
        <f t="shared" si="78"/>
        <v>1.8605477638577003E-2</v>
      </c>
      <c r="AW155" s="76">
        <f t="shared" si="79"/>
        <v>2.8736645250974371E-2</v>
      </c>
      <c r="AY155" s="118">
        <v>43136</v>
      </c>
      <c r="AZ155" s="123">
        <f t="shared" si="80"/>
        <v>0</v>
      </c>
      <c r="BA155" s="67">
        <f t="shared" si="81"/>
        <v>-3.2573522318380704E-2</v>
      </c>
      <c r="BB155" s="123">
        <f t="shared" si="82"/>
        <v>1.7035330630545915E-2</v>
      </c>
      <c r="BC155" s="67">
        <f t="shared" si="83"/>
        <v>-2.4576015870325603E-2</v>
      </c>
      <c r="BD155" s="67">
        <f t="shared" si="84"/>
        <v>-5.9558229597891615E-2</v>
      </c>
      <c r="BE155" s="67">
        <f t="shared" si="85"/>
        <v>-3.0376786104638599E-2</v>
      </c>
      <c r="BH155" s="57">
        <f t="shared" si="86"/>
        <v>-3.2573522318380704E-2</v>
      </c>
      <c r="BJ155" s="57">
        <f t="shared" si="87"/>
        <v>-2.4576015870325603E-2</v>
      </c>
      <c r="BK155" s="57">
        <f t="shared" si="88"/>
        <v>-5.9558229597891615E-2</v>
      </c>
      <c r="BL155" s="57">
        <f t="shared" si="89"/>
        <v>-3.0376786104638599E-2</v>
      </c>
    </row>
    <row r="156" spans="2:64" x14ac:dyDescent="0.25">
      <c r="B156" s="118">
        <v>42996</v>
      </c>
      <c r="C156" s="62">
        <v>5.4637861251831046</v>
      </c>
      <c r="D156" s="62">
        <v>6.5733428001403809</v>
      </c>
      <c r="E156" s="62">
        <v>1.989968109130859</v>
      </c>
      <c r="F156" s="62">
        <v>2.213867616653443</v>
      </c>
      <c r="G156" s="62">
        <v>26.184132766723629</v>
      </c>
      <c r="H156" s="62">
        <v>75792.399999999994</v>
      </c>
      <c r="K156" s="67">
        <f t="shared" si="90"/>
        <v>0</v>
      </c>
      <c r="L156" s="67">
        <f t="shared" si="91"/>
        <v>-4.7679138070457761E-3</v>
      </c>
      <c r="M156" s="67">
        <f t="shared" si="66"/>
        <v>-1.433141298042695E-2</v>
      </c>
      <c r="N156" s="67">
        <f t="shared" si="67"/>
        <v>1.7744950378647761E-2</v>
      </c>
      <c r="O156" s="67">
        <f t="shared" si="68"/>
        <v>-2.8038098166917047E-3</v>
      </c>
      <c r="P156" s="67">
        <f t="shared" si="69"/>
        <v>1.3104849489386616E-2</v>
      </c>
      <c r="S156" s="67">
        <f t="shared" si="92"/>
        <v>0</v>
      </c>
      <c r="T156" s="67">
        <f t="shared" si="93"/>
        <v>-4.7793165674384153E-3</v>
      </c>
      <c r="U156" s="67">
        <f t="shared" si="70"/>
        <v>-1.4435099521439771E-2</v>
      </c>
      <c r="V156" s="67">
        <f t="shared" si="71"/>
        <v>1.7589346834869842E-2</v>
      </c>
      <c r="W156" s="67">
        <f t="shared" si="72"/>
        <v>-2.8077478541636896E-3</v>
      </c>
      <c r="X156" s="67">
        <f t="shared" si="73"/>
        <v>1.3019723848573448E-2</v>
      </c>
      <c r="AR156" s="122">
        <f t="shared" si="74"/>
        <v>0</v>
      </c>
      <c r="AS156" s="76">
        <f t="shared" si="75"/>
        <v>-4.7793165674384153E-3</v>
      </c>
      <c r="AT156" s="122">
        <f t="shared" si="76"/>
        <v>-1.4435099521439771E-2</v>
      </c>
      <c r="AU156" s="76">
        <f t="shared" si="77"/>
        <v>1.7589346834869842E-2</v>
      </c>
      <c r="AV156" s="76">
        <f t="shared" si="78"/>
        <v>-2.8077478541636896E-3</v>
      </c>
      <c r="AW156" s="76">
        <f t="shared" si="79"/>
        <v>1.3019723848573448E-2</v>
      </c>
      <c r="AY156" s="118">
        <v>43143</v>
      </c>
      <c r="AZ156" s="123">
        <f t="shared" si="80"/>
        <v>0</v>
      </c>
      <c r="BA156" s="67">
        <f t="shared" si="81"/>
        <v>1.4623287447038507E-2</v>
      </c>
      <c r="BB156" s="123">
        <f t="shared" si="82"/>
        <v>-6.1329112567799372E-3</v>
      </c>
      <c r="BC156" s="67">
        <f t="shared" si="83"/>
        <v>-1.2195256444914919E-2</v>
      </c>
      <c r="BD156" s="67">
        <f t="shared" si="84"/>
        <v>3.6534730660329071E-2</v>
      </c>
      <c r="BE156" s="67">
        <f t="shared" si="85"/>
        <v>2.319701457626229E-2</v>
      </c>
      <c r="BH156" s="57">
        <f t="shared" si="86"/>
        <v>1.4623287447038507E-2</v>
      </c>
      <c r="BJ156" s="57">
        <f t="shared" si="87"/>
        <v>-1.2195256444914919E-2</v>
      </c>
      <c r="BK156" s="57">
        <f t="shared" si="88"/>
        <v>3.6534730660329071E-2</v>
      </c>
      <c r="BL156" s="57">
        <f t="shared" si="89"/>
        <v>2.319701457626229E-2</v>
      </c>
    </row>
    <row r="157" spans="2:64" x14ac:dyDescent="0.25">
      <c r="B157" s="118">
        <v>43003</v>
      </c>
      <c r="C157" s="62">
        <v>5.4637861251831046</v>
      </c>
      <c r="D157" s="62">
        <v>6.3579675674438478</v>
      </c>
      <c r="E157" s="62">
        <v>1.913962054252625</v>
      </c>
      <c r="F157" s="62">
        <v>2.1358633995056149</v>
      </c>
      <c r="G157" s="62">
        <v>25.997731018066411</v>
      </c>
      <c r="H157" s="62">
        <v>74084</v>
      </c>
      <c r="K157" s="67">
        <f t="shared" si="90"/>
        <v>0</v>
      </c>
      <c r="L157" s="67">
        <f t="shared" si="91"/>
        <v>-3.2764947644588593E-2</v>
      </c>
      <c r="M157" s="67">
        <f t="shared" si="66"/>
        <v>-3.8194609516345679E-2</v>
      </c>
      <c r="N157" s="67">
        <f t="shared" si="67"/>
        <v>-3.5234363862163498E-2</v>
      </c>
      <c r="O157" s="67">
        <f t="shared" si="68"/>
        <v>-7.1188818937745202E-3</v>
      </c>
      <c r="P157" s="67">
        <f t="shared" si="69"/>
        <v>-2.2540518574421631E-2</v>
      </c>
      <c r="S157" s="67">
        <f t="shared" si="92"/>
        <v>0</v>
      </c>
      <c r="T157" s="67">
        <f t="shared" si="93"/>
        <v>-3.3313739275992252E-2</v>
      </c>
      <c r="U157" s="67">
        <f t="shared" si="70"/>
        <v>-3.8943145575725244E-2</v>
      </c>
      <c r="V157" s="67">
        <f t="shared" si="71"/>
        <v>-3.5870071245282811E-2</v>
      </c>
      <c r="W157" s="67">
        <f t="shared" si="72"/>
        <v>-7.1443420372753769E-3</v>
      </c>
      <c r="X157" s="67">
        <f t="shared" si="73"/>
        <v>-2.2798439208771868E-2</v>
      </c>
      <c r="AR157" s="122">
        <f t="shared" si="74"/>
        <v>0</v>
      </c>
      <c r="AS157" s="76">
        <f t="shared" si="75"/>
        <v>-3.3313739275992252E-2</v>
      </c>
      <c r="AT157" s="122">
        <f t="shared" si="76"/>
        <v>-3.8943145575725244E-2</v>
      </c>
      <c r="AU157" s="76">
        <f t="shared" si="77"/>
        <v>-3.5870071245282811E-2</v>
      </c>
      <c r="AV157" s="76">
        <f t="shared" si="78"/>
        <v>-7.1443420372753769E-3</v>
      </c>
      <c r="AW157" s="76">
        <f t="shared" si="79"/>
        <v>-2.2798439208771868E-2</v>
      </c>
      <c r="AY157" s="118">
        <v>43150</v>
      </c>
      <c r="AZ157" s="123">
        <f t="shared" si="80"/>
        <v>0</v>
      </c>
      <c r="BA157" s="67">
        <f t="shared" si="81"/>
        <v>1.0461977102115867E-2</v>
      </c>
      <c r="BB157" s="123">
        <f t="shared" si="82"/>
        <v>-0.11895105579904709</v>
      </c>
      <c r="BC157" s="67">
        <f t="shared" si="83"/>
        <v>1.8066903179370705E-3</v>
      </c>
      <c r="BD157" s="67">
        <f t="shared" si="84"/>
        <v>3.212302151790547E-2</v>
      </c>
      <c r="BE157" s="67">
        <f t="shared" si="85"/>
        <v>2.3566307694316242E-2</v>
      </c>
      <c r="BH157" s="57">
        <f t="shared" si="86"/>
        <v>1.0461977102115867E-2</v>
      </c>
      <c r="BJ157" s="57">
        <f t="shared" si="87"/>
        <v>1.8066903179370705E-3</v>
      </c>
      <c r="BK157" s="57">
        <f t="shared" si="88"/>
        <v>3.212302151790547E-2</v>
      </c>
      <c r="BL157" s="57">
        <f t="shared" si="89"/>
        <v>2.3566307694316242E-2</v>
      </c>
    </row>
    <row r="158" spans="2:64" x14ac:dyDescent="0.25">
      <c r="B158" s="118">
        <v>43010</v>
      </c>
      <c r="C158" s="62">
        <v>5.4637861251831046</v>
      </c>
      <c r="D158" s="62">
        <v>6.4790969848632809</v>
      </c>
      <c r="E158" s="62">
        <v>1.909643197059631</v>
      </c>
      <c r="F158" s="62">
        <v>2.148730182647705</v>
      </c>
      <c r="G158" s="62">
        <v>26.4864501953125</v>
      </c>
      <c r="H158" s="62">
        <v>76077.399999999994</v>
      </c>
      <c r="K158" s="67">
        <f t="shared" si="90"/>
        <v>0</v>
      </c>
      <c r="L158" s="67">
        <f t="shared" si="91"/>
        <v>1.9051594103700609E-2</v>
      </c>
      <c r="M158" s="67">
        <f t="shared" si="66"/>
        <v>-2.2565009496389177E-3</v>
      </c>
      <c r="N158" s="67">
        <f t="shared" si="67"/>
        <v>6.0241601335873085E-3</v>
      </c>
      <c r="O158" s="67">
        <f t="shared" si="68"/>
        <v>1.8798531952902708E-2</v>
      </c>
      <c r="P158" s="67">
        <f t="shared" si="69"/>
        <v>2.6907294422547245E-2</v>
      </c>
      <c r="S158" s="67">
        <f t="shared" si="92"/>
        <v>0</v>
      </c>
      <c r="T158" s="67">
        <f t="shared" si="93"/>
        <v>1.887238505274276E-2</v>
      </c>
      <c r="U158" s="67">
        <f t="shared" si="70"/>
        <v>-2.2590506842813385E-3</v>
      </c>
      <c r="V158" s="67">
        <f t="shared" si="71"/>
        <v>6.0060874265301855E-3</v>
      </c>
      <c r="W158" s="67">
        <f t="shared" si="72"/>
        <v>1.8624023165022971E-2</v>
      </c>
      <c r="X158" s="67">
        <f t="shared" si="73"/>
        <v>2.6551658539514151E-2</v>
      </c>
      <c r="AR158" s="122">
        <f t="shared" si="74"/>
        <v>0</v>
      </c>
      <c r="AS158" s="76">
        <f t="shared" si="75"/>
        <v>1.887238505274276E-2</v>
      </c>
      <c r="AT158" s="122">
        <f t="shared" si="76"/>
        <v>-2.2590506842813385E-3</v>
      </c>
      <c r="AU158" s="76">
        <f t="shared" si="77"/>
        <v>6.0060874265301855E-3</v>
      </c>
      <c r="AV158" s="76">
        <f t="shared" si="78"/>
        <v>1.8624023165022971E-2</v>
      </c>
      <c r="AW158" s="76">
        <f t="shared" si="79"/>
        <v>2.6551658539514151E-2</v>
      </c>
      <c r="AY158" s="118">
        <v>43157</v>
      </c>
      <c r="AZ158" s="123">
        <f t="shared" si="80"/>
        <v>0</v>
      </c>
      <c r="BA158" s="67">
        <f t="shared" si="81"/>
        <v>-1.2571514296043036E-2</v>
      </c>
      <c r="BB158" s="123">
        <f t="shared" si="82"/>
        <v>-7.6422909777029216E-2</v>
      </c>
      <c r="BC158" s="67">
        <f t="shared" si="83"/>
        <v>-4.2635831656490878E-3</v>
      </c>
      <c r="BD158" s="67">
        <f t="shared" si="84"/>
        <v>3.2532838388532111E-2</v>
      </c>
      <c r="BE158" s="67">
        <f t="shared" si="85"/>
        <v>1.3459639364371235E-3</v>
      </c>
      <c r="BH158" s="57">
        <f t="shared" si="86"/>
        <v>-1.2571514296043036E-2</v>
      </c>
      <c r="BJ158" s="57">
        <f t="shared" si="87"/>
        <v>-4.2635831656490878E-3</v>
      </c>
      <c r="BK158" s="57">
        <f t="shared" si="88"/>
        <v>3.2532838388532111E-2</v>
      </c>
      <c r="BL158" s="57">
        <f t="shared" si="89"/>
        <v>1.3459639364371235E-3</v>
      </c>
    </row>
    <row r="159" spans="2:64" x14ac:dyDescent="0.25">
      <c r="B159" s="118">
        <v>43017</v>
      </c>
      <c r="C159" s="62">
        <v>5.4637861251831046</v>
      </c>
      <c r="D159" s="62">
        <v>6.5727383613586428</v>
      </c>
      <c r="E159" s="62">
        <v>1.9174166917800901</v>
      </c>
      <c r="F159" s="62">
        <v>2.0642924785614012</v>
      </c>
      <c r="G159" s="62">
        <v>26.295347976684571</v>
      </c>
      <c r="H159" s="62">
        <v>76568.5</v>
      </c>
      <c r="K159" s="67">
        <f t="shared" si="90"/>
        <v>0</v>
      </c>
      <c r="L159" s="67">
        <f t="shared" si="91"/>
        <v>1.4452843770378809E-2</v>
      </c>
      <c r="M159" s="67">
        <f t="shared" si="66"/>
        <v>4.0706529536136404E-3</v>
      </c>
      <c r="N159" s="67">
        <f t="shared" si="67"/>
        <v>-3.9296559785956031E-2</v>
      </c>
      <c r="O159" s="67">
        <f t="shared" si="68"/>
        <v>-7.2150936504790097E-3</v>
      </c>
      <c r="P159" s="67">
        <f t="shared" si="69"/>
        <v>6.4552679245084565E-3</v>
      </c>
      <c r="S159" s="67">
        <f t="shared" si="92"/>
        <v>0</v>
      </c>
      <c r="T159" s="67">
        <f t="shared" si="93"/>
        <v>1.4349396966217665E-2</v>
      </c>
      <c r="U159" s="67">
        <f t="shared" si="70"/>
        <v>4.0623902613245435E-3</v>
      </c>
      <c r="V159" s="67">
        <f t="shared" si="71"/>
        <v>-4.0089512627665864E-2</v>
      </c>
      <c r="W159" s="67">
        <f t="shared" si="72"/>
        <v>-7.2412483201999217E-3</v>
      </c>
      <c r="X159" s="67">
        <f t="shared" si="73"/>
        <v>6.4345219153552563E-3</v>
      </c>
      <c r="AR159" s="122">
        <f t="shared" si="74"/>
        <v>0</v>
      </c>
      <c r="AS159" s="76">
        <f t="shared" si="75"/>
        <v>1.4349396966217665E-2</v>
      </c>
      <c r="AT159" s="122">
        <f t="shared" si="76"/>
        <v>4.0623902613245435E-3</v>
      </c>
      <c r="AU159" s="76">
        <f t="shared" si="77"/>
        <v>-4.0089512627665864E-2</v>
      </c>
      <c r="AV159" s="76">
        <f t="shared" si="78"/>
        <v>-7.2412483201999217E-3</v>
      </c>
      <c r="AW159" s="76">
        <f t="shared" si="79"/>
        <v>6.4345219153552563E-3</v>
      </c>
      <c r="AY159" s="118">
        <v>43164</v>
      </c>
      <c r="AZ159" s="123">
        <f t="shared" si="80"/>
        <v>0</v>
      </c>
      <c r="BA159" s="67">
        <f t="shared" si="81"/>
        <v>3.3870670190044257E-2</v>
      </c>
      <c r="BB159" s="123">
        <f t="shared" si="82"/>
        <v>5.3735866196446221E-2</v>
      </c>
      <c r="BC159" s="67">
        <f t="shared" si="83"/>
        <v>-1.7495377992304455E-3</v>
      </c>
      <c r="BD159" s="67">
        <f t="shared" si="84"/>
        <v>-2.4856955168776843E-3</v>
      </c>
      <c r="BE159" s="67">
        <f t="shared" si="85"/>
        <v>-6.2624954010573634E-3</v>
      </c>
      <c r="BH159" s="57">
        <f t="shared" si="86"/>
        <v>3.3870670190044257E-2</v>
      </c>
      <c r="BJ159" s="57">
        <f t="shared" si="87"/>
        <v>-1.7495377992304455E-3</v>
      </c>
      <c r="BK159" s="57">
        <f t="shared" si="88"/>
        <v>-2.4856955168776843E-3</v>
      </c>
      <c r="BL159" s="57">
        <f t="shared" si="89"/>
        <v>-6.2624954010573634E-3</v>
      </c>
    </row>
    <row r="160" spans="2:64" x14ac:dyDescent="0.25">
      <c r="B160" s="118">
        <v>43024</v>
      </c>
      <c r="C160" s="62">
        <v>5.4637861251831046</v>
      </c>
      <c r="D160" s="62">
        <v>6.3754874229431149</v>
      </c>
      <c r="E160" s="62">
        <v>1.983058166503906</v>
      </c>
      <c r="F160" s="62">
        <v>2.0474051952362058</v>
      </c>
      <c r="G160" s="62">
        <v>24.439151000976558</v>
      </c>
      <c r="H160" s="62">
        <v>76471.600000000006</v>
      </c>
      <c r="K160" s="67">
        <f t="shared" si="90"/>
        <v>0</v>
      </c>
      <c r="L160" s="67">
        <f t="shared" si="91"/>
        <v>-3.0010465588463542E-2</v>
      </c>
      <c r="M160" s="67">
        <f t="shared" si="66"/>
        <v>3.4234329452340173E-2</v>
      </c>
      <c r="N160" s="67">
        <f t="shared" si="67"/>
        <v>-8.1806640776814765E-3</v>
      </c>
      <c r="O160" s="67">
        <f t="shared" si="68"/>
        <v>-7.0590318004304597E-2</v>
      </c>
      <c r="P160" s="67">
        <f t="shared" si="69"/>
        <v>-1.2655334765601101E-3</v>
      </c>
      <c r="S160" s="67">
        <f t="shared" si="92"/>
        <v>0</v>
      </c>
      <c r="T160" s="67">
        <f t="shared" si="93"/>
        <v>-3.0469996809370358E-2</v>
      </c>
      <c r="U160" s="67">
        <f t="shared" si="70"/>
        <v>3.3661374639414772E-2</v>
      </c>
      <c r="V160" s="67">
        <f t="shared" si="71"/>
        <v>-8.2143093293656523E-3</v>
      </c>
      <c r="W160" s="67">
        <f t="shared" si="72"/>
        <v>-7.3205644916513241E-2</v>
      </c>
      <c r="X160" s="67">
        <f t="shared" si="73"/>
        <v>-1.2663349403077521E-3</v>
      </c>
      <c r="AR160" s="122">
        <f t="shared" si="74"/>
        <v>0</v>
      </c>
      <c r="AS160" s="76">
        <f t="shared" si="75"/>
        <v>-3.0469996809370358E-2</v>
      </c>
      <c r="AT160" s="122">
        <f t="shared" si="76"/>
        <v>3.3661374639414772E-2</v>
      </c>
      <c r="AU160" s="76">
        <f t="shared" si="77"/>
        <v>-8.2143093293656523E-3</v>
      </c>
      <c r="AV160" s="76">
        <f t="shared" si="78"/>
        <v>-7.3205644916513241E-2</v>
      </c>
      <c r="AW160" s="76">
        <f t="shared" si="79"/>
        <v>-1.2663349403077521E-3</v>
      </c>
      <c r="AY160" s="118">
        <v>43171</v>
      </c>
      <c r="AZ160" s="123">
        <f t="shared" si="80"/>
        <v>0</v>
      </c>
      <c r="BA160" s="67">
        <f t="shared" si="81"/>
        <v>4.9837047598368246E-2</v>
      </c>
      <c r="BB160" s="123">
        <f t="shared" si="82"/>
        <v>0.14393680452748325</v>
      </c>
      <c r="BC160" s="67">
        <f t="shared" si="83"/>
        <v>2.6494221640330478E-2</v>
      </c>
      <c r="BD160" s="67">
        <f t="shared" si="84"/>
        <v>9.4337147504184784E-3</v>
      </c>
      <c r="BE160" s="67">
        <f t="shared" si="85"/>
        <v>1.476101076610764E-3</v>
      </c>
      <c r="BH160" s="57">
        <f t="shared" si="86"/>
        <v>4.9837047598368246E-2</v>
      </c>
      <c r="BJ160" s="57">
        <f t="shared" si="87"/>
        <v>2.6494221640330478E-2</v>
      </c>
      <c r="BK160" s="57">
        <f t="shared" si="88"/>
        <v>9.4337147504184784E-3</v>
      </c>
      <c r="BL160" s="57">
        <f t="shared" si="89"/>
        <v>1.476101076610764E-3</v>
      </c>
    </row>
    <row r="161" spans="2:64" x14ac:dyDescent="0.25">
      <c r="B161" s="118">
        <v>43031</v>
      </c>
      <c r="C161" s="62">
        <v>5.4637861251831046</v>
      </c>
      <c r="D161" s="62">
        <v>6.2090473175048828</v>
      </c>
      <c r="E161" s="62">
        <v>2.0607911586761469</v>
      </c>
      <c r="F161" s="62">
        <v>2.1149554729461668</v>
      </c>
      <c r="G161" s="62">
        <v>23.942598724365229</v>
      </c>
      <c r="H161" s="62">
        <v>76061.2</v>
      </c>
      <c r="K161" s="67">
        <f t="shared" si="90"/>
        <v>0</v>
      </c>
      <c r="L161" s="67">
        <f t="shared" si="91"/>
        <v>-2.6106255788266974E-2</v>
      </c>
      <c r="M161" s="67">
        <f t="shared" si="66"/>
        <v>3.9198543686332021E-2</v>
      </c>
      <c r="N161" s="67">
        <f t="shared" si="67"/>
        <v>3.2993116295266578E-2</v>
      </c>
      <c r="O161" s="67">
        <f t="shared" si="68"/>
        <v>-2.031790206588957E-2</v>
      </c>
      <c r="P161" s="67">
        <f t="shared" si="69"/>
        <v>-5.3666982252236206E-3</v>
      </c>
      <c r="S161" s="67">
        <f t="shared" si="92"/>
        <v>0</v>
      </c>
      <c r="T161" s="67">
        <f t="shared" si="93"/>
        <v>-2.6453073475666212E-2</v>
      </c>
      <c r="U161" s="67">
        <f t="shared" si="70"/>
        <v>3.8449784993682672E-2</v>
      </c>
      <c r="V161" s="67">
        <f t="shared" si="71"/>
        <v>3.2460526315943566E-2</v>
      </c>
      <c r="W161" s="67">
        <f t="shared" si="72"/>
        <v>-2.0527149806444881E-2</v>
      </c>
      <c r="X161" s="67">
        <f t="shared" si="73"/>
        <v>-5.3811506813157498E-3</v>
      </c>
      <c r="AR161" s="122">
        <f t="shared" si="74"/>
        <v>0</v>
      </c>
      <c r="AS161" s="76">
        <f t="shared" si="75"/>
        <v>-2.6453073475666212E-2</v>
      </c>
      <c r="AT161" s="122">
        <f t="shared" si="76"/>
        <v>3.8449784993682672E-2</v>
      </c>
      <c r="AU161" s="76">
        <f t="shared" si="77"/>
        <v>3.2460526315943566E-2</v>
      </c>
      <c r="AV161" s="76">
        <f t="shared" si="78"/>
        <v>-2.0527149806444881E-2</v>
      </c>
      <c r="AW161" s="76">
        <f t="shared" si="79"/>
        <v>-5.3811506813157498E-3</v>
      </c>
      <c r="AY161" s="118">
        <v>43178</v>
      </c>
      <c r="AZ161" s="123">
        <f t="shared" si="80"/>
        <v>0</v>
      </c>
      <c r="BA161" s="67">
        <f t="shared" si="81"/>
        <v>3.3432230222253771E-2</v>
      </c>
      <c r="BB161" s="123">
        <f t="shared" si="82"/>
        <v>-4.7056361703091902E-2</v>
      </c>
      <c r="BC161" s="67">
        <f t="shared" si="83"/>
        <v>9.4697577340811096E-4</v>
      </c>
      <c r="BD161" s="67">
        <f t="shared" si="84"/>
        <v>6.3791205215775913E-3</v>
      </c>
      <c r="BE161" s="67">
        <f t="shared" si="85"/>
        <v>-1.6327411108231705E-2</v>
      </c>
      <c r="BH161" s="57">
        <f t="shared" si="86"/>
        <v>3.3432230222253771E-2</v>
      </c>
      <c r="BJ161" s="57">
        <f t="shared" si="87"/>
        <v>9.4697577340811096E-4</v>
      </c>
      <c r="BK161" s="57">
        <f t="shared" si="88"/>
        <v>6.3791205215775913E-3</v>
      </c>
      <c r="BL161" s="57">
        <f t="shared" si="89"/>
        <v>-1.6327411108231705E-2</v>
      </c>
    </row>
    <row r="162" spans="2:64" x14ac:dyDescent="0.25">
      <c r="B162" s="118">
        <v>43038</v>
      </c>
      <c r="C162" s="62">
        <v>5.4637861251831046</v>
      </c>
      <c r="D162" s="62">
        <v>6.0821779251098631</v>
      </c>
      <c r="E162" s="62">
        <v>2.2616019248962398</v>
      </c>
      <c r="F162" s="62">
        <v>2.1672257900238039</v>
      </c>
      <c r="G162" s="62">
        <v>23.49303855895996</v>
      </c>
      <c r="H162" s="62">
        <v>74211.75</v>
      </c>
      <c r="K162" s="67">
        <f t="shared" si="90"/>
        <v>0</v>
      </c>
      <c r="L162" s="67">
        <f t="shared" si="91"/>
        <v>-2.0432988493636173E-2</v>
      </c>
      <c r="M162" s="67">
        <f t="shared" si="66"/>
        <v>9.7443530546343027E-2</v>
      </c>
      <c r="N162" s="67">
        <f t="shared" si="67"/>
        <v>2.4714618225424756E-2</v>
      </c>
      <c r="O162" s="67">
        <f t="shared" si="68"/>
        <v>-1.877658188155551E-2</v>
      </c>
      <c r="P162" s="67">
        <f t="shared" si="69"/>
        <v>-2.4315288215279285E-2</v>
      </c>
      <c r="S162" s="67">
        <f t="shared" si="92"/>
        <v>0</v>
      </c>
      <c r="T162" s="67">
        <f t="shared" si="93"/>
        <v>-2.0644629944447174E-2</v>
      </c>
      <c r="U162" s="67">
        <f t="shared" si="70"/>
        <v>9.2983411838293964E-2</v>
      </c>
      <c r="V162" s="67">
        <f t="shared" si="71"/>
        <v>2.4414152580493287E-2</v>
      </c>
      <c r="W162" s="67">
        <f t="shared" si="72"/>
        <v>-1.8955100068052518E-2</v>
      </c>
      <c r="X162" s="67">
        <f t="shared" si="73"/>
        <v>-2.4615785962273738E-2</v>
      </c>
      <c r="AR162" s="122">
        <f t="shared" si="74"/>
        <v>0</v>
      </c>
      <c r="AS162" s="76">
        <f t="shared" si="75"/>
        <v>-2.0644629944447174E-2</v>
      </c>
      <c r="AT162" s="122">
        <f t="shared" si="76"/>
        <v>9.2983411838293964E-2</v>
      </c>
      <c r="AU162" s="76">
        <f t="shared" si="77"/>
        <v>2.4414152580493287E-2</v>
      </c>
      <c r="AV162" s="76">
        <f t="shared" si="78"/>
        <v>-1.8955100068052518E-2</v>
      </c>
      <c r="AW162" s="76">
        <f t="shared" si="79"/>
        <v>-2.4615785962273738E-2</v>
      </c>
      <c r="AY162" s="118">
        <v>43185</v>
      </c>
      <c r="AZ162" s="123">
        <f t="shared" si="80"/>
        <v>0</v>
      </c>
      <c r="BA162" s="67">
        <f t="shared" si="81"/>
        <v>-1.4685438422228107E-2</v>
      </c>
      <c r="BB162" s="123">
        <f t="shared" si="82"/>
        <v>8.1206189657482872E-2</v>
      </c>
      <c r="BC162" s="67">
        <f t="shared" si="83"/>
        <v>2.4678583215020242E-2</v>
      </c>
      <c r="BD162" s="67">
        <f t="shared" si="84"/>
        <v>-6.9170639605205239E-2</v>
      </c>
      <c r="BE162" s="67">
        <f t="shared" si="85"/>
        <v>1.1149658675926998E-3</v>
      </c>
      <c r="BH162" s="57">
        <f t="shared" si="86"/>
        <v>-1.4685438422228107E-2</v>
      </c>
      <c r="BJ162" s="57">
        <f t="shared" si="87"/>
        <v>2.4678583215020242E-2</v>
      </c>
      <c r="BK162" s="57">
        <f t="shared" si="88"/>
        <v>-6.9170639605205239E-2</v>
      </c>
      <c r="BL162" s="57">
        <f t="shared" si="89"/>
        <v>1.1149658675926998E-3</v>
      </c>
    </row>
    <row r="163" spans="2:64" x14ac:dyDescent="0.25">
      <c r="B163" s="118">
        <v>43045</v>
      </c>
      <c r="C163" s="62">
        <v>5.4637861251831046</v>
      </c>
      <c r="D163" s="62">
        <v>6.0586161613464364</v>
      </c>
      <c r="E163" s="62">
        <v>2.2387139320373541</v>
      </c>
      <c r="F163" s="62">
        <v>2.137873840332031</v>
      </c>
      <c r="G163" s="62">
        <v>22.748992919921879</v>
      </c>
      <c r="H163" s="62">
        <v>73237.2</v>
      </c>
      <c r="K163" s="67">
        <f t="shared" si="90"/>
        <v>0</v>
      </c>
      <c r="L163" s="67">
        <f t="shared" si="91"/>
        <v>-3.8739024167894209E-3</v>
      </c>
      <c r="M163" s="67">
        <f t="shared" si="66"/>
        <v>-1.0120257065104776E-2</v>
      </c>
      <c r="N163" s="67">
        <f t="shared" si="67"/>
        <v>-1.3543558694662172E-2</v>
      </c>
      <c r="O163" s="67">
        <f t="shared" si="68"/>
        <v>-3.167089847363791E-2</v>
      </c>
      <c r="P163" s="67">
        <f t="shared" si="69"/>
        <v>-1.3132017503966753E-2</v>
      </c>
      <c r="S163" s="67">
        <f t="shared" si="92"/>
        <v>0</v>
      </c>
      <c r="T163" s="67">
        <f t="shared" si="93"/>
        <v>-3.8814254119413543E-3</v>
      </c>
      <c r="U163" s="67">
        <f t="shared" si="70"/>
        <v>-1.0171815014730093E-2</v>
      </c>
      <c r="V163" s="67">
        <f t="shared" si="71"/>
        <v>-1.3636109278567739E-2</v>
      </c>
      <c r="W163" s="67">
        <f t="shared" si="72"/>
        <v>-3.2183268570312437E-2</v>
      </c>
      <c r="X163" s="67">
        <f t="shared" si="73"/>
        <v>-1.3219004831171133E-2</v>
      </c>
      <c r="AR163" s="122">
        <f t="shared" si="74"/>
        <v>0</v>
      </c>
      <c r="AS163" s="76">
        <f t="shared" si="75"/>
        <v>-3.8814254119413543E-3</v>
      </c>
      <c r="AT163" s="122">
        <f t="shared" si="76"/>
        <v>-1.0171815014730093E-2</v>
      </c>
      <c r="AU163" s="76">
        <f t="shared" si="77"/>
        <v>-1.3636109278567739E-2</v>
      </c>
      <c r="AV163" s="76">
        <f t="shared" si="78"/>
        <v>-3.2183268570312437E-2</v>
      </c>
      <c r="AW163" s="76">
        <f t="shared" si="79"/>
        <v>-1.3219004831171133E-2</v>
      </c>
      <c r="AY163" s="118">
        <v>43192</v>
      </c>
      <c r="AZ163" s="123">
        <f t="shared" si="80"/>
        <v>0</v>
      </c>
      <c r="BA163" s="67">
        <f t="shared" si="81"/>
        <v>-3.0798634420363329E-2</v>
      </c>
      <c r="BB163" s="123">
        <f t="shared" si="82"/>
        <v>-1.2787313475509937E-2</v>
      </c>
      <c r="BC163" s="67">
        <f t="shared" si="83"/>
        <v>1.5575334332887983E-2</v>
      </c>
      <c r="BD163" s="67">
        <f t="shared" si="84"/>
        <v>-4.1031414339402113E-2</v>
      </c>
      <c r="BE163" s="67">
        <f t="shared" si="85"/>
        <v>2.3843603006048673E-3</v>
      </c>
      <c r="BH163" s="57">
        <f t="shared" si="86"/>
        <v>-3.0798634420363329E-2</v>
      </c>
      <c r="BJ163" s="57">
        <f t="shared" si="87"/>
        <v>1.5575334332887983E-2</v>
      </c>
      <c r="BK163" s="57">
        <f t="shared" si="88"/>
        <v>-4.1031414339402113E-2</v>
      </c>
      <c r="BL163" s="57">
        <f t="shared" si="89"/>
        <v>2.3843603006048673E-3</v>
      </c>
    </row>
    <row r="164" spans="2:64" x14ac:dyDescent="0.25">
      <c r="B164" s="118">
        <v>43052</v>
      </c>
      <c r="C164" s="62">
        <v>5.4637861251831046</v>
      </c>
      <c r="D164" s="62">
        <v>6.0184412956237789</v>
      </c>
      <c r="E164" s="62">
        <v>2.325515985488892</v>
      </c>
      <c r="F164" s="62">
        <v>2.183711242675781</v>
      </c>
      <c r="G164" s="62">
        <v>23.596422958374021</v>
      </c>
      <c r="H164" s="62">
        <v>72312.75</v>
      </c>
      <c r="K164" s="67">
        <f t="shared" si="90"/>
        <v>0</v>
      </c>
      <c r="L164" s="67">
        <f t="shared" si="91"/>
        <v>-6.6310300327276916E-3</v>
      </c>
      <c r="M164" s="67">
        <f t="shared" si="66"/>
        <v>3.8773177854190211E-2</v>
      </c>
      <c r="N164" s="67">
        <f t="shared" si="67"/>
        <v>2.1440648872260493E-2</v>
      </c>
      <c r="O164" s="67">
        <f t="shared" si="68"/>
        <v>3.725132103364559E-2</v>
      </c>
      <c r="P164" s="67">
        <f t="shared" si="69"/>
        <v>-1.2622683554259218E-2</v>
      </c>
      <c r="S164" s="67">
        <f t="shared" si="92"/>
        <v>0</v>
      </c>
      <c r="T164" s="67">
        <f t="shared" si="93"/>
        <v>-6.6531129883391112E-3</v>
      </c>
      <c r="U164" s="67">
        <f t="shared" si="70"/>
        <v>3.8040380155615061E-2</v>
      </c>
      <c r="V164" s="67">
        <f t="shared" si="71"/>
        <v>2.1214031651443747E-2</v>
      </c>
      <c r="W164" s="67">
        <f t="shared" si="72"/>
        <v>3.6574253822360465E-2</v>
      </c>
      <c r="X164" s="67">
        <f t="shared" si="73"/>
        <v>-1.2703026435496896E-2</v>
      </c>
      <c r="AR164" s="122">
        <f t="shared" si="74"/>
        <v>0</v>
      </c>
      <c r="AS164" s="76">
        <f t="shared" si="75"/>
        <v>-6.6531129883391112E-3</v>
      </c>
      <c r="AT164" s="122">
        <f t="shared" si="76"/>
        <v>3.8040380155615061E-2</v>
      </c>
      <c r="AU164" s="76">
        <f t="shared" si="77"/>
        <v>2.1214031651443747E-2</v>
      </c>
      <c r="AV164" s="76">
        <f t="shared" si="78"/>
        <v>3.6574253822360465E-2</v>
      </c>
      <c r="AW164" s="76">
        <f t="shared" si="79"/>
        <v>-1.2703026435496896E-2</v>
      </c>
      <c r="AY164" s="118">
        <v>43199</v>
      </c>
      <c r="AZ164" s="123">
        <f t="shared" si="80"/>
        <v>0</v>
      </c>
      <c r="BA164" s="67">
        <f t="shared" si="81"/>
        <v>-2.0231659297434628E-2</v>
      </c>
      <c r="BB164" s="123">
        <f t="shared" si="82"/>
        <v>-2.6941707033145773E-2</v>
      </c>
      <c r="BC164" s="67">
        <f t="shared" si="83"/>
        <v>-1.6499039634121297E-2</v>
      </c>
      <c r="BD164" s="67">
        <f t="shared" si="84"/>
        <v>-1.6132754862389562E-2</v>
      </c>
      <c r="BE164" s="67">
        <f t="shared" si="85"/>
        <v>-1.9798711754925526E-3</v>
      </c>
      <c r="BH164" s="57">
        <f t="shared" si="86"/>
        <v>-2.0231659297434628E-2</v>
      </c>
      <c r="BJ164" s="57">
        <f t="shared" si="87"/>
        <v>-1.6499039634121297E-2</v>
      </c>
      <c r="BK164" s="57">
        <f t="shared" si="88"/>
        <v>-1.6132754862389562E-2</v>
      </c>
      <c r="BL164" s="57">
        <f t="shared" si="89"/>
        <v>-1.9798711754925526E-3</v>
      </c>
    </row>
    <row r="165" spans="2:64" x14ac:dyDescent="0.25">
      <c r="B165" s="118">
        <v>43059</v>
      </c>
      <c r="C165" s="62">
        <v>5.458328819274902</v>
      </c>
      <c r="D165" s="62">
        <v>6.6114810943603519</v>
      </c>
      <c r="E165" s="62">
        <v>2.547918939590454</v>
      </c>
      <c r="F165" s="62">
        <v>2.3759067535400389</v>
      </c>
      <c r="G165" s="62">
        <v>25.65781936645508</v>
      </c>
      <c r="H165" s="62">
        <v>74439.5</v>
      </c>
      <c r="K165" s="67">
        <f t="shared" si="90"/>
        <v>-9.9881396950174395E-4</v>
      </c>
      <c r="L165" s="67">
        <f t="shared" si="91"/>
        <v>9.8537107800285906E-2</v>
      </c>
      <c r="M165" s="67">
        <f t="shared" si="66"/>
        <v>9.563596014361786E-2</v>
      </c>
      <c r="N165" s="67">
        <f t="shared" si="67"/>
        <v>8.8013244200159768E-2</v>
      </c>
      <c r="O165" s="67">
        <f t="shared" si="68"/>
        <v>8.736054662681414E-2</v>
      </c>
      <c r="P165" s="67">
        <f t="shared" si="69"/>
        <v>2.9410442833387007E-2</v>
      </c>
      <c r="S165" s="67">
        <f t="shared" si="92"/>
        <v>-9.9931311657230383E-4</v>
      </c>
      <c r="T165" s="67">
        <f t="shared" si="93"/>
        <v>9.3979392700098474E-2</v>
      </c>
      <c r="U165" s="67">
        <f t="shared" si="70"/>
        <v>9.1334980197113669E-2</v>
      </c>
      <c r="V165" s="67">
        <f t="shared" si="71"/>
        <v>8.435332133774881E-2</v>
      </c>
      <c r="W165" s="67">
        <f t="shared" si="72"/>
        <v>8.3753242771312131E-2</v>
      </c>
      <c r="X165" s="67">
        <f t="shared" si="73"/>
        <v>2.8986252767718063E-2</v>
      </c>
      <c r="AR165" s="122">
        <f t="shared" si="74"/>
        <v>-9.9931311657230383E-4</v>
      </c>
      <c r="AS165" s="76">
        <f t="shared" si="75"/>
        <v>9.3979392700098474E-2</v>
      </c>
      <c r="AT165" s="122">
        <f t="shared" si="76"/>
        <v>9.1334980197113669E-2</v>
      </c>
      <c r="AU165" s="76">
        <f t="shared" si="77"/>
        <v>8.435332133774881E-2</v>
      </c>
      <c r="AV165" s="76">
        <f t="shared" si="78"/>
        <v>8.3753242771312131E-2</v>
      </c>
      <c r="AW165" s="76">
        <f t="shared" si="79"/>
        <v>2.8986252767718063E-2</v>
      </c>
      <c r="AY165" s="118">
        <v>43206</v>
      </c>
      <c r="AZ165" s="123">
        <f t="shared" si="80"/>
        <v>0</v>
      </c>
      <c r="BA165" s="67">
        <f t="shared" si="81"/>
        <v>3.2354493206779321E-2</v>
      </c>
      <c r="BB165" s="123">
        <f t="shared" si="82"/>
        <v>5.3933974135984136E-2</v>
      </c>
      <c r="BC165" s="67">
        <f t="shared" si="83"/>
        <v>-2.6218747044788038E-2</v>
      </c>
      <c r="BD165" s="67">
        <f t="shared" si="84"/>
        <v>3.0706212165786794E-3</v>
      </c>
      <c r="BE165" s="67">
        <f t="shared" si="85"/>
        <v>2.9683387421191366E-3</v>
      </c>
      <c r="BH165" s="57">
        <f t="shared" si="86"/>
        <v>3.2354493206779321E-2</v>
      </c>
      <c r="BJ165" s="57">
        <f t="shared" si="87"/>
        <v>-2.6218747044788038E-2</v>
      </c>
      <c r="BK165" s="57">
        <f t="shared" si="88"/>
        <v>3.0706212165786794E-3</v>
      </c>
      <c r="BL165" s="57">
        <f t="shared" si="89"/>
        <v>2.9683387421191366E-3</v>
      </c>
    </row>
    <row r="166" spans="2:64" x14ac:dyDescent="0.25">
      <c r="B166" s="118">
        <v>43066</v>
      </c>
      <c r="C166" s="62">
        <v>5.4569644927978516</v>
      </c>
      <c r="D166" s="62">
        <v>6.5493565559387203</v>
      </c>
      <c r="E166" s="62">
        <v>2.4058400630950931</v>
      </c>
      <c r="F166" s="62">
        <v>2.2154755592346191</v>
      </c>
      <c r="G166" s="62">
        <v>25.969533920288089</v>
      </c>
      <c r="H166" s="62">
        <v>73026.8</v>
      </c>
      <c r="K166" s="67">
        <f t="shared" si="90"/>
        <v>-2.4995314907239052E-4</v>
      </c>
      <c r="L166" s="67">
        <f t="shared" si="91"/>
        <v>-9.3964631426722844E-3</v>
      </c>
      <c r="M166" s="67">
        <f t="shared" si="66"/>
        <v>-5.5762714538398206E-2</v>
      </c>
      <c r="N166" s="67">
        <f t="shared" si="67"/>
        <v>-6.7524196421590021E-2</v>
      </c>
      <c r="O166" s="67">
        <f t="shared" si="68"/>
        <v>1.2148910606196939E-2</v>
      </c>
      <c r="P166" s="67">
        <f t="shared" si="69"/>
        <v>-1.8977827631835198E-2</v>
      </c>
      <c r="S166" s="67">
        <f t="shared" si="92"/>
        <v>-2.4998439256713784E-4</v>
      </c>
      <c r="T166" s="67">
        <f t="shared" si="93"/>
        <v>-9.4408884151048148E-3</v>
      </c>
      <c r="U166" s="67">
        <f t="shared" si="70"/>
        <v>-5.7377782704901535E-2</v>
      </c>
      <c r="V166" s="67">
        <f t="shared" si="71"/>
        <v>-6.9912075706009533E-2</v>
      </c>
      <c r="W166" s="67">
        <f t="shared" si="72"/>
        <v>1.2075704908313138E-2</v>
      </c>
      <c r="X166" s="67">
        <f t="shared" si="73"/>
        <v>-1.9160217869780252E-2</v>
      </c>
      <c r="AR166" s="122">
        <f t="shared" si="74"/>
        <v>-2.4998439256713784E-4</v>
      </c>
      <c r="AS166" s="76">
        <f t="shared" si="75"/>
        <v>-9.4408884151048148E-3</v>
      </c>
      <c r="AT166" s="122">
        <f t="shared" si="76"/>
        <v>-5.7377782704901535E-2</v>
      </c>
      <c r="AU166" s="76">
        <f t="shared" si="77"/>
        <v>-6.9912075706009533E-2</v>
      </c>
      <c r="AV166" s="76">
        <f t="shared" si="78"/>
        <v>1.2075704908313138E-2</v>
      </c>
      <c r="AW166" s="76">
        <f t="shared" si="79"/>
        <v>-1.9160217869780252E-2</v>
      </c>
      <c r="AY166" s="118">
        <v>43213</v>
      </c>
      <c r="AZ166" s="123">
        <f t="shared" si="80"/>
        <v>0</v>
      </c>
      <c r="BA166" s="67">
        <f t="shared" si="81"/>
        <v>6.1211407280341398E-2</v>
      </c>
      <c r="BB166" s="123">
        <f t="shared" si="82"/>
        <v>5.4461072556681048E-2</v>
      </c>
      <c r="BC166" s="67">
        <f t="shared" si="83"/>
        <v>-3.2911337297655101E-3</v>
      </c>
      <c r="BD166" s="67">
        <f t="shared" si="84"/>
        <v>3.64707918957346E-2</v>
      </c>
      <c r="BE166" s="67">
        <f t="shared" si="85"/>
        <v>1.1359482367003928E-2</v>
      </c>
      <c r="BH166" s="57">
        <f t="shared" si="86"/>
        <v>6.1211407280341398E-2</v>
      </c>
      <c r="BJ166" s="57">
        <f t="shared" si="87"/>
        <v>-3.2911337297655101E-3</v>
      </c>
      <c r="BK166" s="57">
        <f t="shared" si="88"/>
        <v>3.64707918957346E-2</v>
      </c>
      <c r="BL166" s="57">
        <f t="shared" si="89"/>
        <v>1.1359482367003928E-2</v>
      </c>
    </row>
    <row r="167" spans="2:64" x14ac:dyDescent="0.25">
      <c r="B167" s="118">
        <v>43073</v>
      </c>
      <c r="C167" s="62">
        <v>5.4569644927978516</v>
      </c>
      <c r="D167" s="62">
        <v>6.6209486007690428</v>
      </c>
      <c r="E167" s="62">
        <v>2.443411064147949</v>
      </c>
      <c r="F167" s="62">
        <v>2.0723345279693599</v>
      </c>
      <c r="G167" s="62">
        <v>25.938205718994141</v>
      </c>
      <c r="H167" s="62">
        <v>72824.600000000006</v>
      </c>
      <c r="K167" s="67">
        <f t="shared" si="90"/>
        <v>0</v>
      </c>
      <c r="L167" s="67">
        <f t="shared" si="91"/>
        <v>1.0931157010440229E-2</v>
      </c>
      <c r="M167" s="67">
        <f t="shared" si="66"/>
        <v>1.5616583009479434E-2</v>
      </c>
      <c r="N167" s="67">
        <f t="shared" si="67"/>
        <v>-6.4609618764970844E-2</v>
      </c>
      <c r="O167" s="67">
        <f t="shared" si="68"/>
        <v>-1.2063443799226192E-3</v>
      </c>
      <c r="P167" s="67">
        <f t="shared" si="69"/>
        <v>-2.7688465056663336E-3</v>
      </c>
      <c r="S167" s="67">
        <f t="shared" si="92"/>
        <v>0</v>
      </c>
      <c r="T167" s="67">
        <f t="shared" si="93"/>
        <v>1.0871843763792393E-2</v>
      </c>
      <c r="U167" s="67">
        <f t="shared" si="70"/>
        <v>1.549589900326504E-2</v>
      </c>
      <c r="V167" s="67">
        <f t="shared" si="71"/>
        <v>-6.6791316793223046E-2</v>
      </c>
      <c r="W167" s="67">
        <f t="shared" si="72"/>
        <v>-1.2070725990183601E-3</v>
      </c>
      <c r="X167" s="67">
        <f t="shared" si="73"/>
        <v>-2.7726868516761466E-3</v>
      </c>
      <c r="AR167" s="122">
        <f t="shared" si="74"/>
        <v>0</v>
      </c>
      <c r="AS167" s="76">
        <f t="shared" si="75"/>
        <v>1.0871843763792393E-2</v>
      </c>
      <c r="AT167" s="122">
        <f t="shared" si="76"/>
        <v>1.549589900326504E-2</v>
      </c>
      <c r="AU167" s="76">
        <f t="shared" si="77"/>
        <v>-6.6791316793223046E-2</v>
      </c>
      <c r="AV167" s="76">
        <f t="shared" si="78"/>
        <v>-1.2070725990183601E-3</v>
      </c>
      <c r="AW167" s="76">
        <f t="shared" si="79"/>
        <v>-2.7726868516761466E-3</v>
      </c>
      <c r="AY167" s="118">
        <v>43220</v>
      </c>
      <c r="AZ167" s="123">
        <f t="shared" si="80"/>
        <v>0</v>
      </c>
      <c r="BA167" s="67">
        <f t="shared" si="81"/>
        <v>-1.1499572837203022E-2</v>
      </c>
      <c r="BB167" s="123">
        <f t="shared" si="82"/>
        <v>-4.3680139972643688E-2</v>
      </c>
      <c r="BC167" s="67">
        <f t="shared" si="83"/>
        <v>-1.3040565952351128E-3</v>
      </c>
      <c r="BD167" s="67">
        <f t="shared" si="84"/>
        <v>6.1379135141250646E-3</v>
      </c>
      <c r="BE167" s="67">
        <f t="shared" si="85"/>
        <v>-1.7895801240458649E-2</v>
      </c>
      <c r="BH167" s="57">
        <f t="shared" si="86"/>
        <v>-1.1499572837203022E-2</v>
      </c>
      <c r="BJ167" s="57">
        <f t="shared" si="87"/>
        <v>-1.3040565952351128E-3</v>
      </c>
      <c r="BK167" s="57">
        <f t="shared" si="88"/>
        <v>6.1379135141250646E-3</v>
      </c>
      <c r="BL167" s="57">
        <f t="shared" si="89"/>
        <v>-1.7895801240458649E-2</v>
      </c>
    </row>
    <row r="168" spans="2:64" x14ac:dyDescent="0.25">
      <c r="B168" s="118">
        <v>43080</v>
      </c>
      <c r="C168" s="62">
        <v>5.4569644927978516</v>
      </c>
      <c r="D168" s="62">
        <v>6.5712132453918457</v>
      </c>
      <c r="E168" s="62">
        <v>2.683951854705811</v>
      </c>
      <c r="F168" s="62">
        <v>2.163607120513916</v>
      </c>
      <c r="G168" s="62">
        <v>26.144973754882809</v>
      </c>
      <c r="H168" s="62">
        <v>72913</v>
      </c>
      <c r="K168" s="67">
        <f t="shared" si="90"/>
        <v>0</v>
      </c>
      <c r="L168" s="67">
        <f t="shared" si="91"/>
        <v>-7.5118171694340541E-3</v>
      </c>
      <c r="M168" s="67">
        <f t="shared" si="66"/>
        <v>9.8444667820042797E-2</v>
      </c>
      <c r="N168" s="67">
        <f t="shared" si="67"/>
        <v>4.404336814963572E-2</v>
      </c>
      <c r="O168" s="67">
        <f t="shared" si="68"/>
        <v>7.9715628030991859E-3</v>
      </c>
      <c r="P168" s="67">
        <f t="shared" si="69"/>
        <v>1.2138755310704408E-3</v>
      </c>
      <c r="S168" s="67">
        <f t="shared" si="92"/>
        <v>0</v>
      </c>
      <c r="T168" s="67">
        <f t="shared" si="93"/>
        <v>-7.5401729596177572E-3</v>
      </c>
      <c r="U168" s="67">
        <f t="shared" si="70"/>
        <v>9.3895240904827829E-2</v>
      </c>
      <c r="V168" s="67">
        <f t="shared" si="71"/>
        <v>4.3101028970883859E-2</v>
      </c>
      <c r="W168" s="67">
        <f t="shared" si="72"/>
        <v>7.9399577463629672E-3</v>
      </c>
      <c r="X168" s="67">
        <f t="shared" si="73"/>
        <v>1.2131393798383973E-3</v>
      </c>
      <c r="AR168" s="122">
        <f t="shared" si="74"/>
        <v>0</v>
      </c>
      <c r="AS168" s="76">
        <f t="shared" si="75"/>
        <v>-7.5401729596177572E-3</v>
      </c>
      <c r="AT168" s="122">
        <f t="shared" si="76"/>
        <v>9.3895240904827829E-2</v>
      </c>
      <c r="AU168" s="76">
        <f t="shared" si="77"/>
        <v>4.3101028970883859E-2</v>
      </c>
      <c r="AV168" s="76">
        <f t="shared" si="78"/>
        <v>7.9399577463629672E-3</v>
      </c>
      <c r="AW168" s="76">
        <f t="shared" si="79"/>
        <v>1.2131393798383973E-3</v>
      </c>
      <c r="AY168" s="118">
        <v>43227</v>
      </c>
      <c r="AZ168" s="123">
        <f t="shared" si="80"/>
        <v>0</v>
      </c>
      <c r="BA168" s="67">
        <f t="shared" si="81"/>
        <v>1.0708296278074306E-2</v>
      </c>
      <c r="BB168" s="123">
        <f t="shared" si="82"/>
        <v>4.2533611623902047E-2</v>
      </c>
      <c r="BC168" s="67">
        <f t="shared" si="83"/>
        <v>-2.192999525830933E-2</v>
      </c>
      <c r="BD168" s="67">
        <f t="shared" si="84"/>
        <v>-8.7160862280109955E-2</v>
      </c>
      <c r="BE168" s="67">
        <f t="shared" si="85"/>
        <v>-7.5740401625880988E-4</v>
      </c>
      <c r="BH168" s="57">
        <f t="shared" si="86"/>
        <v>1.0708296278074306E-2</v>
      </c>
      <c r="BJ168" s="57">
        <f t="shared" si="87"/>
        <v>-2.192999525830933E-2</v>
      </c>
      <c r="BK168" s="57">
        <f t="shared" si="88"/>
        <v>-8.7160862280109955E-2</v>
      </c>
      <c r="BL168" s="57">
        <f t="shared" si="89"/>
        <v>-7.5740401625880988E-4</v>
      </c>
    </row>
    <row r="169" spans="2:64" x14ac:dyDescent="0.25">
      <c r="B169" s="118">
        <v>43087</v>
      </c>
      <c r="C169" s="62">
        <v>5.4569644927978516</v>
      </c>
      <c r="D169" s="62">
        <v>6.5892701148986816</v>
      </c>
      <c r="E169" s="62">
        <v>2.921469354629517</v>
      </c>
      <c r="F169" s="62">
        <v>2.1937633037567141</v>
      </c>
      <c r="G169" s="62">
        <v>26.389332580566411</v>
      </c>
      <c r="H169" s="62">
        <v>73896.399999999994</v>
      </c>
      <c r="K169" s="67">
        <f t="shared" si="90"/>
        <v>0</v>
      </c>
      <c r="L169" s="67">
        <f t="shared" si="91"/>
        <v>2.7478745297908613E-3</v>
      </c>
      <c r="M169" s="67">
        <f t="shared" si="66"/>
        <v>8.8495439851971724E-2</v>
      </c>
      <c r="N169" s="67">
        <f t="shared" si="67"/>
        <v>1.3937920132022441E-2</v>
      </c>
      <c r="O169" s="67">
        <f t="shared" si="68"/>
        <v>9.3463021984470096E-3</v>
      </c>
      <c r="P169" s="67">
        <f t="shared" si="69"/>
        <v>1.3487306790284315E-2</v>
      </c>
      <c r="S169" s="67">
        <f t="shared" si="92"/>
        <v>0</v>
      </c>
      <c r="T169" s="67">
        <f t="shared" si="93"/>
        <v>2.7441060245829057E-3</v>
      </c>
      <c r="U169" s="67">
        <f t="shared" si="70"/>
        <v>8.4796412296433463E-2</v>
      </c>
      <c r="V169" s="67">
        <f t="shared" si="71"/>
        <v>1.3841680545317626E-2</v>
      </c>
      <c r="W169" s="67">
        <f t="shared" si="72"/>
        <v>9.3028957662039079E-3</v>
      </c>
      <c r="X169" s="67">
        <f t="shared" si="73"/>
        <v>1.3397162697582126E-2</v>
      </c>
      <c r="AR169" s="122">
        <f t="shared" si="74"/>
        <v>0</v>
      </c>
      <c r="AS169" s="76">
        <f t="shared" si="75"/>
        <v>2.7441060245829057E-3</v>
      </c>
      <c r="AT169" s="122">
        <f t="shared" si="76"/>
        <v>8.4796412296433463E-2</v>
      </c>
      <c r="AU169" s="76">
        <f t="shared" si="77"/>
        <v>1.3841680545317626E-2</v>
      </c>
      <c r="AV169" s="76">
        <f t="shared" si="78"/>
        <v>9.3028957662039079E-3</v>
      </c>
      <c r="AW169" s="76">
        <f t="shared" si="79"/>
        <v>1.3397162697582126E-2</v>
      </c>
      <c r="AY169" s="118">
        <v>43241</v>
      </c>
      <c r="AZ169" s="123">
        <f t="shared" si="80"/>
        <v>0</v>
      </c>
      <c r="BA169" s="67">
        <f t="shared" si="81"/>
        <v>-5.0059721309541061E-2</v>
      </c>
      <c r="BB169" s="123">
        <f t="shared" si="82"/>
        <v>-3.2453172101164898E-2</v>
      </c>
      <c r="BC169" s="67">
        <f t="shared" si="83"/>
        <v>-3.6925916643951638E-2</v>
      </c>
      <c r="BD169" s="67">
        <f t="shared" si="84"/>
        <v>-5.4866533043168471E-2</v>
      </c>
      <c r="BE169" s="67">
        <f t="shared" si="85"/>
        <v>-4.6290829080362646E-2</v>
      </c>
      <c r="BH169" s="57">
        <f t="shared" si="86"/>
        <v>-5.0059721309541061E-2</v>
      </c>
      <c r="BJ169" s="57">
        <f t="shared" si="87"/>
        <v>-3.6925916643951638E-2</v>
      </c>
      <c r="BK169" s="57">
        <f t="shared" si="88"/>
        <v>-5.4866533043168471E-2</v>
      </c>
      <c r="BL169" s="57">
        <f t="shared" si="89"/>
        <v>-4.6290829080362646E-2</v>
      </c>
    </row>
    <row r="170" spans="2:64" x14ac:dyDescent="0.25">
      <c r="B170" s="118">
        <v>43094</v>
      </c>
      <c r="C170" s="62">
        <v>5.4569644927978516</v>
      </c>
      <c r="D170" s="62">
        <v>6.7666646003723141</v>
      </c>
      <c r="E170" s="62">
        <v>2.697771167755127</v>
      </c>
      <c r="F170" s="62">
        <v>2.3039343357086182</v>
      </c>
      <c r="G170" s="62">
        <v>26.83576164245606</v>
      </c>
      <c r="H170" s="62">
        <v>76141.25</v>
      </c>
      <c r="K170" s="67">
        <f t="shared" si="90"/>
        <v>0</v>
      </c>
      <c r="L170" s="67">
        <f t="shared" si="91"/>
        <v>2.6921720066162447E-2</v>
      </c>
      <c r="M170" s="67">
        <f t="shared" si="66"/>
        <v>-7.6570437584739914E-2</v>
      </c>
      <c r="N170" s="67">
        <f t="shared" si="67"/>
        <v>5.0220108871017022E-2</v>
      </c>
      <c r="O170" s="67">
        <f t="shared" si="68"/>
        <v>1.6917027383193783E-2</v>
      </c>
      <c r="P170" s="67">
        <f t="shared" si="69"/>
        <v>3.0378340487493327E-2</v>
      </c>
      <c r="S170" s="67">
        <f t="shared" si="92"/>
        <v>0</v>
      </c>
      <c r="T170" s="67">
        <f t="shared" si="93"/>
        <v>2.6565706099962148E-2</v>
      </c>
      <c r="U170" s="67">
        <f t="shared" si="70"/>
        <v>-7.9660754677005063E-2</v>
      </c>
      <c r="V170" s="67">
        <f t="shared" si="71"/>
        <v>4.8999769696865224E-2</v>
      </c>
      <c r="W170" s="67">
        <f t="shared" si="72"/>
        <v>1.6775528077555446E-2</v>
      </c>
      <c r="X170" s="67">
        <f t="shared" si="73"/>
        <v>2.992605565739637E-2</v>
      </c>
      <c r="AR170" s="122">
        <f t="shared" si="74"/>
        <v>0</v>
      </c>
      <c r="AS170" s="76">
        <f t="shared" si="75"/>
        <v>2.6565706099962148E-2</v>
      </c>
      <c r="AT170" s="122">
        <f t="shared" si="76"/>
        <v>-7.9660754677005063E-2</v>
      </c>
      <c r="AU170" s="76">
        <f t="shared" si="77"/>
        <v>4.8999769696865224E-2</v>
      </c>
      <c r="AV170" s="76">
        <f t="shared" si="78"/>
        <v>1.6775528077555446E-2</v>
      </c>
      <c r="AW170" s="76">
        <f t="shared" si="79"/>
        <v>2.992605565739637E-2</v>
      </c>
      <c r="AY170" s="118">
        <v>43248</v>
      </c>
      <c r="AZ170" s="123">
        <f t="shared" si="80"/>
        <v>0</v>
      </c>
      <c r="BA170" s="67">
        <f t="shared" si="81"/>
        <v>-1.8081045969525297E-2</v>
      </c>
      <c r="BB170" s="123">
        <f t="shared" si="82"/>
        <v>-5.820274014331013E-2</v>
      </c>
      <c r="BC170" s="67">
        <f t="shared" si="83"/>
        <v>-4.5836212232243191E-2</v>
      </c>
      <c r="BD170" s="67">
        <f t="shared" si="84"/>
        <v>-9.986760662139646E-3</v>
      </c>
      <c r="BE170" s="67">
        <f t="shared" si="85"/>
        <v>-5.7667888597344293E-2</v>
      </c>
      <c r="BH170" s="57">
        <f t="shared" si="86"/>
        <v>-1.8081045969525297E-2</v>
      </c>
      <c r="BJ170" s="57">
        <f t="shared" si="87"/>
        <v>-4.5836212232243191E-2</v>
      </c>
      <c r="BK170" s="57">
        <f t="shared" si="88"/>
        <v>-9.986760662139646E-3</v>
      </c>
      <c r="BL170" s="57">
        <f t="shared" si="89"/>
        <v>-5.7667888597344293E-2</v>
      </c>
    </row>
    <row r="171" spans="2:64" x14ac:dyDescent="0.25">
      <c r="B171" s="118">
        <v>43101</v>
      </c>
      <c r="C171" s="62">
        <v>5.4569644927978516</v>
      </c>
      <c r="D171" s="62">
        <v>6.7829790115356454</v>
      </c>
      <c r="E171" s="62">
        <v>2.9422588348388672</v>
      </c>
      <c r="F171" s="62">
        <v>2.3251372575759892</v>
      </c>
      <c r="G171" s="62">
        <v>26.55067253112793</v>
      </c>
      <c r="H171" s="62">
        <v>78401</v>
      </c>
      <c r="K171" s="67">
        <f t="shared" si="90"/>
        <v>0</v>
      </c>
      <c r="L171" s="67">
        <f t="shared" si="91"/>
        <v>2.410997459876052E-3</v>
      </c>
      <c r="M171" s="67">
        <f t="shared" si="66"/>
        <v>9.0625798809757407E-2</v>
      </c>
      <c r="N171" s="67">
        <f t="shared" si="67"/>
        <v>9.2029193448561752E-3</v>
      </c>
      <c r="O171" s="67">
        <f t="shared" si="68"/>
        <v>-1.0623477549342231E-2</v>
      </c>
      <c r="P171" s="67">
        <f t="shared" si="69"/>
        <v>2.9678393774727807E-2</v>
      </c>
      <c r="S171" s="67">
        <f t="shared" si="92"/>
        <v>0</v>
      </c>
      <c r="T171" s="67">
        <f t="shared" si="93"/>
        <v>2.4080956687051497E-3</v>
      </c>
      <c r="U171" s="67">
        <f t="shared" si="70"/>
        <v>8.6751658841402096E-2</v>
      </c>
      <c r="V171" s="67">
        <f t="shared" si="71"/>
        <v>9.1608305123059997E-3</v>
      </c>
      <c r="W171" s="67">
        <f t="shared" si="72"/>
        <v>-1.0680309547632261E-2</v>
      </c>
      <c r="X171" s="67">
        <f t="shared" si="73"/>
        <v>2.9246514431119322E-2</v>
      </c>
      <c r="AR171" s="122">
        <f t="shared" si="74"/>
        <v>0</v>
      </c>
      <c r="AS171" s="76">
        <f t="shared" si="75"/>
        <v>2.4080956687051497E-3</v>
      </c>
      <c r="AT171" s="122">
        <f t="shared" si="76"/>
        <v>8.6751658841402096E-2</v>
      </c>
      <c r="AU171" s="76">
        <f t="shared" si="77"/>
        <v>9.1608305123059997E-3</v>
      </c>
      <c r="AV171" s="76">
        <f t="shared" si="78"/>
        <v>-1.0680309547632261E-2</v>
      </c>
      <c r="AW171" s="76">
        <f t="shared" si="79"/>
        <v>2.9246514431119322E-2</v>
      </c>
      <c r="AY171" s="118">
        <v>43255</v>
      </c>
      <c r="AZ171" s="123">
        <f t="shared" si="80"/>
        <v>0</v>
      </c>
      <c r="BA171" s="67">
        <f t="shared" si="81"/>
        <v>7.5570281972473889E-3</v>
      </c>
      <c r="BB171" s="123">
        <f t="shared" si="82"/>
        <v>-6.1722374571745106E-2</v>
      </c>
      <c r="BC171" s="67">
        <f t="shared" si="83"/>
        <v>-2.7134528085883253E-2</v>
      </c>
      <c r="BD171" s="67">
        <f t="shared" si="84"/>
        <v>-3.4737063338706214E-2</v>
      </c>
      <c r="BE171" s="67">
        <f t="shared" si="85"/>
        <v>-9.5523247959070686E-3</v>
      </c>
      <c r="BH171" s="57">
        <f t="shared" si="86"/>
        <v>7.5570281972473889E-3</v>
      </c>
      <c r="BJ171" s="57">
        <f t="shared" si="87"/>
        <v>-2.7134528085883253E-2</v>
      </c>
      <c r="BK171" s="57">
        <f t="shared" si="88"/>
        <v>-3.4737063338706214E-2</v>
      </c>
      <c r="BL171" s="57">
        <f t="shared" si="89"/>
        <v>-9.5523247959070686E-3</v>
      </c>
    </row>
    <row r="172" spans="2:64" x14ac:dyDescent="0.25">
      <c r="B172" s="118">
        <v>43108</v>
      </c>
      <c r="C172" s="62">
        <v>5.4569644927978516</v>
      </c>
      <c r="D172" s="62">
        <v>6.786938571929932</v>
      </c>
      <c r="E172" s="62">
        <v>2.6737552642822271</v>
      </c>
      <c r="F172" s="62">
        <v>2.3101431369781489</v>
      </c>
      <c r="G172" s="62">
        <v>26.48958435058594</v>
      </c>
      <c r="H172" s="62">
        <v>79031.600000000006</v>
      </c>
      <c r="K172" s="67">
        <f t="shared" si="90"/>
        <v>0</v>
      </c>
      <c r="L172" s="67">
        <f t="shared" si="91"/>
        <v>5.8374946871464495E-4</v>
      </c>
      <c r="M172" s="67">
        <f t="shared" si="66"/>
        <v>-9.1257630830206882E-2</v>
      </c>
      <c r="N172" s="67">
        <f t="shared" si="67"/>
        <v>-6.4487034255655828E-3</v>
      </c>
      <c r="O172" s="67">
        <f t="shared" si="68"/>
        <v>-2.3008148087537705E-3</v>
      </c>
      <c r="P172" s="67">
        <f t="shared" si="69"/>
        <v>8.0432647542760805E-3</v>
      </c>
      <c r="S172" s="67">
        <f t="shared" si="92"/>
        <v>0</v>
      </c>
      <c r="T172" s="67">
        <f t="shared" si="93"/>
        <v>5.8357915327134232E-4</v>
      </c>
      <c r="U172" s="67">
        <f t="shared" si="70"/>
        <v>-9.5693647231789317E-2</v>
      </c>
      <c r="V172" s="67">
        <f t="shared" si="71"/>
        <v>-6.4695861395328274E-3</v>
      </c>
      <c r="W172" s="67">
        <f t="shared" si="72"/>
        <v>-2.3034657501432572E-3</v>
      </c>
      <c r="X172" s="67">
        <f t="shared" si="73"/>
        <v>8.0110901112910582E-3</v>
      </c>
      <c r="AR172" s="122">
        <f t="shared" si="74"/>
        <v>0</v>
      </c>
      <c r="AS172" s="76">
        <f t="shared" si="75"/>
        <v>5.8357915327134232E-4</v>
      </c>
      <c r="AT172" s="122">
        <f t="shared" si="76"/>
        <v>-9.5693647231789317E-2</v>
      </c>
      <c r="AU172" s="76">
        <f t="shared" si="77"/>
        <v>-6.4695861395328274E-3</v>
      </c>
      <c r="AV172" s="76">
        <f t="shared" si="78"/>
        <v>-2.3034657501432572E-3</v>
      </c>
      <c r="AW172" s="76">
        <f t="shared" si="79"/>
        <v>8.0110901112910582E-3</v>
      </c>
      <c r="AY172" s="118">
        <v>43262</v>
      </c>
      <c r="AZ172" s="123">
        <f t="shared" si="80"/>
        <v>0</v>
      </c>
      <c r="BA172" s="67">
        <f t="shared" si="81"/>
        <v>-5.0387821881958311E-2</v>
      </c>
      <c r="BB172" s="123">
        <f t="shared" si="82"/>
        <v>-0.1237833391956155</v>
      </c>
      <c r="BC172" s="67">
        <f t="shared" si="83"/>
        <v>2.22556105167671E-2</v>
      </c>
      <c r="BD172" s="67">
        <f t="shared" si="84"/>
        <v>-5.7300127265218229E-2</v>
      </c>
      <c r="BE172" s="67">
        <f t="shared" si="85"/>
        <v>-5.0952633691768549E-2</v>
      </c>
      <c r="BH172" s="57">
        <f t="shared" si="86"/>
        <v>-5.0387821881958311E-2</v>
      </c>
      <c r="BJ172" s="57">
        <f t="shared" si="87"/>
        <v>2.22556105167671E-2</v>
      </c>
      <c r="BK172" s="57">
        <f t="shared" si="88"/>
        <v>-5.7300127265218229E-2</v>
      </c>
      <c r="BL172" s="57">
        <f t="shared" si="89"/>
        <v>-5.0952633691768549E-2</v>
      </c>
    </row>
    <row r="173" spans="2:64" x14ac:dyDescent="0.25">
      <c r="B173" s="118">
        <v>43115</v>
      </c>
      <c r="C173" s="62">
        <v>5.4569644927978516</v>
      </c>
      <c r="D173" s="62">
        <v>6.9123826026916504</v>
      </c>
      <c r="E173" s="62">
        <v>2.7082724571228032</v>
      </c>
      <c r="F173" s="62">
        <v>2.2278300285339361</v>
      </c>
      <c r="G173" s="62">
        <v>27.341709899902341</v>
      </c>
      <c r="H173" s="62">
        <v>80591.199999999997</v>
      </c>
      <c r="K173" s="67">
        <f t="shared" si="90"/>
        <v>0</v>
      </c>
      <c r="L173" s="67">
        <f t="shared" si="91"/>
        <v>1.8483153992367329E-2</v>
      </c>
      <c r="M173" s="67">
        <f t="shared" si="66"/>
        <v>1.2909630623894275E-2</v>
      </c>
      <c r="N173" s="67">
        <f t="shared" si="67"/>
        <v>-3.5631172426780822E-2</v>
      </c>
      <c r="O173" s="67">
        <f t="shared" si="68"/>
        <v>3.2168324653140568E-2</v>
      </c>
      <c r="P173" s="67">
        <f t="shared" si="69"/>
        <v>1.9733878600458388E-2</v>
      </c>
      <c r="S173" s="67">
        <f t="shared" si="92"/>
        <v>0</v>
      </c>
      <c r="T173" s="67">
        <f t="shared" si="93"/>
        <v>1.8314416530623472E-2</v>
      </c>
      <c r="U173" s="67">
        <f t="shared" si="70"/>
        <v>1.2827011636481464E-2</v>
      </c>
      <c r="V173" s="67">
        <f t="shared" si="71"/>
        <v>-3.6281456327741227E-2</v>
      </c>
      <c r="W173" s="67">
        <f t="shared" si="72"/>
        <v>3.1661759043201287E-2</v>
      </c>
      <c r="X173" s="67">
        <f t="shared" si="73"/>
        <v>1.9541689922100123E-2</v>
      </c>
      <c r="AR173" s="122">
        <f t="shared" si="74"/>
        <v>0</v>
      </c>
      <c r="AS173" s="76">
        <f t="shared" si="75"/>
        <v>1.8314416530623472E-2</v>
      </c>
      <c r="AT173" s="122">
        <f t="shared" si="76"/>
        <v>1.2827011636481464E-2</v>
      </c>
      <c r="AU173" s="76">
        <f t="shared" si="77"/>
        <v>-3.6281456327741227E-2</v>
      </c>
      <c r="AV173" s="76">
        <f t="shared" si="78"/>
        <v>3.1661759043201287E-2</v>
      </c>
      <c r="AW173" s="76">
        <f t="shared" si="79"/>
        <v>1.9541689922100123E-2</v>
      </c>
      <c r="AY173" s="118">
        <v>43269</v>
      </c>
      <c r="AZ173" s="123">
        <f t="shared" si="80"/>
        <v>0</v>
      </c>
      <c r="BA173" s="67">
        <f t="shared" si="81"/>
        <v>-3.2257848023555273E-3</v>
      </c>
      <c r="BB173" s="123">
        <f t="shared" si="82"/>
        <v>9.8356823249764191E-2</v>
      </c>
      <c r="BC173" s="67">
        <f t="shared" si="83"/>
        <v>7.3098500030573006E-3</v>
      </c>
      <c r="BD173" s="67">
        <f t="shared" si="84"/>
        <v>-1.0936414941687907E-2</v>
      </c>
      <c r="BE173" s="67">
        <f t="shared" si="85"/>
        <v>-1.4900522527581389E-2</v>
      </c>
      <c r="BH173" s="57">
        <f t="shared" si="86"/>
        <v>-3.2257848023555273E-3</v>
      </c>
      <c r="BJ173" s="57">
        <f t="shared" si="87"/>
        <v>7.3098500030573006E-3</v>
      </c>
      <c r="BK173" s="57">
        <f t="shared" si="88"/>
        <v>-1.0936414941687907E-2</v>
      </c>
      <c r="BL173" s="57">
        <f t="shared" si="89"/>
        <v>-1.4900522527581389E-2</v>
      </c>
    </row>
    <row r="174" spans="2:64" x14ac:dyDescent="0.25">
      <c r="B174" s="118">
        <v>43122</v>
      </c>
      <c r="C174" s="62">
        <v>5.4569644927978516</v>
      </c>
      <c r="D174" s="62">
        <v>7.1217708587646484</v>
      </c>
      <c r="E174" s="62">
        <v>3.0060935497283929</v>
      </c>
      <c r="F174" s="62">
        <v>2.2005301475524899</v>
      </c>
      <c r="G174" s="62">
        <v>27.946346282958981</v>
      </c>
      <c r="H174" s="62">
        <v>82891</v>
      </c>
      <c r="K174" s="67">
        <f t="shared" si="90"/>
        <v>0</v>
      </c>
      <c r="L174" s="67">
        <f t="shared" si="91"/>
        <v>3.0291763073337918E-2</v>
      </c>
      <c r="M174" s="67">
        <f t="shared" si="66"/>
        <v>0.10996718288897234</v>
      </c>
      <c r="N174" s="67">
        <f t="shared" si="67"/>
        <v>-1.225402325661773E-2</v>
      </c>
      <c r="O174" s="67">
        <f t="shared" si="68"/>
        <v>2.211406621130152E-2</v>
      </c>
      <c r="P174" s="67">
        <f t="shared" si="69"/>
        <v>2.8536614419440332E-2</v>
      </c>
      <c r="S174" s="67">
        <f t="shared" si="92"/>
        <v>0</v>
      </c>
      <c r="T174" s="67">
        <f t="shared" si="93"/>
        <v>2.9842027249300629E-2</v>
      </c>
      <c r="U174" s="67">
        <f t="shared" si="70"/>
        <v>0.1043304499223008</v>
      </c>
      <c r="V174" s="67">
        <f t="shared" si="71"/>
        <v>-1.2329722851671027E-2</v>
      </c>
      <c r="W174" s="67">
        <f t="shared" si="72"/>
        <v>2.1873096327761261E-2</v>
      </c>
      <c r="X174" s="67">
        <f t="shared" si="73"/>
        <v>2.8137029301659781E-2</v>
      </c>
      <c r="AR174" s="122">
        <f t="shared" si="74"/>
        <v>0</v>
      </c>
      <c r="AS174" s="76">
        <f t="shared" si="75"/>
        <v>2.9842027249300629E-2</v>
      </c>
      <c r="AT174" s="122">
        <f t="shared" si="76"/>
        <v>0.1043304499223008</v>
      </c>
      <c r="AU174" s="76">
        <f t="shared" si="77"/>
        <v>-1.2329722851671027E-2</v>
      </c>
      <c r="AV174" s="76">
        <f t="shared" si="78"/>
        <v>2.1873096327761261E-2</v>
      </c>
      <c r="AW174" s="76">
        <f t="shared" si="79"/>
        <v>2.8137029301659781E-2</v>
      </c>
      <c r="AY174" s="118">
        <v>43276</v>
      </c>
      <c r="AZ174" s="123">
        <f t="shared" si="80"/>
        <v>0</v>
      </c>
      <c r="BA174" s="67">
        <f t="shared" si="81"/>
        <v>1.2465702263441703E-2</v>
      </c>
      <c r="BB174" s="123">
        <f t="shared" si="82"/>
        <v>-7.9010349357499135E-2</v>
      </c>
      <c r="BC174" s="67">
        <f t="shared" si="83"/>
        <v>-3.5264809140690336E-2</v>
      </c>
      <c r="BD174" s="67">
        <f t="shared" si="84"/>
        <v>-1.79435581930911E-2</v>
      </c>
      <c r="BE174" s="67">
        <f t="shared" si="85"/>
        <v>9.6944733282771939E-3</v>
      </c>
      <c r="BH174" s="57">
        <f t="shared" si="86"/>
        <v>1.2465702263441703E-2</v>
      </c>
      <c r="BJ174" s="57">
        <f t="shared" si="87"/>
        <v>-3.5264809140690336E-2</v>
      </c>
      <c r="BK174" s="57">
        <f t="shared" si="88"/>
        <v>-1.79435581930911E-2</v>
      </c>
      <c r="BL174" s="57">
        <f t="shared" si="89"/>
        <v>9.6944733282771939E-3</v>
      </c>
    </row>
    <row r="175" spans="2:64" x14ac:dyDescent="0.25">
      <c r="B175" s="118">
        <v>43129</v>
      </c>
      <c r="C175" s="62">
        <v>5.4569644927978516</v>
      </c>
      <c r="D175" s="62">
        <v>7.1759407043457033</v>
      </c>
      <c r="E175" s="62">
        <v>3.2968347072601318</v>
      </c>
      <c r="F175" s="62">
        <v>2.215007400512695</v>
      </c>
      <c r="G175" s="62">
        <v>28.446029281616209</v>
      </c>
      <c r="H175" s="62">
        <v>84725.8</v>
      </c>
      <c r="K175" s="67">
        <f t="shared" si="90"/>
        <v>0</v>
      </c>
      <c r="L175" s="67">
        <f t="shared" si="91"/>
        <v>7.6062325867152225E-3</v>
      </c>
      <c r="M175" s="67">
        <f t="shared" si="66"/>
        <v>9.6717268681810742E-2</v>
      </c>
      <c r="N175" s="67">
        <f t="shared" si="67"/>
        <v>6.578984149027578E-3</v>
      </c>
      <c r="O175" s="67">
        <f t="shared" si="68"/>
        <v>1.7880083270918501E-2</v>
      </c>
      <c r="P175" s="67">
        <f t="shared" si="69"/>
        <v>2.2135093074036938E-2</v>
      </c>
      <c r="S175" s="67">
        <f t="shared" si="92"/>
        <v>0</v>
      </c>
      <c r="T175" s="67">
        <f t="shared" si="93"/>
        <v>7.5774510535225525E-3</v>
      </c>
      <c r="U175" s="67">
        <f t="shared" si="70"/>
        <v>9.232141669982398E-2</v>
      </c>
      <c r="V175" s="67">
        <f t="shared" si="71"/>
        <v>6.5574370863688116E-3</v>
      </c>
      <c r="W175" s="67">
        <f t="shared" si="72"/>
        <v>1.7722114795801203E-2</v>
      </c>
      <c r="X175" s="67">
        <f t="shared" si="73"/>
        <v>2.1893668049794902E-2</v>
      </c>
      <c r="AR175" s="122">
        <f t="shared" si="74"/>
        <v>0</v>
      </c>
      <c r="AS175" s="76">
        <f t="shared" si="75"/>
        <v>7.5774510535225525E-3</v>
      </c>
      <c r="AT175" s="122">
        <f t="shared" si="76"/>
        <v>9.232141669982398E-2</v>
      </c>
      <c r="AU175" s="76">
        <f t="shared" si="77"/>
        <v>6.5574370863688116E-3</v>
      </c>
      <c r="AV175" s="76">
        <f t="shared" si="78"/>
        <v>1.7722114795801203E-2</v>
      </c>
      <c r="AW175" s="76">
        <f t="shared" si="79"/>
        <v>2.1893668049794902E-2</v>
      </c>
      <c r="AY175" s="118">
        <v>43283</v>
      </c>
      <c r="AZ175" s="123">
        <f t="shared" si="80"/>
        <v>0</v>
      </c>
      <c r="BA175" s="67">
        <f t="shared" si="81"/>
        <v>1.7360380299766266E-2</v>
      </c>
      <c r="BB175" s="123">
        <f t="shared" si="82"/>
        <v>-8.84581566789658E-3</v>
      </c>
      <c r="BC175" s="67">
        <f t="shared" si="83"/>
        <v>5.2729777575473639E-2</v>
      </c>
      <c r="BD175" s="67">
        <f t="shared" si="84"/>
        <v>3.3881163082330711E-2</v>
      </c>
      <c r="BE175" s="67">
        <f t="shared" si="85"/>
        <v>3.6573618691296564E-2</v>
      </c>
      <c r="BH175" s="57">
        <f t="shared" si="86"/>
        <v>1.7360380299766266E-2</v>
      </c>
      <c r="BJ175" s="57">
        <f t="shared" si="87"/>
        <v>5.2729777575473639E-2</v>
      </c>
      <c r="BK175" s="57">
        <f t="shared" si="88"/>
        <v>3.3881163082330711E-2</v>
      </c>
      <c r="BL175" s="57">
        <f t="shared" si="89"/>
        <v>3.6573618691296564E-2</v>
      </c>
    </row>
    <row r="176" spans="2:64" x14ac:dyDescent="0.25">
      <c r="B176" s="118">
        <v>43136</v>
      </c>
      <c r="C176" s="62">
        <v>5.4569644927978516</v>
      </c>
      <c r="D176" s="62">
        <v>6.9459609985351563</v>
      </c>
      <c r="E176" s="62">
        <v>3.3534784793853758</v>
      </c>
      <c r="F176" s="62">
        <v>2.1612348079681398</v>
      </c>
      <c r="G176" s="62">
        <v>26.80129890441895</v>
      </c>
      <c r="H176" s="62">
        <v>82190.8</v>
      </c>
      <c r="K176" s="67">
        <f t="shared" si="90"/>
        <v>0</v>
      </c>
      <c r="L176" s="67">
        <f t="shared" si="91"/>
        <v>-3.2048718807176413E-2</v>
      </c>
      <c r="M176" s="67">
        <f t="shared" si="66"/>
        <v>1.7181259345670385E-2</v>
      </c>
      <c r="N176" s="67">
        <f t="shared" si="67"/>
        <v>-2.4276484372968143E-2</v>
      </c>
      <c r="O176" s="67">
        <f t="shared" si="68"/>
        <v>-5.7819330807628688E-2</v>
      </c>
      <c r="P176" s="67">
        <f t="shared" si="69"/>
        <v>-2.9920047966498942E-2</v>
      </c>
      <c r="S176" s="67">
        <f t="shared" si="92"/>
        <v>0</v>
      </c>
      <c r="T176" s="67">
        <f t="shared" si="93"/>
        <v>-3.2573522318380704E-2</v>
      </c>
      <c r="U176" s="67">
        <f t="shared" si="70"/>
        <v>1.7035330630545915E-2</v>
      </c>
      <c r="V176" s="67">
        <f t="shared" si="71"/>
        <v>-2.4576015870325603E-2</v>
      </c>
      <c r="W176" s="67">
        <f t="shared" si="72"/>
        <v>-5.9558229597891615E-2</v>
      </c>
      <c r="X176" s="67">
        <f t="shared" si="73"/>
        <v>-3.0376786104638599E-2</v>
      </c>
      <c r="AR176" s="122">
        <f t="shared" si="74"/>
        <v>0</v>
      </c>
      <c r="AS176" s="76">
        <f t="shared" si="75"/>
        <v>-3.2573522318380704E-2</v>
      </c>
      <c r="AT176" s="122">
        <f t="shared" si="76"/>
        <v>1.7035330630545915E-2</v>
      </c>
      <c r="AU176" s="76">
        <f t="shared" si="77"/>
        <v>-2.4576015870325603E-2</v>
      </c>
      <c r="AV176" s="76">
        <f t="shared" si="78"/>
        <v>-5.9558229597891615E-2</v>
      </c>
      <c r="AW176" s="76">
        <f t="shared" si="79"/>
        <v>-3.0376786104638599E-2</v>
      </c>
      <c r="AY176" s="118">
        <v>43290</v>
      </c>
      <c r="AZ176" s="123">
        <f t="shared" si="80"/>
        <v>0</v>
      </c>
      <c r="BA176" s="67">
        <f t="shared" si="81"/>
        <v>-3.7190473611576757E-4</v>
      </c>
      <c r="BB176" s="123">
        <f t="shared" si="82"/>
        <v>5.1601585684273928E-2</v>
      </c>
      <c r="BC176" s="67">
        <f t="shared" si="83"/>
        <v>-1.1803624572184234E-2</v>
      </c>
      <c r="BD176" s="67">
        <f t="shared" si="84"/>
        <v>5.4177337471239973E-3</v>
      </c>
      <c r="BE176" s="67">
        <f t="shared" si="85"/>
        <v>1.6912567692477776E-2</v>
      </c>
      <c r="BH176" s="57">
        <f t="shared" si="86"/>
        <v>-3.7190473611576757E-4</v>
      </c>
      <c r="BJ176" s="57">
        <f t="shared" si="87"/>
        <v>-1.1803624572184234E-2</v>
      </c>
      <c r="BK176" s="57">
        <f t="shared" si="88"/>
        <v>5.4177337471239973E-3</v>
      </c>
      <c r="BL176" s="57">
        <f t="shared" si="89"/>
        <v>1.6912567692477776E-2</v>
      </c>
    </row>
    <row r="177" spans="2:64" x14ac:dyDescent="0.25">
      <c r="B177" s="118">
        <v>43143</v>
      </c>
      <c r="C177" s="62">
        <v>5.4569644927978516</v>
      </c>
      <c r="D177" s="62">
        <v>7.0482800801595049</v>
      </c>
      <c r="E177" s="62">
        <v>3.3329748312632241</v>
      </c>
      <c r="F177" s="62">
        <v>2.1350380579630528</v>
      </c>
      <c r="G177" s="62">
        <v>27.798583984375</v>
      </c>
      <c r="H177" s="62">
        <v>84119.666666666672</v>
      </c>
      <c r="K177" s="67">
        <f t="shared" si="90"/>
        <v>0</v>
      </c>
      <c r="L177" s="67">
        <f t="shared" si="91"/>
        <v>1.4730730801098213E-2</v>
      </c>
      <c r="M177" s="67">
        <f t="shared" si="66"/>
        <v>-6.1141433434543924E-3</v>
      </c>
      <c r="N177" s="67">
        <f t="shared" si="67"/>
        <v>-1.2121195674113516E-2</v>
      </c>
      <c r="O177" s="67">
        <f t="shared" si="68"/>
        <v>3.7210326391741377E-2</v>
      </c>
      <c r="P177" s="67">
        <f t="shared" si="69"/>
        <v>2.3468157831127989E-2</v>
      </c>
      <c r="S177" s="67">
        <f t="shared" si="92"/>
        <v>0</v>
      </c>
      <c r="T177" s="67">
        <f t="shared" si="93"/>
        <v>1.4623287447038507E-2</v>
      </c>
      <c r="U177" s="67">
        <f t="shared" si="70"/>
        <v>-6.1329112567799372E-3</v>
      </c>
      <c r="V177" s="67">
        <f t="shared" si="71"/>
        <v>-1.2195256444914919E-2</v>
      </c>
      <c r="W177" s="67">
        <f t="shared" si="72"/>
        <v>3.6534730660329071E-2</v>
      </c>
      <c r="X177" s="67">
        <f t="shared" si="73"/>
        <v>2.319701457626229E-2</v>
      </c>
      <c r="AR177" s="122">
        <f t="shared" si="74"/>
        <v>0</v>
      </c>
      <c r="AS177" s="76">
        <f t="shared" si="75"/>
        <v>1.4623287447038507E-2</v>
      </c>
      <c r="AT177" s="122">
        <f t="shared" si="76"/>
        <v>-6.1329112567799372E-3</v>
      </c>
      <c r="AU177" s="76">
        <f t="shared" si="77"/>
        <v>-1.2195256444914919E-2</v>
      </c>
      <c r="AV177" s="76">
        <f t="shared" si="78"/>
        <v>3.6534730660329071E-2</v>
      </c>
      <c r="AW177" s="76">
        <f t="shared" si="79"/>
        <v>2.319701457626229E-2</v>
      </c>
      <c r="AY177" s="118">
        <v>43297</v>
      </c>
      <c r="AZ177" s="123">
        <f t="shared" si="80"/>
        <v>0</v>
      </c>
      <c r="BA177" s="67">
        <f t="shared" si="81"/>
        <v>6.4000525792232386E-3</v>
      </c>
      <c r="BB177" s="123">
        <f t="shared" si="82"/>
        <v>-5.2568410097860535E-2</v>
      </c>
      <c r="BC177" s="67">
        <f t="shared" si="83"/>
        <v>-9.2081645259793569E-3</v>
      </c>
      <c r="BD177" s="67">
        <f t="shared" si="84"/>
        <v>3.8338933871887172E-2</v>
      </c>
      <c r="BE177" s="67">
        <f t="shared" si="85"/>
        <v>2.8917817774616508E-2</v>
      </c>
      <c r="BH177" s="57">
        <f t="shared" si="86"/>
        <v>6.4000525792232386E-3</v>
      </c>
      <c r="BJ177" s="57">
        <f t="shared" si="87"/>
        <v>-9.2081645259793569E-3</v>
      </c>
      <c r="BK177" s="57">
        <f t="shared" si="88"/>
        <v>3.8338933871887172E-2</v>
      </c>
      <c r="BL177" s="57">
        <f t="shared" si="89"/>
        <v>2.8917817774616508E-2</v>
      </c>
    </row>
    <row r="178" spans="2:64" x14ac:dyDescent="0.25">
      <c r="B178" s="118">
        <v>43150</v>
      </c>
      <c r="C178" s="62">
        <v>5.4569644927978516</v>
      </c>
      <c r="D178" s="62">
        <v>7.1224061012268063</v>
      </c>
      <c r="E178" s="62">
        <v>2.959185886383056</v>
      </c>
      <c r="F178" s="62">
        <v>2.1388988971710199</v>
      </c>
      <c r="G178" s="62">
        <v>28.706055831909179</v>
      </c>
      <c r="H178" s="62">
        <v>86125.6</v>
      </c>
      <c r="K178" s="67">
        <f t="shared" si="90"/>
        <v>0</v>
      </c>
      <c r="L178" s="67">
        <f t="shared" si="91"/>
        <v>1.0516894933838117E-2</v>
      </c>
      <c r="M178" s="67">
        <f t="shared" si="66"/>
        <v>-0.11214874513123729</v>
      </c>
      <c r="N178" s="67">
        <f t="shared" si="67"/>
        <v>1.8083233662122833E-3</v>
      </c>
      <c r="O178" s="67">
        <f t="shared" si="68"/>
        <v>3.2644534989417107E-2</v>
      </c>
      <c r="P178" s="67">
        <f t="shared" si="69"/>
        <v>2.3846187375920813E-2</v>
      </c>
      <c r="S178" s="67">
        <f t="shared" si="92"/>
        <v>0</v>
      </c>
      <c r="T178" s="67">
        <f t="shared" si="93"/>
        <v>1.0461977102115867E-2</v>
      </c>
      <c r="U178" s="67">
        <f t="shared" si="70"/>
        <v>-0.11895105579904709</v>
      </c>
      <c r="V178" s="67">
        <f t="shared" si="71"/>
        <v>1.8066903179370705E-3</v>
      </c>
      <c r="W178" s="67">
        <f t="shared" si="72"/>
        <v>3.212302151790547E-2</v>
      </c>
      <c r="X178" s="67">
        <f t="shared" si="73"/>
        <v>2.3566307694316242E-2</v>
      </c>
      <c r="AR178" s="122">
        <f t="shared" si="74"/>
        <v>0</v>
      </c>
      <c r="AS178" s="76">
        <f t="shared" si="75"/>
        <v>1.0461977102115867E-2</v>
      </c>
      <c r="AT178" s="122">
        <f t="shared" si="76"/>
        <v>-0.11895105579904709</v>
      </c>
      <c r="AU178" s="76">
        <f t="shared" si="77"/>
        <v>1.8066903179370705E-3</v>
      </c>
      <c r="AV178" s="76">
        <f t="shared" si="78"/>
        <v>3.212302151790547E-2</v>
      </c>
      <c r="AW178" s="76">
        <f t="shared" si="79"/>
        <v>2.3566307694316242E-2</v>
      </c>
      <c r="AY178" s="118">
        <v>43304</v>
      </c>
      <c r="AZ178" s="123">
        <f t="shared" si="80"/>
        <v>0</v>
      </c>
      <c r="BA178" s="67">
        <f t="shared" si="81"/>
        <v>7.366151691165607E-3</v>
      </c>
      <c r="BB178" s="123">
        <f t="shared" si="82"/>
        <v>-4.5462448024772034E-2</v>
      </c>
      <c r="BC178" s="67">
        <f t="shared" si="83"/>
        <v>-6.4561797238776829E-3</v>
      </c>
      <c r="BD178" s="67">
        <f t="shared" si="84"/>
        <v>3.7332572907683999E-2</v>
      </c>
      <c r="BE178" s="67">
        <f t="shared" si="85"/>
        <v>2.1498093638028654E-2</v>
      </c>
      <c r="BH178" s="57">
        <f t="shared" si="86"/>
        <v>7.366151691165607E-3</v>
      </c>
      <c r="BJ178" s="57">
        <f t="shared" si="87"/>
        <v>-6.4561797238776829E-3</v>
      </c>
      <c r="BK178" s="57">
        <f t="shared" si="88"/>
        <v>3.7332572907683999E-2</v>
      </c>
      <c r="BL178" s="57">
        <f t="shared" si="89"/>
        <v>2.1498093638028654E-2</v>
      </c>
    </row>
    <row r="179" spans="2:64" x14ac:dyDescent="0.25">
      <c r="B179" s="118">
        <v>43157</v>
      </c>
      <c r="C179" s="62">
        <v>5.4569644927978516</v>
      </c>
      <c r="D179" s="62">
        <v>7.0334271430969242</v>
      </c>
      <c r="E179" s="62">
        <v>2.74146180152893</v>
      </c>
      <c r="F179" s="62">
        <v>2.1297989368438719</v>
      </c>
      <c r="G179" s="62">
        <v>29.655302429199221</v>
      </c>
      <c r="H179" s="62">
        <v>86241.600000000006</v>
      </c>
      <c r="K179" s="67">
        <f t="shared" si="90"/>
        <v>0</v>
      </c>
      <c r="L179" s="67">
        <f t="shared" si="91"/>
        <v>-1.2492822911986945E-2</v>
      </c>
      <c r="M179" s="67">
        <f t="shared" si="66"/>
        <v>-7.3575670205782484E-2</v>
      </c>
      <c r="N179" s="67">
        <f t="shared" si="67"/>
        <v>-4.2545069985233663E-3</v>
      </c>
      <c r="O179" s="67">
        <f t="shared" si="68"/>
        <v>3.3067816869319699E-2</v>
      </c>
      <c r="P179" s="67">
        <f t="shared" si="69"/>
        <v>1.3468701524286253E-3</v>
      </c>
      <c r="S179" s="67">
        <f t="shared" si="92"/>
        <v>0</v>
      </c>
      <c r="T179" s="67">
        <f t="shared" si="93"/>
        <v>-1.2571514296043036E-2</v>
      </c>
      <c r="U179" s="67">
        <f t="shared" si="70"/>
        <v>-7.6422909777029216E-2</v>
      </c>
      <c r="V179" s="67">
        <f t="shared" si="71"/>
        <v>-4.2635831656490878E-3</v>
      </c>
      <c r="W179" s="67">
        <f t="shared" si="72"/>
        <v>3.2532838388532111E-2</v>
      </c>
      <c r="X179" s="67">
        <f t="shared" si="73"/>
        <v>1.3459639364371235E-3</v>
      </c>
      <c r="AR179" s="122">
        <f t="shared" si="74"/>
        <v>0</v>
      </c>
      <c r="AS179" s="76">
        <f t="shared" si="75"/>
        <v>-1.2571514296043036E-2</v>
      </c>
      <c r="AT179" s="122">
        <f t="shared" si="76"/>
        <v>-7.6422909777029216E-2</v>
      </c>
      <c r="AU179" s="76">
        <f t="shared" si="77"/>
        <v>-4.2635831656490878E-3</v>
      </c>
      <c r="AV179" s="76">
        <f t="shared" si="78"/>
        <v>3.2532838388532111E-2</v>
      </c>
      <c r="AW179" s="76">
        <f t="shared" si="79"/>
        <v>1.3459639364371235E-3</v>
      </c>
      <c r="AY179" s="118">
        <v>43311</v>
      </c>
      <c r="AZ179" s="123">
        <f t="shared" si="80"/>
        <v>0</v>
      </c>
      <c r="BA179" s="67">
        <f t="shared" si="81"/>
        <v>-1.9893535351101027E-2</v>
      </c>
      <c r="BB179" s="123">
        <f t="shared" si="82"/>
        <v>1.7988162421027944E-2</v>
      </c>
      <c r="BC179" s="67">
        <f t="shared" si="83"/>
        <v>-2.0330232125928549E-2</v>
      </c>
      <c r="BD179" s="67">
        <f t="shared" si="84"/>
        <v>-7.2772654622120939E-3</v>
      </c>
      <c r="BE179" s="67">
        <f t="shared" si="85"/>
        <v>8.1104259971560271E-3</v>
      </c>
      <c r="BH179" s="57">
        <f t="shared" si="86"/>
        <v>-1.9893535351101027E-2</v>
      </c>
      <c r="BJ179" s="57">
        <f t="shared" si="87"/>
        <v>-2.0330232125928549E-2</v>
      </c>
      <c r="BK179" s="57">
        <f t="shared" si="88"/>
        <v>-7.2772654622120939E-3</v>
      </c>
      <c r="BL179" s="57">
        <f t="shared" si="89"/>
        <v>8.1104259971560271E-3</v>
      </c>
    </row>
    <row r="180" spans="2:64" x14ac:dyDescent="0.25">
      <c r="B180" s="118">
        <v>43164</v>
      </c>
      <c r="C180" s="62">
        <v>5.4569644927978516</v>
      </c>
      <c r="D180" s="62">
        <v>7.2757344245910636</v>
      </c>
      <c r="E180" s="62">
        <v>2.8928065299987789</v>
      </c>
      <c r="F180" s="62">
        <v>2.126076030731201</v>
      </c>
      <c r="G180" s="62">
        <v>29.581679916381841</v>
      </c>
      <c r="H180" s="62">
        <v>85703.2</v>
      </c>
      <c r="K180" s="67">
        <f t="shared" si="90"/>
        <v>0</v>
      </c>
      <c r="L180" s="67">
        <f t="shared" si="91"/>
        <v>3.4450812749508009E-2</v>
      </c>
      <c r="M180" s="67">
        <f t="shared" si="66"/>
        <v>5.5205849808099838E-2</v>
      </c>
      <c r="N180" s="67">
        <f t="shared" si="67"/>
        <v>-1.7480082501063476E-3</v>
      </c>
      <c r="O180" s="67">
        <f t="shared" si="68"/>
        <v>-2.4826087339069325E-3</v>
      </c>
      <c r="P180" s="67">
        <f t="shared" si="69"/>
        <v>-6.2429268473683797E-3</v>
      </c>
      <c r="S180" s="67">
        <f t="shared" si="92"/>
        <v>0</v>
      </c>
      <c r="T180" s="67">
        <f t="shared" si="93"/>
        <v>3.3870670190044257E-2</v>
      </c>
      <c r="U180" s="67">
        <f t="shared" si="70"/>
        <v>5.3735866196446221E-2</v>
      </c>
      <c r="V180" s="67">
        <f t="shared" si="71"/>
        <v>-1.7495377992304455E-3</v>
      </c>
      <c r="W180" s="67">
        <f t="shared" si="72"/>
        <v>-2.4856955168776843E-3</v>
      </c>
      <c r="X180" s="67">
        <f t="shared" si="73"/>
        <v>-6.2624954010573634E-3</v>
      </c>
      <c r="AR180" s="122">
        <f t="shared" si="74"/>
        <v>0</v>
      </c>
      <c r="AS180" s="76">
        <f t="shared" si="75"/>
        <v>3.3870670190044257E-2</v>
      </c>
      <c r="AT180" s="122">
        <f t="shared" si="76"/>
        <v>5.3735866196446221E-2</v>
      </c>
      <c r="AU180" s="76">
        <f t="shared" si="77"/>
        <v>-1.7495377992304455E-3</v>
      </c>
      <c r="AV180" s="76">
        <f t="shared" si="78"/>
        <v>-2.4856955168776843E-3</v>
      </c>
      <c r="AW180" s="76">
        <f t="shared" si="79"/>
        <v>-6.2624954010573634E-3</v>
      </c>
      <c r="AY180" s="118">
        <v>43318</v>
      </c>
      <c r="AZ180" s="123">
        <f t="shared" si="80"/>
        <v>0</v>
      </c>
      <c r="BA180" s="67">
        <f t="shared" si="81"/>
        <v>3.0631090116936089E-2</v>
      </c>
      <c r="BB180" s="123">
        <f t="shared" si="82"/>
        <v>-2.8250478047674204E-2</v>
      </c>
      <c r="BC180" s="67">
        <f t="shared" si="83"/>
        <v>1.383215074110411E-2</v>
      </c>
      <c r="BD180" s="67">
        <f t="shared" si="84"/>
        <v>2.7192979950907477E-2</v>
      </c>
      <c r="BE180" s="67">
        <f t="shared" si="85"/>
        <v>-1.0149615470075745E-2</v>
      </c>
      <c r="BH180" s="57">
        <f t="shared" si="86"/>
        <v>3.0631090116936089E-2</v>
      </c>
      <c r="BJ180" s="57">
        <f t="shared" si="87"/>
        <v>1.383215074110411E-2</v>
      </c>
      <c r="BK180" s="57">
        <f t="shared" si="88"/>
        <v>2.7192979950907477E-2</v>
      </c>
      <c r="BL180" s="57">
        <f t="shared" si="89"/>
        <v>-1.0149615470075745E-2</v>
      </c>
    </row>
    <row r="181" spans="2:64" x14ac:dyDescent="0.25">
      <c r="B181" s="118">
        <v>43171</v>
      </c>
      <c r="C181" s="62">
        <v>5.4569644927978516</v>
      </c>
      <c r="D181" s="62">
        <v>7.6475230216979977</v>
      </c>
      <c r="E181" s="62">
        <v>3.3406451702117921</v>
      </c>
      <c r="F181" s="62">
        <v>2.183157587051392</v>
      </c>
      <c r="G181" s="62">
        <v>29.862065505981441</v>
      </c>
      <c r="H181" s="62">
        <v>85829.8</v>
      </c>
      <c r="K181" s="67">
        <f t="shared" si="90"/>
        <v>0</v>
      </c>
      <c r="L181" s="67">
        <f t="shared" si="91"/>
        <v>5.1099803182801162E-2</v>
      </c>
      <c r="M181" s="67">
        <f t="shared" si="66"/>
        <v>0.15481112738403646</v>
      </c>
      <c r="N181" s="67">
        <f t="shared" si="67"/>
        <v>2.6848313745656327E-2</v>
      </c>
      <c r="O181" s="67">
        <f t="shared" si="68"/>
        <v>9.478352493575759E-3</v>
      </c>
      <c r="P181" s="67">
        <f t="shared" si="69"/>
        <v>1.4771910500426255E-3</v>
      </c>
      <c r="S181" s="67">
        <f t="shared" si="92"/>
        <v>0</v>
      </c>
      <c r="T181" s="67">
        <f t="shared" si="93"/>
        <v>4.9837047598368246E-2</v>
      </c>
      <c r="U181" s="67">
        <f t="shared" si="70"/>
        <v>0.14393680452748325</v>
      </c>
      <c r="V181" s="67">
        <f t="shared" si="71"/>
        <v>2.6494221640330478E-2</v>
      </c>
      <c r="W181" s="67">
        <f t="shared" si="72"/>
        <v>9.4337147504184784E-3</v>
      </c>
      <c r="X181" s="67">
        <f t="shared" si="73"/>
        <v>1.476101076610764E-3</v>
      </c>
      <c r="AR181" s="122">
        <f t="shared" si="74"/>
        <v>0</v>
      </c>
      <c r="AS181" s="76">
        <f t="shared" si="75"/>
        <v>4.9837047598368246E-2</v>
      </c>
      <c r="AT181" s="122">
        <f t="shared" si="76"/>
        <v>0.14393680452748325</v>
      </c>
      <c r="AU181" s="76">
        <f t="shared" si="77"/>
        <v>2.6494221640330478E-2</v>
      </c>
      <c r="AV181" s="76">
        <f t="shared" si="78"/>
        <v>9.4337147504184784E-3</v>
      </c>
      <c r="AW181" s="76">
        <f t="shared" si="79"/>
        <v>1.476101076610764E-3</v>
      </c>
      <c r="AY181" s="118">
        <v>43325</v>
      </c>
      <c r="AZ181" s="123">
        <f t="shared" si="80"/>
        <v>0</v>
      </c>
      <c r="BA181" s="67">
        <f t="shared" si="81"/>
        <v>-7.1457240265594352E-3</v>
      </c>
      <c r="BB181" s="123">
        <f t="shared" si="82"/>
        <v>1.5542402228624059E-2</v>
      </c>
      <c r="BC181" s="67">
        <f t="shared" si="83"/>
        <v>2.7556380592806035E-2</v>
      </c>
      <c r="BD181" s="67">
        <f t="shared" si="84"/>
        <v>-2.0149611090110309E-2</v>
      </c>
      <c r="BE181" s="67">
        <f t="shared" si="85"/>
        <v>-2.5090335116184439E-2</v>
      </c>
      <c r="BH181" s="57">
        <f t="shared" si="86"/>
        <v>-7.1457240265594352E-3</v>
      </c>
      <c r="BJ181" s="57">
        <f t="shared" si="87"/>
        <v>2.7556380592806035E-2</v>
      </c>
      <c r="BK181" s="57">
        <f t="shared" si="88"/>
        <v>-2.0149611090110309E-2</v>
      </c>
      <c r="BL181" s="57">
        <f t="shared" si="89"/>
        <v>-2.5090335116184439E-2</v>
      </c>
    </row>
    <row r="182" spans="2:64" x14ac:dyDescent="0.25">
      <c r="B182" s="118">
        <v>43178</v>
      </c>
      <c r="C182" s="62">
        <v>5.4569644927978516</v>
      </c>
      <c r="D182" s="62">
        <v>7.9075186729431151</v>
      </c>
      <c r="E182" s="62">
        <v>3.187087821960449</v>
      </c>
      <c r="F182" s="62">
        <v>2.1852259635925289</v>
      </c>
      <c r="G182" s="62">
        <v>30.053168106079099</v>
      </c>
      <c r="H182" s="62">
        <v>84439.8</v>
      </c>
      <c r="K182" s="67">
        <f t="shared" si="90"/>
        <v>0</v>
      </c>
      <c r="L182" s="67">
        <f t="shared" si="91"/>
        <v>3.3997367579991833E-2</v>
      </c>
      <c r="M182" s="67">
        <f t="shared" si="66"/>
        <v>-4.5966374884887196E-2</v>
      </c>
      <c r="N182" s="67">
        <f t="shared" si="67"/>
        <v>9.4742429653482674E-4</v>
      </c>
      <c r="O182" s="67">
        <f t="shared" si="68"/>
        <v>6.3995104444258821E-3</v>
      </c>
      <c r="P182" s="67">
        <f t="shared" si="69"/>
        <v>-1.6194841418714745E-2</v>
      </c>
      <c r="S182" s="67">
        <f t="shared" si="92"/>
        <v>0</v>
      </c>
      <c r="T182" s="67">
        <f t="shared" si="93"/>
        <v>3.3432230222253771E-2</v>
      </c>
      <c r="U182" s="67">
        <f t="shared" si="70"/>
        <v>-4.7056361703091902E-2</v>
      </c>
      <c r="V182" s="67">
        <f t="shared" si="71"/>
        <v>9.4697577340811096E-4</v>
      </c>
      <c r="W182" s="67">
        <f t="shared" si="72"/>
        <v>6.3791205215775913E-3</v>
      </c>
      <c r="X182" s="67">
        <f t="shared" si="73"/>
        <v>-1.6327411108231705E-2</v>
      </c>
      <c r="AR182" s="122">
        <f t="shared" si="74"/>
        <v>0</v>
      </c>
      <c r="AS182" s="76">
        <f t="shared" si="75"/>
        <v>3.3432230222253771E-2</v>
      </c>
      <c r="AT182" s="122">
        <f t="shared" si="76"/>
        <v>-4.7056361703091902E-2</v>
      </c>
      <c r="AU182" s="76">
        <f t="shared" si="77"/>
        <v>9.4697577340811096E-4</v>
      </c>
      <c r="AV182" s="76">
        <f t="shared" si="78"/>
        <v>6.3791205215775913E-3</v>
      </c>
      <c r="AW182" s="76">
        <f t="shared" si="79"/>
        <v>-1.6327411108231705E-2</v>
      </c>
      <c r="AY182" s="118">
        <v>43332</v>
      </c>
      <c r="AZ182" s="123">
        <f t="shared" si="80"/>
        <v>0</v>
      </c>
      <c r="BA182" s="67">
        <f t="shared" si="81"/>
        <v>-2.392015134446631E-2</v>
      </c>
      <c r="BB182" s="123">
        <f t="shared" si="82"/>
        <v>-4.0884747060432311E-2</v>
      </c>
      <c r="BC182" s="67">
        <f t="shared" si="83"/>
        <v>-3.8089012372162202E-2</v>
      </c>
      <c r="BD182" s="67">
        <f t="shared" si="84"/>
        <v>-2.6872751998753292E-2</v>
      </c>
      <c r="BE182" s="67">
        <f t="shared" si="85"/>
        <v>-1.4923351869874675E-2</v>
      </c>
      <c r="BH182" s="57">
        <f t="shared" si="86"/>
        <v>-2.392015134446631E-2</v>
      </c>
      <c r="BJ182" s="57">
        <f t="shared" si="87"/>
        <v>-3.8089012372162202E-2</v>
      </c>
      <c r="BK182" s="57">
        <f t="shared" si="88"/>
        <v>-2.6872751998753292E-2</v>
      </c>
      <c r="BL182" s="57">
        <f t="shared" si="89"/>
        <v>-1.4923351869874675E-2</v>
      </c>
    </row>
    <row r="183" spans="2:64" x14ac:dyDescent="0.25">
      <c r="B183" s="118">
        <v>43185</v>
      </c>
      <c r="C183" s="62">
        <v>5.4569644927978516</v>
      </c>
      <c r="D183" s="62">
        <v>7.7922418117523193</v>
      </c>
      <c r="E183" s="62">
        <v>3.456697940826416</v>
      </c>
      <c r="F183" s="62">
        <v>2.2398251891136169</v>
      </c>
      <c r="G183" s="62">
        <v>28.044637680053711</v>
      </c>
      <c r="H183" s="62">
        <v>84534</v>
      </c>
      <c r="K183" s="67">
        <f t="shared" si="90"/>
        <v>0</v>
      </c>
      <c r="L183" s="67">
        <f t="shared" si="91"/>
        <v>-1.4578133287909245E-2</v>
      </c>
      <c r="M183" s="67">
        <f t="shared" si="66"/>
        <v>8.4594505682659138E-2</v>
      </c>
      <c r="N183" s="67">
        <f t="shared" si="67"/>
        <v>2.4985619991136465E-2</v>
      </c>
      <c r="O183" s="67">
        <f t="shared" si="68"/>
        <v>-6.6832568830542227E-2</v>
      </c>
      <c r="P183" s="67">
        <f t="shared" si="69"/>
        <v>1.1155876731114844E-3</v>
      </c>
      <c r="S183" s="67">
        <f t="shared" si="92"/>
        <v>0</v>
      </c>
      <c r="T183" s="67">
        <f t="shared" si="93"/>
        <v>-1.4685438422228107E-2</v>
      </c>
      <c r="U183" s="67">
        <f t="shared" si="70"/>
        <v>8.1206189657482872E-2</v>
      </c>
      <c r="V183" s="67">
        <f t="shared" si="71"/>
        <v>2.4678583215020242E-2</v>
      </c>
      <c r="W183" s="67">
        <f t="shared" si="72"/>
        <v>-6.9170639605205239E-2</v>
      </c>
      <c r="X183" s="67">
        <f t="shared" si="73"/>
        <v>1.1149658675926998E-3</v>
      </c>
      <c r="AR183" s="122">
        <f t="shared" si="74"/>
        <v>0</v>
      </c>
      <c r="AS183" s="76">
        <f t="shared" si="75"/>
        <v>-1.4685438422228107E-2</v>
      </c>
      <c r="AT183" s="122">
        <f t="shared" si="76"/>
        <v>8.1206189657482872E-2</v>
      </c>
      <c r="AU183" s="76">
        <f t="shared" si="77"/>
        <v>2.4678583215020242E-2</v>
      </c>
      <c r="AV183" s="76">
        <f t="shared" si="78"/>
        <v>-6.9170639605205239E-2</v>
      </c>
      <c r="AW183" s="76">
        <f t="shared" si="79"/>
        <v>1.1149658675926998E-3</v>
      </c>
      <c r="AY183" s="118">
        <v>43339</v>
      </c>
      <c r="AZ183" s="123">
        <f t="shared" si="80"/>
        <v>0</v>
      </c>
      <c r="BA183" s="67">
        <f t="shared" si="81"/>
        <v>-6.5447423381714614E-3</v>
      </c>
      <c r="BB183" s="123">
        <f t="shared" si="82"/>
        <v>-5.6006608449715119E-2</v>
      </c>
      <c r="BC183" s="67">
        <f t="shared" si="83"/>
        <v>5.6313327731943637E-3</v>
      </c>
      <c r="BD183" s="67">
        <f t="shared" si="84"/>
        <v>-7.3973486794268557E-3</v>
      </c>
      <c r="BE183" s="67">
        <f t="shared" si="85"/>
        <v>1.7122866793401907E-2</v>
      </c>
      <c r="BH183" s="57">
        <f t="shared" si="86"/>
        <v>-6.5447423381714614E-3</v>
      </c>
      <c r="BJ183" s="57">
        <f t="shared" si="87"/>
        <v>5.6313327731943637E-3</v>
      </c>
      <c r="BK183" s="57">
        <f t="shared" si="88"/>
        <v>-7.3973486794268557E-3</v>
      </c>
      <c r="BL183" s="57">
        <f t="shared" si="89"/>
        <v>1.7122866793401907E-2</v>
      </c>
    </row>
    <row r="184" spans="2:64" x14ac:dyDescent="0.25">
      <c r="B184" s="118">
        <v>43192</v>
      </c>
      <c r="C184" s="62">
        <v>5.4569644927978516</v>
      </c>
      <c r="D184" s="62">
        <v>7.5559094429016112</v>
      </c>
      <c r="E184" s="62">
        <v>3.4127774715423582</v>
      </c>
      <c r="F184" s="62">
        <v>2.2749843120574949</v>
      </c>
      <c r="G184" s="62">
        <v>26.917214584350589</v>
      </c>
      <c r="H184" s="62">
        <v>84735.8</v>
      </c>
      <c r="K184" s="67">
        <f t="shared" si="90"/>
        <v>0</v>
      </c>
      <c r="L184" s="67">
        <f t="shared" si="91"/>
        <v>-3.0329188256744022E-2</v>
      </c>
      <c r="M184" s="67">
        <f t="shared" si="66"/>
        <v>-1.2705903158422127E-2</v>
      </c>
      <c r="N184" s="67">
        <f t="shared" si="67"/>
        <v>1.569726205186206E-2</v>
      </c>
      <c r="O184" s="67">
        <f t="shared" si="68"/>
        <v>-4.0201021976653428E-2</v>
      </c>
      <c r="P184" s="67">
        <f t="shared" si="69"/>
        <v>2.3872051482243251E-3</v>
      </c>
      <c r="S184" s="67">
        <f t="shared" si="92"/>
        <v>0</v>
      </c>
      <c r="T184" s="67">
        <f t="shared" si="93"/>
        <v>-3.0798634420363329E-2</v>
      </c>
      <c r="U184" s="67">
        <f t="shared" si="70"/>
        <v>-1.2787313475509937E-2</v>
      </c>
      <c r="V184" s="67">
        <f t="shared" si="71"/>
        <v>1.5575334332887983E-2</v>
      </c>
      <c r="W184" s="67">
        <f t="shared" si="72"/>
        <v>-4.1031414339402113E-2</v>
      </c>
      <c r="X184" s="67">
        <f t="shared" si="73"/>
        <v>2.3843603006048673E-3</v>
      </c>
      <c r="AR184" s="122">
        <f t="shared" si="74"/>
        <v>0</v>
      </c>
      <c r="AS184" s="76">
        <f t="shared" si="75"/>
        <v>-3.0798634420363329E-2</v>
      </c>
      <c r="AT184" s="122">
        <f t="shared" si="76"/>
        <v>-1.2787313475509937E-2</v>
      </c>
      <c r="AU184" s="76">
        <f t="shared" si="77"/>
        <v>1.5575334332887983E-2</v>
      </c>
      <c r="AV184" s="76">
        <f t="shared" si="78"/>
        <v>-4.1031414339402113E-2</v>
      </c>
      <c r="AW184" s="76">
        <f t="shared" si="79"/>
        <v>2.3843603006048673E-3</v>
      </c>
      <c r="AY184" s="118">
        <v>43346</v>
      </c>
      <c r="AZ184" s="123">
        <f t="shared" si="80"/>
        <v>0</v>
      </c>
      <c r="BA184" s="67">
        <f t="shared" si="81"/>
        <v>1.1785842992722057E-2</v>
      </c>
      <c r="BB184" s="123">
        <f t="shared" si="82"/>
        <v>-7.2165155519650123E-2</v>
      </c>
      <c r="BC184" s="67">
        <f t="shared" si="83"/>
        <v>-6.8083655646059317E-3</v>
      </c>
      <c r="BD184" s="67">
        <f t="shared" si="84"/>
        <v>-2.7387101394356142E-2</v>
      </c>
      <c r="BE184" s="67">
        <f t="shared" si="85"/>
        <v>-2.3161874507744873E-2</v>
      </c>
      <c r="BH184" s="57">
        <f t="shared" si="86"/>
        <v>1.1785842992722057E-2</v>
      </c>
      <c r="BJ184" s="57">
        <f t="shared" si="87"/>
        <v>-6.8083655646059317E-3</v>
      </c>
      <c r="BK184" s="57">
        <f t="shared" si="88"/>
        <v>-2.7387101394356142E-2</v>
      </c>
      <c r="BL184" s="57">
        <f t="shared" si="89"/>
        <v>-2.3161874507744873E-2</v>
      </c>
    </row>
    <row r="185" spans="2:64" x14ac:dyDescent="0.25">
      <c r="B185" s="118">
        <v>43199</v>
      </c>
      <c r="C185" s="62">
        <v>5.4569644927978516</v>
      </c>
      <c r="D185" s="62">
        <v>7.4045768737792974</v>
      </c>
      <c r="E185" s="62">
        <v>3.322058963775635</v>
      </c>
      <c r="F185" s="62">
        <v>2.2377572059631352</v>
      </c>
      <c r="G185" s="62">
        <v>26.486449813842771</v>
      </c>
      <c r="H185" s="62">
        <v>84568.2</v>
      </c>
      <c r="K185" s="67">
        <f t="shared" si="90"/>
        <v>0</v>
      </c>
      <c r="L185" s="67">
        <f t="shared" si="91"/>
        <v>-2.002837252959444E-2</v>
      </c>
      <c r="M185" s="67">
        <f t="shared" si="66"/>
        <v>-2.6582016707266898E-2</v>
      </c>
      <c r="N185" s="67">
        <f t="shared" si="67"/>
        <v>-1.6363675959018553E-2</v>
      </c>
      <c r="O185" s="67">
        <f t="shared" si="68"/>
        <v>-1.6003318959988522E-2</v>
      </c>
      <c r="P185" s="67">
        <f t="shared" si="69"/>
        <v>-1.9779125233962969E-3</v>
      </c>
      <c r="S185" s="67">
        <f t="shared" si="92"/>
        <v>0</v>
      </c>
      <c r="T185" s="67">
        <f t="shared" si="93"/>
        <v>-2.0231659297434628E-2</v>
      </c>
      <c r="U185" s="67">
        <f t="shared" si="70"/>
        <v>-2.6941707033145773E-2</v>
      </c>
      <c r="V185" s="67">
        <f t="shared" si="71"/>
        <v>-1.6499039634121297E-2</v>
      </c>
      <c r="W185" s="67">
        <f t="shared" si="72"/>
        <v>-1.6132754862389562E-2</v>
      </c>
      <c r="X185" s="67">
        <f t="shared" si="73"/>
        <v>-1.9798711754925526E-3</v>
      </c>
      <c r="AR185" s="122">
        <f t="shared" si="74"/>
        <v>0</v>
      </c>
      <c r="AS185" s="76">
        <f t="shared" si="75"/>
        <v>-2.0231659297434628E-2</v>
      </c>
      <c r="AT185" s="122">
        <f t="shared" si="76"/>
        <v>-2.6941707033145773E-2</v>
      </c>
      <c r="AU185" s="76">
        <f t="shared" si="77"/>
        <v>-1.6499039634121297E-2</v>
      </c>
      <c r="AV185" s="76">
        <f t="shared" si="78"/>
        <v>-1.6132754862389562E-2</v>
      </c>
      <c r="AW185" s="76">
        <f t="shared" si="79"/>
        <v>-1.9798711754925526E-3</v>
      </c>
      <c r="AY185" s="118">
        <v>43353</v>
      </c>
      <c r="AZ185" s="123">
        <f t="shared" si="80"/>
        <v>0</v>
      </c>
      <c r="BA185" s="67">
        <f t="shared" si="81"/>
        <v>-1.9598343168707039E-2</v>
      </c>
      <c r="BB185" s="123">
        <f t="shared" si="82"/>
        <v>-5.2818343936526575E-2</v>
      </c>
      <c r="BC185" s="67">
        <f t="shared" si="83"/>
        <v>1.5196007024665599E-2</v>
      </c>
      <c r="BD185" s="67">
        <f t="shared" si="84"/>
        <v>-3.5937999222631352E-3</v>
      </c>
      <c r="BE185" s="67">
        <f t="shared" si="85"/>
        <v>-4.4601371543901485E-3</v>
      </c>
      <c r="BH185" s="57">
        <f t="shared" si="86"/>
        <v>-1.9598343168707039E-2</v>
      </c>
      <c r="BJ185" s="57">
        <f t="shared" si="87"/>
        <v>1.5196007024665599E-2</v>
      </c>
      <c r="BK185" s="57">
        <f t="shared" si="88"/>
        <v>-3.5937999222631352E-3</v>
      </c>
      <c r="BL185" s="57">
        <f t="shared" si="89"/>
        <v>-4.4601371543901485E-3</v>
      </c>
    </row>
    <row r="186" spans="2:64" x14ac:dyDescent="0.25">
      <c r="B186" s="118">
        <v>43206</v>
      </c>
      <c r="C186" s="62">
        <v>5.4569644927978516</v>
      </c>
      <c r="D186" s="62">
        <v>7.6480659484863276</v>
      </c>
      <c r="E186" s="62">
        <v>3.5061505794525152</v>
      </c>
      <c r="F186" s="62">
        <v>2.1798484802246092</v>
      </c>
      <c r="G186" s="62">
        <v>26.56790466308594</v>
      </c>
      <c r="H186" s="62">
        <v>84819.6</v>
      </c>
      <c r="K186" s="67">
        <f t="shared" si="90"/>
        <v>0</v>
      </c>
      <c r="L186" s="67">
        <f t="shared" si="91"/>
        <v>3.288359063017654E-2</v>
      </c>
      <c r="M186" s="67">
        <f t="shared" si="66"/>
        <v>5.5414915172864232E-2</v>
      </c>
      <c r="N186" s="67">
        <f t="shared" si="67"/>
        <v>-2.5878020003337165E-2</v>
      </c>
      <c r="O186" s="67">
        <f t="shared" si="68"/>
        <v>3.0753404029482123E-3</v>
      </c>
      <c r="P186" s="67">
        <f t="shared" si="69"/>
        <v>2.9727486218225074E-3</v>
      </c>
      <c r="S186" s="67">
        <f t="shared" si="92"/>
        <v>0</v>
      </c>
      <c r="T186" s="67">
        <f t="shared" si="93"/>
        <v>3.2354493206779321E-2</v>
      </c>
      <c r="U186" s="67">
        <f t="shared" si="70"/>
        <v>5.3933974135984136E-2</v>
      </c>
      <c r="V186" s="67">
        <f t="shared" si="71"/>
        <v>-2.6218747044788038E-2</v>
      </c>
      <c r="W186" s="67">
        <f t="shared" si="72"/>
        <v>3.0706212165786794E-3</v>
      </c>
      <c r="X186" s="67">
        <f t="shared" si="73"/>
        <v>2.9683387421191366E-3</v>
      </c>
      <c r="AR186" s="122">
        <f t="shared" si="74"/>
        <v>0</v>
      </c>
      <c r="AS186" s="76">
        <f t="shared" si="75"/>
        <v>3.2354493206779321E-2</v>
      </c>
      <c r="AT186" s="122">
        <f t="shared" si="76"/>
        <v>5.3933974135984136E-2</v>
      </c>
      <c r="AU186" s="76">
        <f t="shared" si="77"/>
        <v>-2.6218747044788038E-2</v>
      </c>
      <c r="AV186" s="76">
        <f t="shared" si="78"/>
        <v>3.0706212165786794E-3</v>
      </c>
      <c r="AW186" s="76">
        <f t="shared" si="79"/>
        <v>2.9683387421191366E-3</v>
      </c>
      <c r="AY186" s="118">
        <v>43360</v>
      </c>
      <c r="AZ186" s="123">
        <f t="shared" si="80"/>
        <v>0</v>
      </c>
      <c r="BA186" s="67">
        <f t="shared" si="81"/>
        <v>-1.4118837602419332E-2</v>
      </c>
      <c r="BB186" s="123">
        <f t="shared" si="82"/>
        <v>-3.0571528097039801E-3</v>
      </c>
      <c r="BC186" s="67">
        <f t="shared" si="83"/>
        <v>-7.4522887557136484E-3</v>
      </c>
      <c r="BD186" s="67">
        <f t="shared" si="84"/>
        <v>7.2159344159002372E-3</v>
      </c>
      <c r="BE186" s="67">
        <f t="shared" si="85"/>
        <v>3.7800753173477648E-2</v>
      </c>
      <c r="BH186" s="57">
        <f t="shared" si="86"/>
        <v>-1.4118837602419332E-2</v>
      </c>
      <c r="BJ186" s="57">
        <f t="shared" si="87"/>
        <v>-7.4522887557136484E-3</v>
      </c>
      <c r="BK186" s="57">
        <f t="shared" si="88"/>
        <v>7.2159344159002372E-3</v>
      </c>
      <c r="BL186" s="57">
        <f t="shared" si="89"/>
        <v>3.7800753173477648E-2</v>
      </c>
    </row>
    <row r="187" spans="2:64" x14ac:dyDescent="0.25">
      <c r="B187" s="118">
        <v>43213</v>
      </c>
      <c r="C187" s="62">
        <v>5.4569644927978516</v>
      </c>
      <c r="D187" s="62">
        <v>8.1308397293090824</v>
      </c>
      <c r="E187" s="62">
        <v>3.7023946285247802</v>
      </c>
      <c r="F187" s="62">
        <v>2.172686100006104</v>
      </c>
      <c r="G187" s="62">
        <v>27.55474319458008</v>
      </c>
      <c r="H187" s="62">
        <v>85788.6</v>
      </c>
      <c r="K187" s="67">
        <f t="shared" si="90"/>
        <v>0</v>
      </c>
      <c r="L187" s="67">
        <f t="shared" si="91"/>
        <v>6.3123642509686162E-2</v>
      </c>
      <c r="M187" s="67">
        <f t="shared" si="66"/>
        <v>5.5971369348006839E-2</v>
      </c>
      <c r="N187" s="67">
        <f t="shared" si="67"/>
        <v>-3.2857238856194293E-3</v>
      </c>
      <c r="O187" s="67">
        <f t="shared" si="68"/>
        <v>3.7144010564945873E-2</v>
      </c>
      <c r="P187" s="67">
        <f t="shared" si="69"/>
        <v>1.142424628269878E-2</v>
      </c>
      <c r="S187" s="67">
        <f t="shared" si="92"/>
        <v>0</v>
      </c>
      <c r="T187" s="67">
        <f t="shared" si="93"/>
        <v>6.1211407280341398E-2</v>
      </c>
      <c r="U187" s="67">
        <f t="shared" si="70"/>
        <v>5.4461072556681048E-2</v>
      </c>
      <c r="V187" s="67">
        <f t="shared" si="71"/>
        <v>-3.2911337297655101E-3</v>
      </c>
      <c r="W187" s="67">
        <f t="shared" si="72"/>
        <v>3.64707918957346E-2</v>
      </c>
      <c r="X187" s="67">
        <f t="shared" si="73"/>
        <v>1.1359482367003928E-2</v>
      </c>
      <c r="AR187" s="122">
        <f t="shared" si="74"/>
        <v>0</v>
      </c>
      <c r="AS187" s="76">
        <f t="shared" si="75"/>
        <v>6.1211407280341398E-2</v>
      </c>
      <c r="AT187" s="122">
        <f t="shared" si="76"/>
        <v>5.4461072556681048E-2</v>
      </c>
      <c r="AU187" s="76">
        <f t="shared" si="77"/>
        <v>-3.2911337297655101E-3</v>
      </c>
      <c r="AV187" s="76">
        <f t="shared" si="78"/>
        <v>3.64707918957346E-2</v>
      </c>
      <c r="AW187" s="76">
        <f t="shared" si="79"/>
        <v>1.1359482367003928E-2</v>
      </c>
      <c r="AY187" s="118">
        <v>43367</v>
      </c>
      <c r="AZ187" s="123">
        <f t="shared" si="80"/>
        <v>0</v>
      </c>
      <c r="BA187" s="67">
        <f t="shared" si="81"/>
        <v>-1.1980009803499024E-2</v>
      </c>
      <c r="BB187" s="123">
        <f t="shared" si="82"/>
        <v>-5.4695349099581139E-2</v>
      </c>
      <c r="BC187" s="67">
        <f t="shared" si="83"/>
        <v>-1.3650462424226361E-2</v>
      </c>
      <c r="BD187" s="67">
        <f t="shared" si="84"/>
        <v>-8.9656563875701121E-3</v>
      </c>
      <c r="BE187" s="67">
        <f t="shared" si="85"/>
        <v>9.6252035357989804E-3</v>
      </c>
      <c r="BH187" s="57">
        <f t="shared" si="86"/>
        <v>-1.1980009803499024E-2</v>
      </c>
      <c r="BJ187" s="57">
        <f t="shared" si="87"/>
        <v>-1.3650462424226361E-2</v>
      </c>
      <c r="BK187" s="57">
        <f t="shared" si="88"/>
        <v>-8.9656563875701121E-3</v>
      </c>
      <c r="BL187" s="57">
        <f t="shared" si="89"/>
        <v>9.6252035357989804E-3</v>
      </c>
    </row>
    <row r="188" spans="2:64" x14ac:dyDescent="0.25">
      <c r="B188" s="118">
        <v>43220</v>
      </c>
      <c r="C188" s="62">
        <v>5.4569644927978516</v>
      </c>
      <c r="D188" s="62">
        <v>8.0378741025924683</v>
      </c>
      <c r="E188" s="62">
        <v>3.5441546440124512</v>
      </c>
      <c r="F188" s="62">
        <v>2.1698546409606929</v>
      </c>
      <c r="G188" s="62">
        <v>27.724391937255859</v>
      </c>
      <c r="H188" s="62">
        <v>84267</v>
      </c>
      <c r="K188" s="67">
        <f t="shared" si="90"/>
        <v>0</v>
      </c>
      <c r="L188" s="67">
        <f t="shared" si="91"/>
        <v>-1.1433705473433808E-2</v>
      </c>
      <c r="M188" s="67">
        <f t="shared" si="66"/>
        <v>-4.2739902249528616E-2</v>
      </c>
      <c r="N188" s="67">
        <f t="shared" si="67"/>
        <v>-1.3032066829180566E-3</v>
      </c>
      <c r="O188" s="67">
        <f t="shared" si="68"/>
        <v>6.1567891044307377E-3</v>
      </c>
      <c r="P188" s="67">
        <f t="shared" si="69"/>
        <v>-1.7736622348423992E-2</v>
      </c>
      <c r="S188" s="67">
        <f t="shared" si="92"/>
        <v>0</v>
      </c>
      <c r="T188" s="67">
        <f t="shared" si="93"/>
        <v>-1.1499572837203022E-2</v>
      </c>
      <c r="U188" s="67">
        <f t="shared" si="70"/>
        <v>-4.3680139972643688E-2</v>
      </c>
      <c r="V188" s="67">
        <f t="shared" si="71"/>
        <v>-1.3040565952351128E-3</v>
      </c>
      <c r="W188" s="67">
        <f t="shared" si="72"/>
        <v>6.1379135141250646E-3</v>
      </c>
      <c r="X188" s="67">
        <f t="shared" si="73"/>
        <v>-1.7895801240458649E-2</v>
      </c>
      <c r="AR188" s="122">
        <f t="shared" si="74"/>
        <v>0</v>
      </c>
      <c r="AS188" s="76">
        <f t="shared" si="75"/>
        <v>-1.1499572837203022E-2</v>
      </c>
      <c r="AT188" s="122">
        <f t="shared" si="76"/>
        <v>-4.3680139972643688E-2</v>
      </c>
      <c r="AU188" s="76">
        <f t="shared" si="77"/>
        <v>-1.3040565952351128E-3</v>
      </c>
      <c r="AV188" s="76">
        <f t="shared" si="78"/>
        <v>6.1379135141250646E-3</v>
      </c>
      <c r="AW188" s="76">
        <f t="shared" si="79"/>
        <v>-1.7895801240458649E-2</v>
      </c>
      <c r="AY188" s="118">
        <v>43374</v>
      </c>
      <c r="AZ188" s="123">
        <f t="shared" si="80"/>
        <v>0</v>
      </c>
      <c r="BA188" s="67">
        <f t="shared" si="81"/>
        <v>6.2509456590966059E-2</v>
      </c>
      <c r="BB188" s="123">
        <f t="shared" si="82"/>
        <v>4.9500631557324794E-2</v>
      </c>
      <c r="BC188" s="67">
        <f t="shared" si="83"/>
        <v>9.9033748168483419E-3</v>
      </c>
      <c r="BD188" s="67">
        <f t="shared" si="84"/>
        <v>5.1993570310454609E-2</v>
      </c>
      <c r="BE188" s="67">
        <f t="shared" si="85"/>
        <v>3.5283895511852723E-2</v>
      </c>
      <c r="BH188" s="57">
        <f t="shared" si="86"/>
        <v>6.2509456590966059E-2</v>
      </c>
      <c r="BJ188" s="57">
        <f t="shared" si="87"/>
        <v>9.9033748168483419E-3</v>
      </c>
      <c r="BK188" s="57">
        <f t="shared" si="88"/>
        <v>5.1993570310454609E-2</v>
      </c>
      <c r="BL188" s="57">
        <f t="shared" si="89"/>
        <v>3.5283895511852723E-2</v>
      </c>
    </row>
    <row r="189" spans="2:64" x14ac:dyDescent="0.25">
      <c r="B189" s="118">
        <v>43227</v>
      </c>
      <c r="C189" s="62">
        <v>5.4569644927978516</v>
      </c>
      <c r="D189" s="62">
        <v>8.1244085311889656</v>
      </c>
      <c r="E189" s="62">
        <v>3.6981521606445309</v>
      </c>
      <c r="F189" s="62">
        <v>2.122787714004517</v>
      </c>
      <c r="G189" s="62">
        <v>25.410227203369139</v>
      </c>
      <c r="H189" s="62">
        <v>84203.199999999997</v>
      </c>
      <c r="K189" s="67">
        <f t="shared" si="90"/>
        <v>0</v>
      </c>
      <c r="L189" s="67">
        <f t="shared" si="91"/>
        <v>1.07658352808222E-2</v>
      </c>
      <c r="M189" s="67">
        <f t="shared" si="66"/>
        <v>4.3451127871140027E-2</v>
      </c>
      <c r="N189" s="67">
        <f t="shared" si="67"/>
        <v>-2.1691281096754556E-2</v>
      </c>
      <c r="O189" s="67">
        <f t="shared" si="68"/>
        <v>-8.3470351274934962E-2</v>
      </c>
      <c r="P189" s="67">
        <f t="shared" si="69"/>
        <v>-7.5711725823868203E-4</v>
      </c>
      <c r="S189" s="67">
        <f t="shared" si="92"/>
        <v>0</v>
      </c>
      <c r="T189" s="67">
        <f t="shared" si="93"/>
        <v>1.0708296278074306E-2</v>
      </c>
      <c r="U189" s="67">
        <f t="shared" si="70"/>
        <v>4.2533611623902047E-2</v>
      </c>
      <c r="V189" s="67">
        <f t="shared" si="71"/>
        <v>-2.192999525830933E-2</v>
      </c>
      <c r="W189" s="67">
        <f t="shared" si="72"/>
        <v>-8.7160862280109955E-2</v>
      </c>
      <c r="X189" s="67">
        <f t="shared" si="73"/>
        <v>-7.5740401625880988E-4</v>
      </c>
      <c r="AR189" s="122">
        <f t="shared" si="74"/>
        <v>0</v>
      </c>
      <c r="AS189" s="76">
        <f t="shared" si="75"/>
        <v>1.0708296278074306E-2</v>
      </c>
      <c r="AT189" s="122">
        <f t="shared" si="76"/>
        <v>4.2533611623902047E-2</v>
      </c>
      <c r="AU189" s="76">
        <f t="shared" si="77"/>
        <v>-2.192999525830933E-2</v>
      </c>
      <c r="AV189" s="76">
        <f t="shared" si="78"/>
        <v>-8.7160862280109955E-2</v>
      </c>
      <c r="AW189" s="76">
        <f t="shared" si="79"/>
        <v>-7.5740401625880988E-4</v>
      </c>
      <c r="AY189" s="118">
        <v>43388</v>
      </c>
      <c r="AZ189" s="123">
        <f t="shared" si="80"/>
        <v>0</v>
      </c>
      <c r="BA189" s="67">
        <f t="shared" si="81"/>
        <v>2.0338631979157407E-2</v>
      </c>
      <c r="BB189" s="123">
        <f t="shared" si="82"/>
        <v>4.4380382885471352E-2</v>
      </c>
      <c r="BC189" s="67">
        <f t="shared" si="83"/>
        <v>-8.5133421229431996E-4</v>
      </c>
      <c r="BD189" s="67">
        <f t="shared" si="84"/>
        <v>-4.8158880924161441E-3</v>
      </c>
      <c r="BE189" s="67">
        <f t="shared" si="85"/>
        <v>-1.3138401699000226E-3</v>
      </c>
      <c r="BH189" s="57">
        <f t="shared" si="86"/>
        <v>2.0338631979157407E-2</v>
      </c>
      <c r="BJ189" s="57">
        <f t="shared" si="87"/>
        <v>-8.5133421229431996E-4</v>
      </c>
      <c r="BK189" s="57">
        <f t="shared" si="88"/>
        <v>-4.8158880924161441E-3</v>
      </c>
      <c r="BL189" s="57">
        <f t="shared" si="89"/>
        <v>-1.3138401699000226E-3</v>
      </c>
    </row>
    <row r="190" spans="2:64" x14ac:dyDescent="0.25">
      <c r="B190" s="118">
        <v>43234</v>
      </c>
      <c r="C190" s="62">
        <v>5.4569644927978516</v>
      </c>
      <c r="D190" s="62">
        <v>7.7460318565368649</v>
      </c>
      <c r="E190" s="62">
        <v>3.2891175270080568</v>
      </c>
      <c r="F190" s="62">
        <v>2.036117744445801</v>
      </c>
      <c r="G190" s="62">
        <v>22.205319213867192</v>
      </c>
      <c r="H190" s="62">
        <v>84720.6</v>
      </c>
      <c r="K190" s="67">
        <f t="shared" si="90"/>
        <v>0</v>
      </c>
      <c r="L190" s="67">
        <f t="shared" si="91"/>
        <v>-4.657282720330258E-2</v>
      </c>
      <c r="M190" s="67">
        <f t="shared" si="66"/>
        <v>-0.11060513896355895</v>
      </c>
      <c r="N190" s="67">
        <f t="shared" si="67"/>
        <v>-4.0828373457663436E-2</v>
      </c>
      <c r="O190" s="67">
        <f t="shared" si="68"/>
        <v>-0.12612669551718958</v>
      </c>
      <c r="P190" s="67">
        <f t="shared" si="69"/>
        <v>6.1446595853840158E-3</v>
      </c>
      <c r="S190" s="67">
        <f t="shared" si="92"/>
        <v>0</v>
      </c>
      <c r="T190" s="67">
        <f t="shared" si="93"/>
        <v>-4.7692235677029918E-2</v>
      </c>
      <c r="U190" s="67">
        <f t="shared" si="70"/>
        <v>-0.11721397893388087</v>
      </c>
      <c r="V190" s="67">
        <f t="shared" si="71"/>
        <v>-4.1685256041684847E-2</v>
      </c>
      <c r="W190" s="67">
        <f t="shared" si="72"/>
        <v>-0.13481987438038054</v>
      </c>
      <c r="X190" s="67">
        <f t="shared" si="73"/>
        <v>6.1258581443346524E-3</v>
      </c>
      <c r="AR190" s="122">
        <f t="shared" si="74"/>
        <v>0</v>
      </c>
      <c r="AS190" s="76">
        <f t="shared" si="75"/>
        <v>-4.7692235677029918E-2</v>
      </c>
      <c r="AT190" s="122">
        <f t="shared" si="76"/>
        <v>-0.11721397893388087</v>
      </c>
      <c r="AU190" s="76">
        <f t="shared" si="77"/>
        <v>-4.1685256041684847E-2</v>
      </c>
      <c r="AV190" s="76" t="str">
        <f t="shared" si="78"/>
        <v/>
      </c>
      <c r="AW190" s="76">
        <f t="shared" si="79"/>
        <v>6.1258581443346524E-3</v>
      </c>
      <c r="AY190" s="118">
        <v>43395</v>
      </c>
      <c r="AZ190" s="123">
        <f t="shared" si="80"/>
        <v>0</v>
      </c>
      <c r="BA190" s="67">
        <f t="shared" si="81"/>
        <v>5.7002551060429413E-3</v>
      </c>
      <c r="BB190" s="123">
        <f t="shared" si="82"/>
        <v>5.7123333091842969E-2</v>
      </c>
      <c r="BC190" s="67">
        <f t="shared" si="83"/>
        <v>2.2945840379471241E-2</v>
      </c>
      <c r="BD190" s="67">
        <f t="shared" si="84"/>
        <v>1.0432107517917318E-2</v>
      </c>
      <c r="BE190" s="67">
        <f t="shared" si="85"/>
        <v>2.0220304193914571E-3</v>
      </c>
      <c r="BH190" s="57">
        <f t="shared" si="86"/>
        <v>5.7002551060429413E-3</v>
      </c>
      <c r="BJ190" s="57">
        <f t="shared" si="87"/>
        <v>2.2945840379471241E-2</v>
      </c>
      <c r="BK190" s="57">
        <f t="shared" si="88"/>
        <v>1.0432107517917318E-2</v>
      </c>
      <c r="BL190" s="57">
        <f t="shared" si="89"/>
        <v>2.0220304193914571E-3</v>
      </c>
    </row>
    <row r="191" spans="2:64" x14ac:dyDescent="0.25">
      <c r="B191" s="118">
        <v>43241</v>
      </c>
      <c r="C191" s="62">
        <v>5.4569644927978516</v>
      </c>
      <c r="D191" s="62">
        <v>7.3678133964538572</v>
      </c>
      <c r="E191" s="62">
        <v>3.1840887069702148</v>
      </c>
      <c r="F191" s="62">
        <v>1.9623034477233889</v>
      </c>
      <c r="G191" s="62">
        <v>21.019810104370119</v>
      </c>
      <c r="H191" s="62">
        <v>80888.2</v>
      </c>
      <c r="K191" s="67">
        <f t="shared" si="90"/>
        <v>0</v>
      </c>
      <c r="L191" s="67">
        <f t="shared" si="91"/>
        <v>-4.8827382469880942E-2</v>
      </c>
      <c r="M191" s="67">
        <f t="shared" si="66"/>
        <v>-3.1932218649961541E-2</v>
      </c>
      <c r="N191" s="67">
        <f t="shared" si="67"/>
        <v>-3.6252469644137975E-2</v>
      </c>
      <c r="O191" s="67">
        <f t="shared" si="68"/>
        <v>-5.3388519123684697E-2</v>
      </c>
      <c r="P191" s="67">
        <f t="shared" si="69"/>
        <v>-4.5235751399305579E-2</v>
      </c>
      <c r="S191" s="67">
        <f t="shared" si="92"/>
        <v>0</v>
      </c>
      <c r="T191" s="67">
        <f t="shared" si="93"/>
        <v>-5.0059721309541061E-2</v>
      </c>
      <c r="U191" s="67">
        <f t="shared" si="70"/>
        <v>-3.2453172101164898E-2</v>
      </c>
      <c r="V191" s="67">
        <f t="shared" si="71"/>
        <v>-3.6925916643951638E-2</v>
      </c>
      <c r="W191" s="67">
        <f t="shared" si="72"/>
        <v>-5.4866533043168471E-2</v>
      </c>
      <c r="X191" s="67">
        <f t="shared" si="73"/>
        <v>-4.6290829080362646E-2</v>
      </c>
      <c r="AR191" s="122">
        <f t="shared" si="74"/>
        <v>0</v>
      </c>
      <c r="AS191" s="76">
        <f t="shared" si="75"/>
        <v>-5.0059721309541061E-2</v>
      </c>
      <c r="AT191" s="122">
        <f t="shared" si="76"/>
        <v>-3.2453172101164898E-2</v>
      </c>
      <c r="AU191" s="76">
        <f t="shared" si="77"/>
        <v>-3.6925916643951638E-2</v>
      </c>
      <c r="AV191" s="76">
        <f t="shared" si="78"/>
        <v>-5.4866533043168471E-2</v>
      </c>
      <c r="AW191" s="76">
        <f t="shared" si="79"/>
        <v>-4.6290829080362646E-2</v>
      </c>
      <c r="AY191" s="118">
        <v>43402</v>
      </c>
      <c r="AZ191" s="123">
        <f t="shared" si="80"/>
        <v>0</v>
      </c>
      <c r="BA191" s="67">
        <f t="shared" si="81"/>
        <v>-1.4623640409968974E-2</v>
      </c>
      <c r="BB191" s="123">
        <f t="shared" si="82"/>
        <v>0.11208071087082741</v>
      </c>
      <c r="BC191" s="67">
        <f t="shared" si="83"/>
        <v>4.0030970946540519E-2</v>
      </c>
      <c r="BD191" s="67">
        <f t="shared" si="84"/>
        <v>1.823438499728922E-3</v>
      </c>
      <c r="BE191" s="67">
        <f t="shared" si="85"/>
        <v>2.1922346905892308E-2</v>
      </c>
      <c r="BH191" s="57">
        <f t="shared" si="86"/>
        <v>-1.4623640409968974E-2</v>
      </c>
      <c r="BJ191" s="57">
        <f t="shared" si="87"/>
        <v>4.0030970946540519E-2</v>
      </c>
      <c r="BK191" s="57">
        <f t="shared" si="88"/>
        <v>1.823438499728922E-3</v>
      </c>
      <c r="BL191" s="57">
        <f t="shared" si="89"/>
        <v>2.1922346905892308E-2</v>
      </c>
    </row>
    <row r="192" spans="2:64" x14ac:dyDescent="0.25">
      <c r="B192" s="118">
        <v>43248</v>
      </c>
      <c r="C192" s="62">
        <v>5.4569644927978516</v>
      </c>
      <c r="D192" s="62">
        <v>7.2357927560806274</v>
      </c>
      <c r="E192" s="62">
        <v>3.004056036472321</v>
      </c>
      <c r="F192" s="62">
        <v>1.874389111995697</v>
      </c>
      <c r="G192" s="62">
        <v>20.810935020446781</v>
      </c>
      <c r="H192" s="62">
        <v>76355.5</v>
      </c>
      <c r="K192" s="67">
        <f t="shared" si="90"/>
        <v>0</v>
      </c>
      <c r="L192" s="67">
        <f t="shared" si="91"/>
        <v>-1.7918564609246457E-2</v>
      </c>
      <c r="M192" s="67">
        <f t="shared" si="66"/>
        <v>-5.6541348896401167E-2</v>
      </c>
      <c r="N192" s="67">
        <f t="shared" si="67"/>
        <v>-4.4801600807300113E-2</v>
      </c>
      <c r="O192" s="67">
        <f t="shared" si="68"/>
        <v>-9.93705855981597E-3</v>
      </c>
      <c r="P192" s="67">
        <f t="shared" si="69"/>
        <v>-5.6036603608437319E-2</v>
      </c>
      <c r="S192" s="67">
        <f t="shared" si="92"/>
        <v>0</v>
      </c>
      <c r="T192" s="67">
        <f t="shared" si="93"/>
        <v>-1.8081045969525297E-2</v>
      </c>
      <c r="U192" s="67">
        <f t="shared" si="70"/>
        <v>-5.820274014331013E-2</v>
      </c>
      <c r="V192" s="67">
        <f t="shared" si="71"/>
        <v>-4.5836212232243191E-2</v>
      </c>
      <c r="W192" s="67">
        <f t="shared" si="72"/>
        <v>-9.986760662139646E-3</v>
      </c>
      <c r="X192" s="67">
        <f t="shared" si="73"/>
        <v>-5.7667888597344293E-2</v>
      </c>
      <c r="AR192" s="122">
        <f t="shared" si="74"/>
        <v>0</v>
      </c>
      <c r="AS192" s="76">
        <f t="shared" si="75"/>
        <v>-1.8081045969525297E-2</v>
      </c>
      <c r="AT192" s="122">
        <f t="shared" si="76"/>
        <v>-5.820274014331013E-2</v>
      </c>
      <c r="AU192" s="76">
        <f t="shared" si="77"/>
        <v>-4.5836212232243191E-2</v>
      </c>
      <c r="AV192" s="76">
        <f t="shared" si="78"/>
        <v>-9.986760662139646E-3</v>
      </c>
      <c r="AW192" s="76">
        <f t="shared" si="79"/>
        <v>-5.7667888597344293E-2</v>
      </c>
      <c r="AY192" s="118">
        <v>43409</v>
      </c>
      <c r="AZ192" s="123">
        <f t="shared" si="80"/>
        <v>0</v>
      </c>
      <c r="BA192" s="67">
        <f t="shared" si="81"/>
        <v>-3.5017701681825483E-2</v>
      </c>
      <c r="BB192" s="123">
        <f t="shared" si="82"/>
        <v>3.6891163926616816E-2</v>
      </c>
      <c r="BC192" s="67">
        <f t="shared" si="83"/>
        <v>2.1511596596588582E-2</v>
      </c>
      <c r="BD192" s="67">
        <f t="shared" si="84"/>
        <v>-2.4677917230770323E-3</v>
      </c>
      <c r="BE192" s="67">
        <f t="shared" si="85"/>
        <v>9.3854143579566278E-3</v>
      </c>
      <c r="BH192" s="57">
        <f t="shared" si="86"/>
        <v>-3.5017701681825483E-2</v>
      </c>
      <c r="BJ192" s="57">
        <f t="shared" si="87"/>
        <v>2.1511596596588582E-2</v>
      </c>
      <c r="BK192" s="57">
        <f t="shared" si="88"/>
        <v>-2.4677917230770323E-3</v>
      </c>
      <c r="BL192" s="57">
        <f t="shared" si="89"/>
        <v>9.3854143579566278E-3</v>
      </c>
    </row>
    <row r="193" spans="2:64" x14ac:dyDescent="0.25">
      <c r="B193" s="118">
        <v>43255</v>
      </c>
      <c r="C193" s="62">
        <v>5.4569644927978516</v>
      </c>
      <c r="D193" s="62">
        <v>7.2906809806823727</v>
      </c>
      <c r="E193" s="62">
        <v>2.8242448329925538</v>
      </c>
      <c r="F193" s="62">
        <v>1.824212288856506</v>
      </c>
      <c r="G193" s="62">
        <v>20.100436019897462</v>
      </c>
      <c r="H193" s="62">
        <v>75629.600000000006</v>
      </c>
      <c r="K193" s="67">
        <f t="shared" si="90"/>
        <v>0</v>
      </c>
      <c r="L193" s="67">
        <f t="shared" si="91"/>
        <v>7.5856545995764968E-3</v>
      </c>
      <c r="M193" s="67">
        <f t="shared" si="66"/>
        <v>-5.9856141595454493E-2</v>
      </c>
      <c r="N193" s="67">
        <f t="shared" si="67"/>
        <v>-2.6769694092901974E-2</v>
      </c>
      <c r="O193" s="67">
        <f t="shared" si="68"/>
        <v>-3.4140657296332533E-2</v>
      </c>
      <c r="P193" s="67">
        <f t="shared" si="69"/>
        <v>-9.5068462651675123E-3</v>
      </c>
      <c r="S193" s="67">
        <f t="shared" si="92"/>
        <v>0</v>
      </c>
      <c r="T193" s="67">
        <f t="shared" si="93"/>
        <v>7.5570281972473889E-3</v>
      </c>
      <c r="U193" s="67">
        <f t="shared" si="70"/>
        <v>-6.1722374571745106E-2</v>
      </c>
      <c r="V193" s="67">
        <f t="shared" si="71"/>
        <v>-2.7134528085883253E-2</v>
      </c>
      <c r="W193" s="67">
        <f t="shared" si="72"/>
        <v>-3.4737063338706214E-2</v>
      </c>
      <c r="X193" s="67">
        <f t="shared" si="73"/>
        <v>-9.5523247959070686E-3</v>
      </c>
      <c r="AR193" s="122">
        <f t="shared" si="74"/>
        <v>0</v>
      </c>
      <c r="AS193" s="76">
        <f t="shared" si="75"/>
        <v>7.5570281972473889E-3</v>
      </c>
      <c r="AT193" s="122">
        <f t="shared" si="76"/>
        <v>-6.1722374571745106E-2</v>
      </c>
      <c r="AU193" s="76">
        <f t="shared" si="77"/>
        <v>-2.7134528085883253E-2</v>
      </c>
      <c r="AV193" s="76">
        <f t="shared" si="78"/>
        <v>-3.4737063338706214E-2</v>
      </c>
      <c r="AW193" s="76">
        <f t="shared" si="79"/>
        <v>-9.5523247959070686E-3</v>
      </c>
      <c r="AY193" s="118">
        <v>43416</v>
      </c>
      <c r="AZ193" s="123">
        <f t="shared" si="80"/>
        <v>0</v>
      </c>
      <c r="BA193" s="67">
        <f t="shared" si="81"/>
        <v>4.3495864165120079E-3</v>
      </c>
      <c r="BB193" s="123">
        <f t="shared" si="82"/>
        <v>2.0389983764298771E-2</v>
      </c>
      <c r="BC193" s="67">
        <f t="shared" si="83"/>
        <v>1.9380337598382574E-2</v>
      </c>
      <c r="BD193" s="67">
        <f t="shared" si="84"/>
        <v>-8.3965188350588766E-3</v>
      </c>
      <c r="BE193" s="67">
        <f t="shared" si="85"/>
        <v>-1.4010465808635551E-2</v>
      </c>
      <c r="BH193" s="57">
        <f t="shared" si="86"/>
        <v>4.3495864165120079E-3</v>
      </c>
      <c r="BJ193" s="57">
        <f t="shared" si="87"/>
        <v>1.9380337598382574E-2</v>
      </c>
      <c r="BK193" s="57">
        <f t="shared" si="88"/>
        <v>-8.3965188350588766E-3</v>
      </c>
      <c r="BL193" s="57">
        <f t="shared" si="89"/>
        <v>-1.4010465808635551E-2</v>
      </c>
    </row>
    <row r="194" spans="2:64" x14ac:dyDescent="0.25">
      <c r="B194" s="118">
        <v>43262</v>
      </c>
      <c r="C194" s="62">
        <v>5.4569644927978516</v>
      </c>
      <c r="D194" s="62">
        <v>6.9324212074279794</v>
      </c>
      <c r="E194" s="62">
        <v>2.495421552658081</v>
      </c>
      <c r="F194" s="62">
        <v>1.8652663946151731</v>
      </c>
      <c r="G194" s="62">
        <v>18.981055068969731</v>
      </c>
      <c r="H194" s="62">
        <v>71872.600000000006</v>
      </c>
      <c r="K194" s="67">
        <f t="shared" si="90"/>
        <v>0</v>
      </c>
      <c r="L194" s="67">
        <f t="shared" si="91"/>
        <v>-4.913941155889967E-2</v>
      </c>
      <c r="M194" s="67">
        <f t="shared" si="66"/>
        <v>-0.11642874459508301</v>
      </c>
      <c r="N194" s="67">
        <f t="shared" si="67"/>
        <v>2.2505114130330517E-2</v>
      </c>
      <c r="O194" s="67">
        <f t="shared" si="68"/>
        <v>-5.5689386529707785E-2</v>
      </c>
      <c r="P194" s="67">
        <f t="shared" si="69"/>
        <v>-4.9676317209135012E-2</v>
      </c>
      <c r="S194" s="67">
        <f t="shared" si="92"/>
        <v>0</v>
      </c>
      <c r="T194" s="67">
        <f t="shared" si="93"/>
        <v>-5.0387821881958311E-2</v>
      </c>
      <c r="U194" s="67">
        <f t="shared" si="70"/>
        <v>-0.1237833391956155</v>
      </c>
      <c r="V194" s="67">
        <f t="shared" si="71"/>
        <v>2.22556105167671E-2</v>
      </c>
      <c r="W194" s="67">
        <f t="shared" si="72"/>
        <v>-5.7300127265218229E-2</v>
      </c>
      <c r="X194" s="67">
        <f t="shared" si="73"/>
        <v>-5.0952633691768549E-2</v>
      </c>
      <c r="AR194" s="122">
        <f t="shared" si="74"/>
        <v>0</v>
      </c>
      <c r="AS194" s="76">
        <f t="shared" si="75"/>
        <v>-5.0387821881958311E-2</v>
      </c>
      <c r="AT194" s="122">
        <f t="shared" si="76"/>
        <v>-0.1237833391956155</v>
      </c>
      <c r="AU194" s="76">
        <f t="shared" si="77"/>
        <v>2.22556105167671E-2</v>
      </c>
      <c r="AV194" s="76">
        <f t="shared" si="78"/>
        <v>-5.7300127265218229E-2</v>
      </c>
      <c r="AW194" s="76">
        <f t="shared" si="79"/>
        <v>-5.0952633691768549E-2</v>
      </c>
      <c r="AY194" s="118">
        <v>43423</v>
      </c>
      <c r="AZ194" s="123">
        <f t="shared" si="80"/>
        <v>0</v>
      </c>
      <c r="BA194" s="67">
        <f t="shared" si="81"/>
        <v>1.7872170912251583E-2</v>
      </c>
      <c r="BB194" s="123">
        <f t="shared" si="82"/>
        <v>3.4630995663381729E-2</v>
      </c>
      <c r="BC194" s="67">
        <f t="shared" si="83"/>
        <v>-1.4013213856695609E-2</v>
      </c>
      <c r="BD194" s="67">
        <f t="shared" si="84"/>
        <v>-1.6263110169074705E-3</v>
      </c>
      <c r="BE194" s="67">
        <f t="shared" si="85"/>
        <v>1.1386624113094188E-2</v>
      </c>
      <c r="BH194" s="57">
        <f t="shared" si="86"/>
        <v>1.7872170912251583E-2</v>
      </c>
      <c r="BJ194" s="57">
        <f t="shared" si="87"/>
        <v>-1.4013213856695609E-2</v>
      </c>
      <c r="BK194" s="57">
        <f t="shared" si="88"/>
        <v>-1.6263110169074705E-3</v>
      </c>
      <c r="BL194" s="57">
        <f t="shared" si="89"/>
        <v>1.1386624113094188E-2</v>
      </c>
    </row>
    <row r="195" spans="2:64" x14ac:dyDescent="0.25">
      <c r="B195" s="118">
        <v>43269</v>
      </c>
      <c r="C195" s="62">
        <v>5.4569644927978516</v>
      </c>
      <c r="D195" s="62">
        <v>6.9100947380065918</v>
      </c>
      <c r="E195" s="62">
        <v>2.7533393859863282</v>
      </c>
      <c r="F195" s="62">
        <v>1.878951168060303</v>
      </c>
      <c r="G195" s="62">
        <v>18.774601364135741</v>
      </c>
      <c r="H195" s="62">
        <v>70809.600000000006</v>
      </c>
      <c r="K195" s="67">
        <f t="shared" si="90"/>
        <v>0</v>
      </c>
      <c r="L195" s="67">
        <f t="shared" si="91"/>
        <v>-3.2205875484694335E-3</v>
      </c>
      <c r="M195" s="67">
        <f t="shared" si="66"/>
        <v>0.10335641809838392</v>
      </c>
      <c r="N195" s="67">
        <f t="shared" si="67"/>
        <v>7.3366321747052599E-3</v>
      </c>
      <c r="O195" s="67">
        <f t="shared" si="68"/>
        <v>-1.0876829769673968E-2</v>
      </c>
      <c r="P195" s="67">
        <f t="shared" si="69"/>
        <v>-1.4790059076755235E-2</v>
      </c>
      <c r="S195" s="67">
        <f t="shared" si="92"/>
        <v>0</v>
      </c>
      <c r="T195" s="67">
        <f t="shared" si="93"/>
        <v>-3.2257848023555273E-3</v>
      </c>
      <c r="U195" s="67">
        <f t="shared" si="70"/>
        <v>9.8356823249764191E-2</v>
      </c>
      <c r="V195" s="67">
        <f t="shared" si="71"/>
        <v>7.3098500030573006E-3</v>
      </c>
      <c r="W195" s="67">
        <f t="shared" si="72"/>
        <v>-1.0936414941687907E-2</v>
      </c>
      <c r="X195" s="67">
        <f t="shared" si="73"/>
        <v>-1.4900522527581389E-2</v>
      </c>
      <c r="AR195" s="122">
        <f t="shared" si="74"/>
        <v>0</v>
      </c>
      <c r="AS195" s="76">
        <f t="shared" si="75"/>
        <v>-3.2257848023555273E-3</v>
      </c>
      <c r="AT195" s="122">
        <f t="shared" si="76"/>
        <v>9.8356823249764191E-2</v>
      </c>
      <c r="AU195" s="76">
        <f t="shared" si="77"/>
        <v>7.3098500030573006E-3</v>
      </c>
      <c r="AV195" s="76">
        <f t="shared" si="78"/>
        <v>-1.0936414941687907E-2</v>
      </c>
      <c r="AW195" s="76">
        <f t="shared" si="79"/>
        <v>-1.4900522527581389E-2</v>
      </c>
      <c r="AY195" s="118">
        <v>43430</v>
      </c>
      <c r="AZ195" s="123">
        <f t="shared" si="80"/>
        <v>0</v>
      </c>
      <c r="BA195" s="67">
        <f t="shared" si="81"/>
        <v>1.7732955939111211E-2</v>
      </c>
      <c r="BB195" s="123">
        <f t="shared" si="82"/>
        <v>0.1661459060650779</v>
      </c>
      <c r="BC195" s="67">
        <f t="shared" si="83"/>
        <v>1.4972372169052232E-2</v>
      </c>
      <c r="BD195" s="67">
        <f t="shared" si="84"/>
        <v>2.5162249764192516E-2</v>
      </c>
      <c r="BE195" s="67">
        <f t="shared" si="85"/>
        <v>1.3227425113355805E-2</v>
      </c>
      <c r="BH195" s="57">
        <f t="shared" si="86"/>
        <v>1.7732955939111211E-2</v>
      </c>
      <c r="BJ195" s="57">
        <f t="shared" si="87"/>
        <v>1.4972372169052232E-2</v>
      </c>
      <c r="BK195" s="57">
        <f t="shared" si="88"/>
        <v>2.5162249764192516E-2</v>
      </c>
      <c r="BL195" s="57">
        <f t="shared" si="89"/>
        <v>1.3227425113355805E-2</v>
      </c>
    </row>
    <row r="196" spans="2:64" x14ac:dyDescent="0.25">
      <c r="B196" s="118">
        <v>43276</v>
      </c>
      <c r="C196" s="62">
        <v>5.4569644927978516</v>
      </c>
      <c r="D196" s="62">
        <v>6.996773052215576</v>
      </c>
      <c r="E196" s="62">
        <v>2.5441691875457759</v>
      </c>
      <c r="F196" s="62">
        <v>1.813845038414001</v>
      </c>
      <c r="G196" s="62">
        <v>18.440722656249999</v>
      </c>
      <c r="H196" s="62">
        <v>71499.399999999994</v>
      </c>
      <c r="K196" s="67">
        <f t="shared" si="90"/>
        <v>0</v>
      </c>
      <c r="L196" s="67">
        <f t="shared" si="91"/>
        <v>1.254372298721762E-2</v>
      </c>
      <c r="M196" s="67">
        <f t="shared" si="66"/>
        <v>-7.596963872494833E-2</v>
      </c>
      <c r="N196" s="67">
        <f t="shared" si="67"/>
        <v>-3.4650251029947232E-2</v>
      </c>
      <c r="O196" s="67">
        <f t="shared" si="68"/>
        <v>-1.7783531133903852E-2</v>
      </c>
      <c r="P196" s="67">
        <f t="shared" si="69"/>
        <v>9.7416169558928178E-3</v>
      </c>
      <c r="S196" s="67">
        <f t="shared" si="92"/>
        <v>0</v>
      </c>
      <c r="T196" s="67">
        <f t="shared" si="93"/>
        <v>1.2465702263441703E-2</v>
      </c>
      <c r="U196" s="67">
        <f t="shared" si="70"/>
        <v>-7.9010349357499135E-2</v>
      </c>
      <c r="V196" s="67">
        <f t="shared" si="71"/>
        <v>-3.5264809140690336E-2</v>
      </c>
      <c r="W196" s="67">
        <f t="shared" si="72"/>
        <v>-1.79435581930911E-2</v>
      </c>
      <c r="X196" s="67">
        <f t="shared" si="73"/>
        <v>9.6944733282771939E-3</v>
      </c>
      <c r="AR196" s="122">
        <f t="shared" si="74"/>
        <v>0</v>
      </c>
      <c r="AS196" s="76">
        <f t="shared" si="75"/>
        <v>1.2465702263441703E-2</v>
      </c>
      <c r="AT196" s="122">
        <f t="shared" si="76"/>
        <v>-7.9010349357499135E-2</v>
      </c>
      <c r="AU196" s="76">
        <f t="shared" si="77"/>
        <v>-3.5264809140690336E-2</v>
      </c>
      <c r="AV196" s="76">
        <f t="shared" si="78"/>
        <v>-1.79435581930911E-2</v>
      </c>
      <c r="AW196" s="76">
        <f t="shared" si="79"/>
        <v>9.6944733282771939E-3</v>
      </c>
      <c r="AY196" s="118">
        <v>43437</v>
      </c>
      <c r="AZ196" s="123">
        <f t="shared" si="80"/>
        <v>0</v>
      </c>
      <c r="BA196" s="67">
        <f t="shared" si="81"/>
        <v>6.7634853765733373E-3</v>
      </c>
      <c r="BB196" s="123">
        <f t="shared" si="82"/>
        <v>5.869610380525294E-2</v>
      </c>
      <c r="BC196" s="67">
        <f t="shared" si="83"/>
        <v>2.2187441112069897E-2</v>
      </c>
      <c r="BD196" s="67">
        <f t="shared" si="84"/>
        <v>8.9887709347144483E-3</v>
      </c>
      <c r="BE196" s="67">
        <f t="shared" si="85"/>
        <v>5.7359117851175463E-3</v>
      </c>
      <c r="BH196" s="57">
        <f t="shared" si="86"/>
        <v>6.7634853765733373E-3</v>
      </c>
      <c r="BJ196" s="57">
        <f t="shared" si="87"/>
        <v>2.2187441112069897E-2</v>
      </c>
      <c r="BK196" s="57">
        <f t="shared" si="88"/>
        <v>8.9887709347144483E-3</v>
      </c>
      <c r="BL196" s="57">
        <f t="shared" si="89"/>
        <v>5.7359117851175463E-3</v>
      </c>
    </row>
    <row r="197" spans="2:64" x14ac:dyDescent="0.25">
      <c r="B197" s="118">
        <v>43283</v>
      </c>
      <c r="C197" s="62">
        <v>5.4569644927978516</v>
      </c>
      <c r="D197" s="62">
        <v>7.1193001747131346</v>
      </c>
      <c r="E197" s="62">
        <v>2.521763181686401</v>
      </c>
      <c r="F197" s="62">
        <v>1.9120552301406859</v>
      </c>
      <c r="G197" s="62">
        <v>19.076220703124999</v>
      </c>
      <c r="H197" s="62">
        <v>74162.8</v>
      </c>
      <c r="K197" s="67">
        <f t="shared" si="90"/>
        <v>0</v>
      </c>
      <c r="L197" s="67">
        <f t="shared" si="91"/>
        <v>1.7511947519686988E-2</v>
      </c>
      <c r="M197" s="67">
        <f t="shared" si="66"/>
        <v>-8.8068065477158175E-3</v>
      </c>
      <c r="N197" s="67">
        <f t="shared" si="67"/>
        <v>5.4144753078001928E-2</v>
      </c>
      <c r="O197" s="67">
        <f t="shared" si="68"/>
        <v>3.4461667187408951E-2</v>
      </c>
      <c r="P197" s="67">
        <f t="shared" si="69"/>
        <v>3.7250662243319743E-2</v>
      </c>
      <c r="S197" s="67">
        <f t="shared" si="92"/>
        <v>0</v>
      </c>
      <c r="T197" s="67">
        <f t="shared" si="93"/>
        <v>1.7360380299766266E-2</v>
      </c>
      <c r="U197" s="67">
        <f t="shared" si="70"/>
        <v>-8.84581566789658E-3</v>
      </c>
      <c r="V197" s="67">
        <f t="shared" si="71"/>
        <v>5.2729777575473639E-2</v>
      </c>
      <c r="W197" s="67">
        <f t="shared" si="72"/>
        <v>3.3881163082330711E-2</v>
      </c>
      <c r="X197" s="67">
        <f t="shared" si="73"/>
        <v>3.6573618691296564E-2</v>
      </c>
      <c r="AR197" s="122">
        <f t="shared" si="74"/>
        <v>0</v>
      </c>
      <c r="AS197" s="76">
        <f t="shared" si="75"/>
        <v>1.7360380299766266E-2</v>
      </c>
      <c r="AT197" s="122">
        <f t="shared" si="76"/>
        <v>-8.84581566789658E-3</v>
      </c>
      <c r="AU197" s="76">
        <f t="shared" si="77"/>
        <v>5.2729777575473639E-2</v>
      </c>
      <c r="AV197" s="76">
        <f t="shared" si="78"/>
        <v>3.3881163082330711E-2</v>
      </c>
      <c r="AW197" s="76">
        <f t="shared" si="79"/>
        <v>3.6573618691296564E-2</v>
      </c>
      <c r="AY197" s="118">
        <v>43444</v>
      </c>
      <c r="AZ197" s="123">
        <f t="shared" si="80"/>
        <v>0</v>
      </c>
      <c r="BA197" s="67">
        <f t="shared" si="81"/>
        <v>2.9676219717613292E-2</v>
      </c>
      <c r="BB197" s="123">
        <f t="shared" si="82"/>
        <v>-3.7497764908999281E-2</v>
      </c>
      <c r="BC197" s="67">
        <f t="shared" si="83"/>
        <v>7.4983564633729317E-4</v>
      </c>
      <c r="BD197" s="67">
        <f t="shared" si="84"/>
        <v>4.977514862892192E-2</v>
      </c>
      <c r="BE197" s="67">
        <f t="shared" si="85"/>
        <v>-2.240024494269777E-2</v>
      </c>
      <c r="BH197" s="57">
        <f t="shared" si="86"/>
        <v>2.9676219717613292E-2</v>
      </c>
      <c r="BJ197" s="57">
        <f t="shared" si="87"/>
        <v>7.4983564633729317E-4</v>
      </c>
      <c r="BK197" s="57">
        <f t="shared" si="88"/>
        <v>4.977514862892192E-2</v>
      </c>
      <c r="BL197" s="57">
        <f t="shared" si="89"/>
        <v>-2.240024494269777E-2</v>
      </c>
    </row>
    <row r="198" spans="2:64" x14ac:dyDescent="0.25">
      <c r="B198" s="118">
        <v>43290</v>
      </c>
      <c r="C198" s="62">
        <v>5.4569644927978516</v>
      </c>
      <c r="D198" s="62">
        <v>7.1166529655456543</v>
      </c>
      <c r="E198" s="62">
        <v>2.6553060412406921</v>
      </c>
      <c r="F198" s="62">
        <v>1.889618724584579</v>
      </c>
      <c r="G198" s="62">
        <v>19.17985105514526</v>
      </c>
      <c r="H198" s="62">
        <v>75427.75</v>
      </c>
      <c r="K198" s="67">
        <f t="shared" si="90"/>
        <v>0</v>
      </c>
      <c r="L198" s="67">
        <f t="shared" si="91"/>
        <v>-3.7183558812181605E-4</v>
      </c>
      <c r="M198" s="67">
        <f t="shared" si="66"/>
        <v>5.2956146129862214E-2</v>
      </c>
      <c r="N198" s="67">
        <f t="shared" si="67"/>
        <v>-1.1734235079839173E-2</v>
      </c>
      <c r="O198" s="67">
        <f t="shared" si="68"/>
        <v>5.4324362059454678E-3</v>
      </c>
      <c r="P198" s="67">
        <f t="shared" si="69"/>
        <v>1.7056394850248235E-2</v>
      </c>
      <c r="S198" s="67">
        <f t="shared" si="92"/>
        <v>0</v>
      </c>
      <c r="T198" s="67">
        <f t="shared" si="93"/>
        <v>-3.7190473611576757E-4</v>
      </c>
      <c r="U198" s="67">
        <f t="shared" si="70"/>
        <v>5.1601585684273928E-2</v>
      </c>
      <c r="V198" s="67">
        <f t="shared" si="71"/>
        <v>-1.1803624572184234E-2</v>
      </c>
      <c r="W198" s="67">
        <f t="shared" si="72"/>
        <v>5.4177337471239973E-3</v>
      </c>
      <c r="X198" s="67">
        <f t="shared" si="73"/>
        <v>1.6912567692477776E-2</v>
      </c>
      <c r="AR198" s="122">
        <f t="shared" si="74"/>
        <v>0</v>
      </c>
      <c r="AS198" s="76">
        <f t="shared" si="75"/>
        <v>-3.7190473611576757E-4</v>
      </c>
      <c r="AT198" s="122">
        <f t="shared" si="76"/>
        <v>5.1601585684273928E-2</v>
      </c>
      <c r="AU198" s="76">
        <f t="shared" si="77"/>
        <v>-1.1803624572184234E-2</v>
      </c>
      <c r="AV198" s="76">
        <f t="shared" si="78"/>
        <v>5.4177337471239973E-3</v>
      </c>
      <c r="AW198" s="76">
        <f t="shared" si="79"/>
        <v>1.6912567692477776E-2</v>
      </c>
      <c r="AY198" s="118">
        <v>43451</v>
      </c>
      <c r="AZ198" s="123">
        <f t="shared" si="80"/>
        <v>0</v>
      </c>
      <c r="BA198" s="67">
        <f t="shared" si="81"/>
        <v>3.0780691599426611E-2</v>
      </c>
      <c r="BB198" s="123">
        <f t="shared" si="82"/>
        <v>7.5376407753455679E-2</v>
      </c>
      <c r="BC198" s="67">
        <f t="shared" si="83"/>
        <v>-3.6450878407514611E-2</v>
      </c>
      <c r="BD198" s="67">
        <f t="shared" si="84"/>
        <v>5.7040370222835902E-3</v>
      </c>
      <c r="BE198" s="67">
        <f t="shared" si="85"/>
        <v>-1.1455144063097274E-2</v>
      </c>
      <c r="BH198" s="57">
        <f t="shared" si="86"/>
        <v>3.0780691599426611E-2</v>
      </c>
      <c r="BJ198" s="57">
        <f t="shared" si="87"/>
        <v>-3.6450878407514611E-2</v>
      </c>
      <c r="BK198" s="57">
        <f t="shared" si="88"/>
        <v>5.7040370222835902E-3</v>
      </c>
      <c r="BL198" s="57">
        <f t="shared" si="89"/>
        <v>-1.1455144063097274E-2</v>
      </c>
    </row>
    <row r="199" spans="2:64" x14ac:dyDescent="0.25">
      <c r="B199" s="118">
        <v>43297</v>
      </c>
      <c r="C199" s="62">
        <v>5.4569644927978516</v>
      </c>
      <c r="D199" s="62">
        <v>7.1623459815979</v>
      </c>
      <c r="E199" s="62">
        <v>2.5193262577056879</v>
      </c>
      <c r="F199" s="62">
        <v>1.872298669815063</v>
      </c>
      <c r="G199" s="62">
        <v>19.929463958740239</v>
      </c>
      <c r="H199" s="62">
        <v>77640.800000000003</v>
      </c>
      <c r="K199" s="67">
        <f t="shared" si="90"/>
        <v>0</v>
      </c>
      <c r="L199" s="67">
        <f t="shared" si="91"/>
        <v>6.4205766774720896E-3</v>
      </c>
      <c r="M199" s="67">
        <f t="shared" si="66"/>
        <v>-5.1210587940916819E-2</v>
      </c>
      <c r="N199" s="67">
        <f t="shared" si="67"/>
        <v>-9.1658992071661505E-3</v>
      </c>
      <c r="O199" s="67">
        <f t="shared" si="68"/>
        <v>3.9083353746581118E-2</v>
      </c>
      <c r="P199" s="67">
        <f t="shared" si="69"/>
        <v>2.9339997547321861E-2</v>
      </c>
      <c r="S199" s="67">
        <f t="shared" si="92"/>
        <v>0</v>
      </c>
      <c r="T199" s="67">
        <f t="shared" si="93"/>
        <v>6.4000525792232386E-3</v>
      </c>
      <c r="U199" s="67">
        <f t="shared" si="70"/>
        <v>-5.2568410097860535E-2</v>
      </c>
      <c r="V199" s="67">
        <f t="shared" si="71"/>
        <v>-9.2081645259793569E-3</v>
      </c>
      <c r="W199" s="67">
        <f t="shared" si="72"/>
        <v>3.8338933871887172E-2</v>
      </c>
      <c r="X199" s="67">
        <f t="shared" si="73"/>
        <v>2.8917817774616508E-2</v>
      </c>
      <c r="AR199" s="122">
        <f t="shared" si="74"/>
        <v>0</v>
      </c>
      <c r="AS199" s="76">
        <f t="shared" si="75"/>
        <v>6.4000525792232386E-3</v>
      </c>
      <c r="AT199" s="122">
        <f t="shared" si="76"/>
        <v>-5.2568410097860535E-2</v>
      </c>
      <c r="AU199" s="76">
        <f t="shared" si="77"/>
        <v>-9.2081645259793569E-3</v>
      </c>
      <c r="AV199" s="76">
        <f t="shared" si="78"/>
        <v>3.8338933871887172E-2</v>
      </c>
      <c r="AW199" s="76">
        <f t="shared" si="79"/>
        <v>2.8917817774616508E-2</v>
      </c>
      <c r="AY199" s="118">
        <v>43458</v>
      </c>
      <c r="AZ199" s="123">
        <f t="shared" si="80"/>
        <v>0</v>
      </c>
      <c r="BA199" s="67">
        <f t="shared" si="81"/>
        <v>7.0796165928023264E-2</v>
      </c>
      <c r="BB199" s="123">
        <f t="shared" si="82"/>
        <v>3.3385366791668099E-2</v>
      </c>
      <c r="BC199" s="67">
        <f t="shared" si="83"/>
        <v>1.893197191109839E-2</v>
      </c>
      <c r="BD199" s="67">
        <f t="shared" si="84"/>
        <v>2.3961080009412668E-2</v>
      </c>
      <c r="BE199" s="67">
        <f t="shared" si="85"/>
        <v>2.6846277694835522E-3</v>
      </c>
      <c r="BH199" s="57">
        <f t="shared" si="86"/>
        <v>7.0796165928023264E-2</v>
      </c>
      <c r="BJ199" s="57">
        <f t="shared" si="87"/>
        <v>1.893197191109839E-2</v>
      </c>
      <c r="BK199" s="57">
        <f t="shared" si="88"/>
        <v>2.3961080009412668E-2</v>
      </c>
      <c r="BL199" s="57">
        <f t="shared" si="89"/>
        <v>2.6846277694835522E-3</v>
      </c>
    </row>
    <row r="200" spans="2:64" x14ac:dyDescent="0.25">
      <c r="B200" s="118">
        <v>43304</v>
      </c>
      <c r="C200" s="62">
        <v>5.4569644927978516</v>
      </c>
      <c r="D200" s="62">
        <v>7.2152997016906726</v>
      </c>
      <c r="E200" s="62">
        <v>2.4073560237884521</v>
      </c>
      <c r="F200" s="62">
        <v>1.860249710083008</v>
      </c>
      <c r="G200" s="62">
        <v>20.687544631958009</v>
      </c>
      <c r="H200" s="62">
        <v>79328</v>
      </c>
      <c r="K200" s="67">
        <f t="shared" si="90"/>
        <v>0</v>
      </c>
      <c r="L200" s="67">
        <f t="shared" si="91"/>
        <v>7.3933485241881591E-3</v>
      </c>
      <c r="M200" s="67">
        <f t="shared" si="66"/>
        <v>-4.4444515105878102E-2</v>
      </c>
      <c r="N200" s="67">
        <f t="shared" si="67"/>
        <v>-6.4353833746221278E-3</v>
      </c>
      <c r="O200" s="67">
        <f t="shared" si="68"/>
        <v>3.8038186816625741E-2</v>
      </c>
      <c r="P200" s="67">
        <f t="shared" si="69"/>
        <v>2.1730842546702211E-2</v>
      </c>
      <c r="S200" s="67">
        <f t="shared" si="92"/>
        <v>0</v>
      </c>
      <c r="T200" s="67">
        <f t="shared" si="93"/>
        <v>7.366151691165607E-3</v>
      </c>
      <c r="U200" s="67">
        <f t="shared" si="70"/>
        <v>-4.5462448024772034E-2</v>
      </c>
      <c r="V200" s="67">
        <f t="shared" si="71"/>
        <v>-6.4561797238776829E-3</v>
      </c>
      <c r="W200" s="67">
        <f t="shared" si="72"/>
        <v>3.7332572907683999E-2</v>
      </c>
      <c r="X200" s="67">
        <f t="shared" si="73"/>
        <v>2.1498093638028654E-2</v>
      </c>
      <c r="AR200" s="122">
        <f t="shared" si="74"/>
        <v>0</v>
      </c>
      <c r="AS200" s="76">
        <f t="shared" si="75"/>
        <v>7.366151691165607E-3</v>
      </c>
      <c r="AT200" s="122">
        <f t="shared" si="76"/>
        <v>-4.5462448024772034E-2</v>
      </c>
      <c r="AU200" s="76">
        <f t="shared" si="77"/>
        <v>-6.4561797238776829E-3</v>
      </c>
      <c r="AV200" s="76">
        <f t="shared" si="78"/>
        <v>3.7332572907683999E-2</v>
      </c>
      <c r="AW200" s="76">
        <f t="shared" si="79"/>
        <v>2.1498093638028654E-2</v>
      </c>
      <c r="AY200" s="118">
        <v>43472</v>
      </c>
      <c r="AZ200" s="123">
        <f t="shared" si="80"/>
        <v>0</v>
      </c>
      <c r="BA200" s="67">
        <f t="shared" si="81"/>
        <v>-1.8973390792254515E-2</v>
      </c>
      <c r="BB200" s="123">
        <f t="shared" si="82"/>
        <v>-6.3892849805011032E-2</v>
      </c>
      <c r="BC200" s="67">
        <f t="shared" si="83"/>
        <v>3.1603792413848787E-2</v>
      </c>
      <c r="BD200" s="67">
        <f t="shared" si="84"/>
        <v>3.7599951006262948E-2</v>
      </c>
      <c r="BE200" s="67">
        <f t="shared" si="85"/>
        <v>1.614994604207988E-2</v>
      </c>
      <c r="BH200" s="57">
        <f t="shared" si="86"/>
        <v>-1.8973390792254515E-2</v>
      </c>
      <c r="BJ200" s="57">
        <f t="shared" si="87"/>
        <v>3.1603792413848787E-2</v>
      </c>
      <c r="BK200" s="57">
        <f t="shared" si="88"/>
        <v>3.7599951006262948E-2</v>
      </c>
      <c r="BL200" s="57">
        <f t="shared" si="89"/>
        <v>1.614994604207988E-2</v>
      </c>
    </row>
    <row r="201" spans="2:64" x14ac:dyDescent="0.25">
      <c r="B201" s="118">
        <v>43311</v>
      </c>
      <c r="C201" s="62">
        <v>5.4569644927978516</v>
      </c>
      <c r="D201" s="62">
        <v>7.0731801986694336</v>
      </c>
      <c r="E201" s="62">
        <v>2.451051759719848</v>
      </c>
      <c r="F201" s="62">
        <v>1.822812247276306</v>
      </c>
      <c r="G201" s="62">
        <v>20.537542343139648</v>
      </c>
      <c r="H201" s="62">
        <v>79974</v>
      </c>
      <c r="K201" s="67">
        <f t="shared" si="90"/>
        <v>0</v>
      </c>
      <c r="L201" s="67">
        <f t="shared" si="91"/>
        <v>-1.9696964630303238E-2</v>
      </c>
      <c r="M201" s="67">
        <f t="shared" si="66"/>
        <v>1.8150923876490754E-2</v>
      </c>
      <c r="N201" s="67">
        <f t="shared" si="67"/>
        <v>-2.0124966343917028E-2</v>
      </c>
      <c r="O201" s="67">
        <f t="shared" si="68"/>
        <v>-7.2508502815088471E-3</v>
      </c>
      <c r="P201" s="67">
        <f t="shared" si="69"/>
        <v>8.1434045986283898E-3</v>
      </c>
      <c r="S201" s="67">
        <f t="shared" si="92"/>
        <v>0</v>
      </c>
      <c r="T201" s="67">
        <f t="shared" si="93"/>
        <v>-1.9893535351101027E-2</v>
      </c>
      <c r="U201" s="67">
        <f t="shared" si="70"/>
        <v>1.7988162421027944E-2</v>
      </c>
      <c r="V201" s="67">
        <f t="shared" si="71"/>
        <v>-2.0330232125928549E-2</v>
      </c>
      <c r="W201" s="67">
        <f t="shared" si="72"/>
        <v>-7.2772654622120939E-3</v>
      </c>
      <c r="X201" s="67">
        <f t="shared" si="73"/>
        <v>8.1104259971560271E-3</v>
      </c>
      <c r="AR201" s="122">
        <f t="shared" si="74"/>
        <v>0</v>
      </c>
      <c r="AS201" s="76">
        <f t="shared" si="75"/>
        <v>-1.9893535351101027E-2</v>
      </c>
      <c r="AT201" s="122">
        <f t="shared" si="76"/>
        <v>1.7988162421027944E-2</v>
      </c>
      <c r="AU201" s="76">
        <f t="shared" si="77"/>
        <v>-2.0330232125928549E-2</v>
      </c>
      <c r="AV201" s="76">
        <f t="shared" si="78"/>
        <v>-7.2772654622120939E-3</v>
      </c>
      <c r="AW201" s="76">
        <f t="shared" si="79"/>
        <v>8.1104259971560271E-3</v>
      </c>
      <c r="AY201" s="118">
        <v>43479</v>
      </c>
      <c r="AZ201" s="123">
        <f t="shared" si="80"/>
        <v>0</v>
      </c>
      <c r="BA201" s="67">
        <f t="shared" si="81"/>
        <v>1.0934870376021475E-2</v>
      </c>
      <c r="BB201" s="123" t="str">
        <f t="shared" si="82"/>
        <v/>
      </c>
      <c r="BC201" s="67">
        <f t="shared" si="83"/>
        <v>9.3725399417916896E-2</v>
      </c>
      <c r="BD201" s="67">
        <f t="shared" si="84"/>
        <v>8.4937612693896575E-2</v>
      </c>
      <c r="BE201" s="67">
        <f t="shared" si="85"/>
        <v>2.0365298873240525E-2</v>
      </c>
      <c r="BH201" s="57">
        <f t="shared" si="86"/>
        <v>1.0934870376021475E-2</v>
      </c>
      <c r="BJ201" s="57">
        <f t="shared" si="87"/>
        <v>9.3725399417916896E-2</v>
      </c>
      <c r="BK201" s="57">
        <f t="shared" si="88"/>
        <v>8.4937612693896575E-2</v>
      </c>
      <c r="BL201" s="57">
        <f t="shared" si="89"/>
        <v>2.0365298873240525E-2</v>
      </c>
    </row>
    <row r="202" spans="2:64" x14ac:dyDescent="0.25">
      <c r="B202" s="118">
        <v>43318</v>
      </c>
      <c r="C202" s="62">
        <v>5.4569644927978516</v>
      </c>
      <c r="D202" s="62">
        <v>7.2931918144226078</v>
      </c>
      <c r="E202" s="62">
        <v>2.3827773094177251</v>
      </c>
      <c r="F202" s="62">
        <v>1.8482008457183841</v>
      </c>
      <c r="G202" s="62">
        <v>21.10368194580078</v>
      </c>
      <c r="H202" s="62">
        <v>79166.399999999994</v>
      </c>
      <c r="K202" s="67">
        <f t="shared" si="90"/>
        <v>0</v>
      </c>
      <c r="L202" s="67">
        <f t="shared" si="91"/>
        <v>3.1105048871024277E-2</v>
      </c>
      <c r="M202" s="67">
        <f t="shared" si="66"/>
        <v>-2.7855164637537677E-2</v>
      </c>
      <c r="N202" s="67">
        <f t="shared" si="67"/>
        <v>1.3928257548200262E-2</v>
      </c>
      <c r="O202" s="67">
        <f t="shared" si="68"/>
        <v>2.7566083283097731E-2</v>
      </c>
      <c r="P202" s="67">
        <f t="shared" si="69"/>
        <v>-1.0098281941631093E-2</v>
      </c>
      <c r="S202" s="67">
        <f t="shared" si="92"/>
        <v>0</v>
      </c>
      <c r="T202" s="67">
        <f t="shared" si="93"/>
        <v>3.0631090116936089E-2</v>
      </c>
      <c r="U202" s="67">
        <f t="shared" si="70"/>
        <v>-2.8250478047674204E-2</v>
      </c>
      <c r="V202" s="67">
        <f t="shared" si="71"/>
        <v>1.383215074110411E-2</v>
      </c>
      <c r="W202" s="67">
        <f t="shared" si="72"/>
        <v>2.7192979950907477E-2</v>
      </c>
      <c r="X202" s="67">
        <f t="shared" si="73"/>
        <v>-1.0149615470075745E-2</v>
      </c>
      <c r="AR202" s="122">
        <f t="shared" si="74"/>
        <v>0</v>
      </c>
      <c r="AS202" s="76">
        <f t="shared" si="75"/>
        <v>3.0631090116936089E-2</v>
      </c>
      <c r="AT202" s="122">
        <f t="shared" si="76"/>
        <v>-2.8250478047674204E-2</v>
      </c>
      <c r="AU202" s="76">
        <f t="shared" si="77"/>
        <v>1.383215074110411E-2</v>
      </c>
      <c r="AV202" s="76">
        <f t="shared" si="78"/>
        <v>2.7192979950907477E-2</v>
      </c>
      <c r="AW202" s="76">
        <f t="shared" si="79"/>
        <v>-1.0149615470075745E-2</v>
      </c>
      <c r="AY202" s="118">
        <v>43486</v>
      </c>
      <c r="AZ202" s="123">
        <f t="shared" si="80"/>
        <v>0</v>
      </c>
      <c r="BA202" s="67">
        <f t="shared" si="81"/>
        <v>-3.3218454706661765E-2</v>
      </c>
      <c r="BB202" s="123">
        <f t="shared" si="82"/>
        <v>-2.3318541336525566E-2</v>
      </c>
      <c r="BC202" s="67">
        <f t="shared" si="83"/>
        <v>-1.5345248672585963E-3</v>
      </c>
      <c r="BD202" s="67">
        <f t="shared" si="84"/>
        <v>2.1354641958586877E-2</v>
      </c>
      <c r="BE202" s="67">
        <f t="shared" si="85"/>
        <v>1.5300657471028468E-2</v>
      </c>
      <c r="BH202" s="57">
        <f t="shared" si="86"/>
        <v>-3.3218454706661765E-2</v>
      </c>
      <c r="BJ202" s="57">
        <f t="shared" si="87"/>
        <v>-1.5345248672585963E-3</v>
      </c>
      <c r="BK202" s="57">
        <f t="shared" si="88"/>
        <v>2.1354641958586877E-2</v>
      </c>
      <c r="BL202" s="57">
        <f t="shared" si="89"/>
        <v>1.5300657471028468E-2</v>
      </c>
    </row>
    <row r="203" spans="2:64" x14ac:dyDescent="0.25">
      <c r="B203" s="118">
        <v>43325</v>
      </c>
      <c r="C203" s="62">
        <v>5.4569644927978516</v>
      </c>
      <c r="D203" s="62">
        <v>7.2412624359130859</v>
      </c>
      <c r="E203" s="62">
        <v>2.4201006889343262</v>
      </c>
      <c r="F203" s="62">
        <v>1.8998387813568121</v>
      </c>
      <c r="G203" s="62">
        <v>20.682706451416021</v>
      </c>
      <c r="H203" s="62">
        <v>77204.800000000003</v>
      </c>
      <c r="K203" s="67">
        <f t="shared" si="90"/>
        <v>0</v>
      </c>
      <c r="L203" s="67">
        <f t="shared" si="91"/>
        <v>-7.1202540438919382E-3</v>
      </c>
      <c r="M203" s="67">
        <f t="shared" si="66"/>
        <v>1.5663813554495309E-2</v>
      </c>
      <c r="N203" s="67">
        <f t="shared" si="67"/>
        <v>2.793956931577779E-2</v>
      </c>
      <c r="O203" s="67">
        <f t="shared" si="68"/>
        <v>-1.9947964315702005E-2</v>
      </c>
      <c r="P203" s="67">
        <f t="shared" si="69"/>
        <v>-2.477818872653037E-2</v>
      </c>
      <c r="S203" s="67">
        <f t="shared" si="92"/>
        <v>0</v>
      </c>
      <c r="T203" s="67">
        <f t="shared" si="93"/>
        <v>-7.1457240265594352E-3</v>
      </c>
      <c r="U203" s="67">
        <f t="shared" si="70"/>
        <v>1.5542402228624059E-2</v>
      </c>
      <c r="V203" s="67">
        <f t="shared" si="71"/>
        <v>2.7556380592806035E-2</v>
      </c>
      <c r="W203" s="67">
        <f t="shared" si="72"/>
        <v>-2.0149611090110309E-2</v>
      </c>
      <c r="X203" s="67">
        <f t="shared" si="73"/>
        <v>-2.5090335116184439E-2</v>
      </c>
      <c r="AR203" s="122">
        <f t="shared" si="74"/>
        <v>0</v>
      </c>
      <c r="AS203" s="76">
        <f t="shared" si="75"/>
        <v>-7.1457240265594352E-3</v>
      </c>
      <c r="AT203" s="122">
        <f t="shared" si="76"/>
        <v>1.5542402228624059E-2</v>
      </c>
      <c r="AU203" s="76">
        <f t="shared" si="77"/>
        <v>2.7556380592806035E-2</v>
      </c>
      <c r="AV203" s="76">
        <f t="shared" si="78"/>
        <v>-2.0149611090110309E-2</v>
      </c>
      <c r="AW203" s="76">
        <f t="shared" si="79"/>
        <v>-2.5090335116184439E-2</v>
      </c>
      <c r="AY203" s="118">
        <v>43493</v>
      </c>
      <c r="AZ203" s="123">
        <f t="shared" si="80"/>
        <v>0</v>
      </c>
      <c r="BA203" s="67">
        <f t="shared" si="81"/>
        <v>-3.0267333079573779E-2</v>
      </c>
      <c r="BB203" s="123">
        <f t="shared" si="82"/>
        <v>5.8015957197846496E-2</v>
      </c>
      <c r="BC203" s="67">
        <f t="shared" si="83"/>
        <v>1.712175322437853E-2</v>
      </c>
      <c r="BD203" s="67">
        <f t="shared" si="84"/>
        <v>3.9801357202282388E-2</v>
      </c>
      <c r="BE203" s="67">
        <f t="shared" si="85"/>
        <v>3.417552618094379E-3</v>
      </c>
      <c r="BH203" s="57">
        <f t="shared" si="86"/>
        <v>-3.0267333079573779E-2</v>
      </c>
      <c r="BJ203" s="57">
        <f t="shared" si="87"/>
        <v>1.712175322437853E-2</v>
      </c>
      <c r="BK203" s="57">
        <f t="shared" si="88"/>
        <v>3.9801357202282388E-2</v>
      </c>
      <c r="BL203" s="57">
        <f t="shared" si="89"/>
        <v>3.417552618094379E-3</v>
      </c>
    </row>
    <row r="204" spans="2:64" x14ac:dyDescent="0.25">
      <c r="B204" s="118">
        <v>43332</v>
      </c>
      <c r="C204" s="62">
        <v>5.4569644927978516</v>
      </c>
      <c r="D204" s="62">
        <v>7.0701055526733398</v>
      </c>
      <c r="E204" s="62">
        <v>2.3231508731842041</v>
      </c>
      <c r="F204" s="62">
        <v>1.828836584091186</v>
      </c>
      <c r="G204" s="62">
        <v>20.13430671691895</v>
      </c>
      <c r="H204" s="62">
        <v>76061.2</v>
      </c>
      <c r="K204" s="67">
        <f t="shared" si="90"/>
        <v>0</v>
      </c>
      <c r="L204" s="67">
        <f t="shared" si="91"/>
        <v>-2.3636332028361906E-2</v>
      </c>
      <c r="M204" s="67">
        <f t="shared" si="66"/>
        <v>-4.0060240548426607E-2</v>
      </c>
      <c r="N204" s="67">
        <f t="shared" si="67"/>
        <v>-3.7372748657608867E-2</v>
      </c>
      <c r="O204" s="67">
        <f t="shared" si="68"/>
        <v>-2.6514892322495154E-2</v>
      </c>
      <c r="P204" s="67">
        <f t="shared" si="69"/>
        <v>-1.4812550514993972E-2</v>
      </c>
      <c r="S204" s="67">
        <f t="shared" si="92"/>
        <v>0</v>
      </c>
      <c r="T204" s="67">
        <f t="shared" si="93"/>
        <v>-2.392015134446631E-2</v>
      </c>
      <c r="U204" s="67">
        <f t="shared" si="70"/>
        <v>-4.0884747060432311E-2</v>
      </c>
      <c r="V204" s="67">
        <f t="shared" si="71"/>
        <v>-3.8089012372162202E-2</v>
      </c>
      <c r="W204" s="67">
        <f t="shared" si="72"/>
        <v>-2.6872751998753292E-2</v>
      </c>
      <c r="X204" s="67">
        <f t="shared" si="73"/>
        <v>-1.4923351869874675E-2</v>
      </c>
      <c r="AR204" s="122">
        <f t="shared" si="74"/>
        <v>0</v>
      </c>
      <c r="AS204" s="76">
        <f t="shared" si="75"/>
        <v>-2.392015134446631E-2</v>
      </c>
      <c r="AT204" s="122">
        <f t="shared" si="76"/>
        <v>-4.0884747060432311E-2</v>
      </c>
      <c r="AU204" s="76">
        <f t="shared" si="77"/>
        <v>-3.8089012372162202E-2</v>
      </c>
      <c r="AV204" s="76">
        <f t="shared" si="78"/>
        <v>-2.6872751998753292E-2</v>
      </c>
      <c r="AW204" s="76">
        <f t="shared" si="79"/>
        <v>-1.4923351869874675E-2</v>
      </c>
      <c r="AY204" s="118">
        <v>43500</v>
      </c>
      <c r="AZ204" s="123">
        <f t="shared" si="80"/>
        <v>0</v>
      </c>
      <c r="BA204" s="67">
        <f t="shared" si="81"/>
        <v>-8.06777359917237E-3</v>
      </c>
      <c r="BB204" s="123">
        <f t="shared" si="82"/>
        <v>3.4316276267795112E-2</v>
      </c>
      <c r="BC204" s="67">
        <f t="shared" si="83"/>
        <v>2.6477782256013292E-3</v>
      </c>
      <c r="BD204" s="67">
        <f t="shared" si="84"/>
        <v>-4.2289450058020199E-2</v>
      </c>
      <c r="BE204" s="67">
        <f t="shared" si="85"/>
        <v>-4.2483158256826532E-3</v>
      </c>
      <c r="BH204" s="57">
        <f t="shared" si="86"/>
        <v>-8.06777359917237E-3</v>
      </c>
      <c r="BJ204" s="57">
        <f t="shared" si="87"/>
        <v>2.6477782256013292E-3</v>
      </c>
      <c r="BK204" s="57">
        <f t="shared" si="88"/>
        <v>-4.2289450058020199E-2</v>
      </c>
      <c r="BL204" s="57">
        <f t="shared" si="89"/>
        <v>-4.2483158256826532E-3</v>
      </c>
    </row>
    <row r="205" spans="2:64" x14ac:dyDescent="0.25">
      <c r="B205" s="118">
        <v>43339</v>
      </c>
      <c r="C205" s="62">
        <v>5.4569644927978516</v>
      </c>
      <c r="D205" s="62">
        <v>7.0239846229553224</v>
      </c>
      <c r="E205" s="62">
        <v>2.1966155529022222</v>
      </c>
      <c r="F205" s="62">
        <v>1.839164423942566</v>
      </c>
      <c r="G205" s="62">
        <v>19.985915756225591</v>
      </c>
      <c r="H205" s="62">
        <v>77374.8</v>
      </c>
      <c r="K205" s="67">
        <f t="shared" si="90"/>
        <v>0</v>
      </c>
      <c r="L205" s="67">
        <f t="shared" si="91"/>
        <v>-6.5233721582244053E-3</v>
      </c>
      <c r="M205" s="67">
        <f t="shared" si="66"/>
        <v>-5.4467112636790382E-2</v>
      </c>
      <c r="N205" s="67">
        <f t="shared" si="67"/>
        <v>5.6472185329299318E-3</v>
      </c>
      <c r="O205" s="67">
        <f t="shared" si="68"/>
        <v>-7.3700556358697877E-3</v>
      </c>
      <c r="P205" s="67">
        <f t="shared" si="69"/>
        <v>1.7270303387272534E-2</v>
      </c>
      <c r="S205" s="67">
        <f t="shared" si="92"/>
        <v>0</v>
      </c>
      <c r="T205" s="67">
        <f t="shared" si="93"/>
        <v>-6.5447423381714614E-3</v>
      </c>
      <c r="U205" s="67">
        <f t="shared" si="70"/>
        <v>-5.6006608449715119E-2</v>
      </c>
      <c r="V205" s="67">
        <f t="shared" si="71"/>
        <v>5.6313327731943637E-3</v>
      </c>
      <c r="W205" s="67">
        <f t="shared" si="72"/>
        <v>-7.3973486794268557E-3</v>
      </c>
      <c r="X205" s="67">
        <f t="shared" si="73"/>
        <v>1.7122866793401907E-2</v>
      </c>
      <c r="AR205" s="122">
        <f t="shared" si="74"/>
        <v>0</v>
      </c>
      <c r="AS205" s="76">
        <f t="shared" si="75"/>
        <v>-6.5447423381714614E-3</v>
      </c>
      <c r="AT205" s="122">
        <f t="shared" si="76"/>
        <v>-5.6006608449715119E-2</v>
      </c>
      <c r="AU205" s="76">
        <f t="shared" si="77"/>
        <v>5.6313327731943637E-3</v>
      </c>
      <c r="AV205" s="76">
        <f t="shared" si="78"/>
        <v>-7.3973486794268557E-3</v>
      </c>
      <c r="AW205" s="76">
        <f t="shared" si="79"/>
        <v>1.7122866793401907E-2</v>
      </c>
      <c r="AY205" s="118">
        <v>43507</v>
      </c>
      <c r="AZ205" s="123">
        <f t="shared" si="80"/>
        <v>0</v>
      </c>
      <c r="BA205" s="67">
        <f t="shared" si="81"/>
        <v>-4.7982394251823704E-3</v>
      </c>
      <c r="BB205" s="123">
        <f t="shared" si="82"/>
        <v>-7.9651677988232208E-2</v>
      </c>
      <c r="BC205" s="67">
        <f t="shared" si="83"/>
        <v>-7.3724892147415495E-3</v>
      </c>
      <c r="BD205" s="67">
        <f t="shared" si="84"/>
        <v>-7.4305992409673172E-2</v>
      </c>
      <c r="BE205" s="67">
        <f t="shared" si="85"/>
        <v>1.4098122343514426E-3</v>
      </c>
      <c r="BH205" s="57">
        <f t="shared" si="86"/>
        <v>-4.7982394251823704E-3</v>
      </c>
      <c r="BJ205" s="57">
        <f t="shared" si="87"/>
        <v>-7.3724892147415495E-3</v>
      </c>
      <c r="BK205" s="57">
        <f t="shared" si="88"/>
        <v>-7.4305992409673172E-2</v>
      </c>
      <c r="BL205" s="57">
        <f t="shared" si="89"/>
        <v>1.4098122343514426E-3</v>
      </c>
    </row>
    <row r="206" spans="2:64" x14ac:dyDescent="0.25">
      <c r="B206" s="118">
        <v>43346</v>
      </c>
      <c r="C206" s="62">
        <v>5.4569644927978516</v>
      </c>
      <c r="D206" s="62">
        <v>7.1072579622268677</v>
      </c>
      <c r="E206" s="62">
        <v>2.0436810851097111</v>
      </c>
      <c r="F206" s="62">
        <v>1.82668524980545</v>
      </c>
      <c r="G206" s="62">
        <v>19.445986747741699</v>
      </c>
      <c r="H206" s="62">
        <v>75603.25</v>
      </c>
      <c r="K206" s="67">
        <f t="shared" si="90"/>
        <v>0</v>
      </c>
      <c r="L206" s="67">
        <f t="shared" si="91"/>
        <v>1.185556970033752E-2</v>
      </c>
      <c r="M206" s="67">
        <f t="shared" si="66"/>
        <v>-6.9622773812399896E-2</v>
      </c>
      <c r="N206" s="67">
        <f t="shared" si="67"/>
        <v>-6.7852411533519952E-3</v>
      </c>
      <c r="O206" s="67">
        <f t="shared" si="68"/>
        <v>-2.7015475051009541E-2</v>
      </c>
      <c r="P206" s="67">
        <f t="shared" si="69"/>
        <v>-2.2895697307133589E-2</v>
      </c>
      <c r="S206" s="67">
        <f t="shared" si="92"/>
        <v>0</v>
      </c>
      <c r="T206" s="67">
        <f t="shared" si="93"/>
        <v>1.1785842992722057E-2</v>
      </c>
      <c r="U206" s="67">
        <f t="shared" si="70"/>
        <v>-7.2165155519650123E-2</v>
      </c>
      <c r="V206" s="67">
        <f t="shared" si="71"/>
        <v>-6.8083655646059317E-3</v>
      </c>
      <c r="W206" s="67">
        <f t="shared" si="72"/>
        <v>-2.7387101394356142E-2</v>
      </c>
      <c r="X206" s="67">
        <f t="shared" si="73"/>
        <v>-2.3161874507744873E-2</v>
      </c>
      <c r="AR206" s="122">
        <f t="shared" si="74"/>
        <v>0</v>
      </c>
      <c r="AS206" s="76">
        <f t="shared" si="75"/>
        <v>1.1785842992722057E-2</v>
      </c>
      <c r="AT206" s="122">
        <f t="shared" si="76"/>
        <v>-7.2165155519650123E-2</v>
      </c>
      <c r="AU206" s="76">
        <f t="shared" si="77"/>
        <v>-6.8083655646059317E-3</v>
      </c>
      <c r="AV206" s="76">
        <f t="shared" si="78"/>
        <v>-2.7387101394356142E-2</v>
      </c>
      <c r="AW206" s="76">
        <f t="shared" si="79"/>
        <v>-2.3161874507744873E-2</v>
      </c>
      <c r="AY206" s="118">
        <v>43514</v>
      </c>
      <c r="AZ206" s="123">
        <f t="shared" si="80"/>
        <v>0</v>
      </c>
      <c r="BA206" s="67">
        <f t="shared" si="81"/>
        <v>1.4093731597518939E-2</v>
      </c>
      <c r="BB206" s="123">
        <f t="shared" si="82"/>
        <v>7.2783656233231797E-2</v>
      </c>
      <c r="BC206" s="67">
        <f t="shared" si="83"/>
        <v>3.5188412488701332E-2</v>
      </c>
      <c r="BD206" s="67">
        <f t="shared" si="84"/>
        <v>1.2960098230162111E-2</v>
      </c>
      <c r="BE206" s="67">
        <f t="shared" si="85"/>
        <v>7.3757745262576302E-3</v>
      </c>
      <c r="BH206" s="57">
        <f t="shared" si="86"/>
        <v>1.4093731597518939E-2</v>
      </c>
      <c r="BJ206" s="57">
        <f t="shared" si="87"/>
        <v>3.5188412488701332E-2</v>
      </c>
      <c r="BK206" s="57">
        <f t="shared" si="88"/>
        <v>1.2960098230162111E-2</v>
      </c>
      <c r="BL206" s="57">
        <f t="shared" si="89"/>
        <v>7.3757745262576302E-3</v>
      </c>
    </row>
    <row r="207" spans="2:64" x14ac:dyDescent="0.25">
      <c r="B207" s="118">
        <v>43353</v>
      </c>
      <c r="C207" s="62">
        <v>5.4569644927978516</v>
      </c>
      <c r="D207" s="62">
        <v>6.9693235397338871</v>
      </c>
      <c r="E207" s="62">
        <v>1.938538408279419</v>
      </c>
      <c r="F207" s="62">
        <v>1.8546555519104</v>
      </c>
      <c r="G207" s="62">
        <v>19.376227188110349</v>
      </c>
      <c r="H207" s="62">
        <v>75266.8</v>
      </c>
      <c r="K207" s="67">
        <f t="shared" si="90"/>
        <v>0</v>
      </c>
      <c r="L207" s="67">
        <f t="shared" si="91"/>
        <v>-1.9407544122650999E-2</v>
      </c>
      <c r="M207" s="67">
        <f t="shared" ref="M207:M270" si="94">E207/E206-1</f>
        <v>-5.1447692889249219E-2</v>
      </c>
      <c r="N207" s="67">
        <f t="shared" ref="N207:N270" si="95">F207/F206-1</f>
        <v>1.5312053408176984E-2</v>
      </c>
      <c r="O207" s="67">
        <f t="shared" ref="O207:O270" si="96">G207/G206-1</f>
        <v>-3.587349952269836E-3</v>
      </c>
      <c r="P207" s="67">
        <f t="shared" ref="P207:P270" si="97">H207/H206-1</f>
        <v>-4.4502055136518281E-3</v>
      </c>
      <c r="S207" s="67">
        <f t="shared" si="92"/>
        <v>0</v>
      </c>
      <c r="T207" s="67">
        <f t="shared" si="93"/>
        <v>-1.9598343168707039E-2</v>
      </c>
      <c r="U207" s="67">
        <f t="shared" ref="U207:U270" si="98">LN(1+M207)</f>
        <v>-5.2818343936526575E-2</v>
      </c>
      <c r="V207" s="67">
        <f t="shared" ref="V207:V270" si="99">LN(1+N207)</f>
        <v>1.5196007024665599E-2</v>
      </c>
      <c r="W207" s="67">
        <f t="shared" ref="W207:W270" si="100">LN(1+O207)</f>
        <v>-3.5937999222631352E-3</v>
      </c>
      <c r="X207" s="67">
        <f t="shared" ref="X207:X270" si="101">LN(1+P207)</f>
        <v>-4.4601371543901485E-3</v>
      </c>
      <c r="AR207" s="122">
        <f t="shared" ref="AR207:AR270" si="102">IF(OR(S207&gt;(AJ$17+AJ$16*AI$21),S207&lt;(AJ$17-AJ$16*AI$21)),"",S207)</f>
        <v>0</v>
      </c>
      <c r="AS207" s="76">
        <f t="shared" ref="AS207:AS270" si="103">IF(OR(T207&gt;(AK$17+AK$16*AI$21),T207&lt;(AK$17-AK$16*AI$21)),"",T207)</f>
        <v>-1.9598343168707039E-2</v>
      </c>
      <c r="AT207" s="122">
        <f t="shared" ref="AT207:AT270" si="104">IF(OR(U207&gt;(AL$17+AL$16*AI$21),U207&lt;(AL$17-AL$16*AI$21)),"",U207)</f>
        <v>-5.2818343936526575E-2</v>
      </c>
      <c r="AU207" s="76">
        <f t="shared" ref="AU207:AU270" si="105">IF(OR(V207&gt;(AM$17+AM$16*AI$21),V207&lt;(AM$17-AM$16*AI$21)),"",V207)</f>
        <v>1.5196007024665599E-2</v>
      </c>
      <c r="AV207" s="76">
        <f t="shared" ref="AV207:AV270" si="106">IF(OR(W207&gt;(AN$17+AN$16*AI$21),W207&lt;(AN$17-AN$16*AI$21)),"",W207)</f>
        <v>-3.5937999222631352E-3</v>
      </c>
      <c r="AW207" s="76">
        <f t="shared" ref="AW207:AW270" si="107">IF(OR(X207&gt;(AO$17+AO$16*AI$21),X207&lt;(AO$17-AO$16*AI$21)),"",X207)</f>
        <v>-4.4601371543901485E-3</v>
      </c>
      <c r="AY207" s="118">
        <v>43521</v>
      </c>
      <c r="AZ207" s="123">
        <f t="shared" ref="AZ207:AZ270" si="108">_xlfn.XLOOKUP($AY207,$B:$B,AR:AR,0)</f>
        <v>0</v>
      </c>
      <c r="BA207" s="67">
        <f t="shared" ref="BA207:BA270" si="109">_xlfn.XLOOKUP($AY207,$B:$B,AS:AS,0)</f>
        <v>3.214354944223527E-2</v>
      </c>
      <c r="BB207" s="123">
        <f t="shared" ref="BB207:BB270" si="110">_xlfn.XLOOKUP($AY207,$B:$B,AT:AT,0)</f>
        <v>6.6370554127636705E-2</v>
      </c>
      <c r="BC207" s="67">
        <f t="shared" ref="BC207:BC270" si="111">_xlfn.XLOOKUP($AY207,$B:$B,AU:AU,0)</f>
        <v>-1.1438267493325759E-3</v>
      </c>
      <c r="BD207" s="67">
        <f t="shared" ref="BD207:BD270" si="112">_xlfn.XLOOKUP($AY207,$B:$B,AV:AV,0)</f>
        <v>9.2342878552097926E-3</v>
      </c>
      <c r="BE207" s="67">
        <f t="shared" ref="BE207:BE270" si="113">_xlfn.XLOOKUP($AY207,$B:$B,AW:AW,0)</f>
        <v>-6.6000838842121866E-3</v>
      </c>
      <c r="BH207" s="57">
        <f t="shared" ref="BH207:BH270" si="114">BA207</f>
        <v>3.214354944223527E-2</v>
      </c>
      <c r="BJ207" s="57">
        <f t="shared" ref="BJ207:BJ270" si="115">BC207</f>
        <v>-1.1438267493325759E-3</v>
      </c>
      <c r="BK207" s="57">
        <f t="shared" ref="BK207:BK270" si="116">BD207</f>
        <v>9.2342878552097926E-3</v>
      </c>
      <c r="BL207" s="57">
        <f t="shared" ref="BL207:BL270" si="117">BE207</f>
        <v>-6.6000838842121866E-3</v>
      </c>
    </row>
    <row r="208" spans="2:64" x14ac:dyDescent="0.25">
      <c r="B208" s="118">
        <v>43360</v>
      </c>
      <c r="C208" s="62">
        <v>5.4569644927978516</v>
      </c>
      <c r="D208" s="62">
        <v>6.8716161727905272</v>
      </c>
      <c r="E208" s="62">
        <v>1.932621049880981</v>
      </c>
      <c r="F208" s="62">
        <v>1.840885496139526</v>
      </c>
      <c r="G208" s="62">
        <v>19.516550445556639</v>
      </c>
      <c r="H208" s="62">
        <v>78166.399999999994</v>
      </c>
      <c r="K208" s="67">
        <f t="shared" ref="K208:K271" si="118">C208/C207-1</f>
        <v>0</v>
      </c>
      <c r="L208" s="67">
        <f t="shared" ref="L208:L271" si="119">D208/D207-1</f>
        <v>-1.4019634242305679E-2</v>
      </c>
      <c r="M208" s="67">
        <f t="shared" si="94"/>
        <v>-3.0524844765340564E-3</v>
      </c>
      <c r="N208" s="67">
        <f t="shared" si="95"/>
        <v>-7.4245893026820831E-3</v>
      </c>
      <c r="O208" s="67">
        <f t="shared" si="96"/>
        <v>7.2420320057144938E-3</v>
      </c>
      <c r="P208" s="67">
        <f t="shared" si="97"/>
        <v>3.852428959381804E-2</v>
      </c>
      <c r="S208" s="67">
        <f t="shared" ref="S208:S271" si="120">LN(1+K208)</f>
        <v>0</v>
      </c>
      <c r="T208" s="67">
        <f t="shared" ref="T208:T271" si="121">LN(1+L208)</f>
        <v>-1.4118837602419332E-2</v>
      </c>
      <c r="U208" s="67">
        <f t="shared" si="98"/>
        <v>-3.0571528097039801E-3</v>
      </c>
      <c r="V208" s="67">
        <f t="shared" si="99"/>
        <v>-7.4522887557136484E-3</v>
      </c>
      <c r="W208" s="67">
        <f t="shared" si="100"/>
        <v>7.2159344159002372E-3</v>
      </c>
      <c r="X208" s="67">
        <f t="shared" si="101"/>
        <v>3.7800753173477648E-2</v>
      </c>
      <c r="AR208" s="122">
        <f t="shared" si="102"/>
        <v>0</v>
      </c>
      <c r="AS208" s="76">
        <f t="shared" si="103"/>
        <v>-1.4118837602419332E-2</v>
      </c>
      <c r="AT208" s="122">
        <f t="shared" si="104"/>
        <v>-3.0571528097039801E-3</v>
      </c>
      <c r="AU208" s="76">
        <f t="shared" si="105"/>
        <v>-7.4522887557136484E-3</v>
      </c>
      <c r="AV208" s="76">
        <f t="shared" si="106"/>
        <v>7.2159344159002372E-3</v>
      </c>
      <c r="AW208" s="76">
        <f t="shared" si="107"/>
        <v>3.7800753173477648E-2</v>
      </c>
      <c r="AY208" s="118">
        <v>43528</v>
      </c>
      <c r="AZ208" s="123">
        <f t="shared" si="108"/>
        <v>0</v>
      </c>
      <c r="BA208" s="67">
        <f t="shared" si="109"/>
        <v>-4.3449469630216835E-2</v>
      </c>
      <c r="BB208" s="123">
        <f t="shared" si="110"/>
        <v>9.8983111557132672E-2</v>
      </c>
      <c r="BC208" s="67">
        <f t="shared" si="111"/>
        <v>-3.9783449514119863E-2</v>
      </c>
      <c r="BD208" s="67">
        <f t="shared" si="112"/>
        <v>-2.1099226145107047E-2</v>
      </c>
      <c r="BE208" s="67">
        <f t="shared" si="113"/>
        <v>-1.9119936789383608E-2</v>
      </c>
      <c r="BH208" s="57">
        <f t="shared" si="114"/>
        <v>-4.3449469630216835E-2</v>
      </c>
      <c r="BJ208" s="57">
        <f t="shared" si="115"/>
        <v>-3.9783449514119863E-2</v>
      </c>
      <c r="BK208" s="57">
        <f t="shared" si="116"/>
        <v>-2.1099226145107047E-2</v>
      </c>
      <c r="BL208" s="57">
        <f t="shared" si="117"/>
        <v>-1.9119936789383608E-2</v>
      </c>
    </row>
    <row r="209" spans="2:64" x14ac:dyDescent="0.25">
      <c r="B209" s="118">
        <v>43367</v>
      </c>
      <c r="C209" s="62">
        <v>5.4569644927978516</v>
      </c>
      <c r="D209" s="62">
        <v>6.7897852897644047</v>
      </c>
      <c r="E209" s="62">
        <v>1.8297544717788701</v>
      </c>
      <c r="F209" s="62">
        <v>1.815927290916443</v>
      </c>
      <c r="G209" s="62">
        <v>19.342353820800781</v>
      </c>
      <c r="H209" s="62">
        <v>78922.399999999994</v>
      </c>
      <c r="K209" s="67">
        <f t="shared" si="118"/>
        <v>0</v>
      </c>
      <c r="L209" s="67">
        <f t="shared" si="119"/>
        <v>-1.190853519295032E-2</v>
      </c>
      <c r="M209" s="67">
        <f t="shared" si="94"/>
        <v>-5.322646056682756E-2</v>
      </c>
      <c r="N209" s="67">
        <f t="shared" si="95"/>
        <v>-1.3557717346039277E-2</v>
      </c>
      <c r="O209" s="67">
        <f t="shared" si="96"/>
        <v>-8.9255847359807072E-3</v>
      </c>
      <c r="P209" s="67">
        <f t="shared" si="97"/>
        <v>9.6716747860974284E-3</v>
      </c>
      <c r="S209" s="67">
        <f t="shared" si="120"/>
        <v>0</v>
      </c>
      <c r="T209" s="67">
        <f t="shared" si="121"/>
        <v>-1.1980009803499024E-2</v>
      </c>
      <c r="U209" s="67">
        <f t="shared" si="98"/>
        <v>-5.4695349099581139E-2</v>
      </c>
      <c r="V209" s="67">
        <f t="shared" si="99"/>
        <v>-1.3650462424226361E-2</v>
      </c>
      <c r="W209" s="67">
        <f t="shared" si="100"/>
        <v>-8.9656563875701121E-3</v>
      </c>
      <c r="X209" s="67">
        <f t="shared" si="101"/>
        <v>9.6252035357989804E-3</v>
      </c>
      <c r="AR209" s="122">
        <f t="shared" si="102"/>
        <v>0</v>
      </c>
      <c r="AS209" s="76">
        <f t="shared" si="103"/>
        <v>-1.1980009803499024E-2</v>
      </c>
      <c r="AT209" s="122">
        <f t="shared" si="104"/>
        <v>-5.4695349099581139E-2</v>
      </c>
      <c r="AU209" s="76">
        <f t="shared" si="105"/>
        <v>-1.3650462424226361E-2</v>
      </c>
      <c r="AV209" s="76">
        <f t="shared" si="106"/>
        <v>-8.9656563875701121E-3</v>
      </c>
      <c r="AW209" s="76">
        <f t="shared" si="107"/>
        <v>9.6252035357989804E-3</v>
      </c>
      <c r="AY209" s="118">
        <v>43535</v>
      </c>
      <c r="AZ209" s="123">
        <f t="shared" si="108"/>
        <v>0</v>
      </c>
      <c r="BA209" s="67">
        <f t="shared" si="109"/>
        <v>3.6906623494313985E-2</v>
      </c>
      <c r="BB209" s="123">
        <f t="shared" si="110"/>
        <v>9.7713246825338572E-3</v>
      </c>
      <c r="BC209" s="67">
        <f t="shared" si="111"/>
        <v>2.7260820956060305E-2</v>
      </c>
      <c r="BD209" s="67">
        <f t="shared" si="112"/>
        <v>9.3458505385679083E-2</v>
      </c>
      <c r="BE209" s="67">
        <f t="shared" si="113"/>
        <v>3.9971314749700185E-2</v>
      </c>
      <c r="BH209" s="57">
        <f t="shared" si="114"/>
        <v>3.6906623494313985E-2</v>
      </c>
      <c r="BJ209" s="57">
        <f t="shared" si="115"/>
        <v>2.7260820956060305E-2</v>
      </c>
      <c r="BK209" s="57">
        <f t="shared" si="116"/>
        <v>9.3458505385679083E-2</v>
      </c>
      <c r="BL209" s="57">
        <f t="shared" si="117"/>
        <v>3.9971314749700185E-2</v>
      </c>
    </row>
    <row r="210" spans="2:64" x14ac:dyDescent="0.25">
      <c r="B210" s="118">
        <v>43374</v>
      </c>
      <c r="C210" s="62">
        <v>5.4569644927978516</v>
      </c>
      <c r="D210" s="62">
        <v>7.2277571678161623</v>
      </c>
      <c r="E210" s="62">
        <v>1.9226076602935791</v>
      </c>
      <c r="F210" s="62">
        <v>1.834000444412232</v>
      </c>
      <c r="G210" s="62">
        <v>20.374635314941411</v>
      </c>
      <c r="H210" s="62">
        <v>81756.800000000003</v>
      </c>
      <c r="K210" s="67">
        <f t="shared" si="118"/>
        <v>0</v>
      </c>
      <c r="L210" s="67">
        <f t="shared" si="119"/>
        <v>6.4504525454140538E-2</v>
      </c>
      <c r="M210" s="67">
        <f t="shared" si="94"/>
        <v>5.0746255821109143E-2</v>
      </c>
      <c r="N210" s="67">
        <f t="shared" si="95"/>
        <v>9.9525755167586549E-3</v>
      </c>
      <c r="O210" s="67">
        <f t="shared" si="96"/>
        <v>5.3368969656139464E-2</v>
      </c>
      <c r="P210" s="67">
        <f t="shared" si="97"/>
        <v>3.5913758324632949E-2</v>
      </c>
      <c r="S210" s="67">
        <f t="shared" si="120"/>
        <v>0</v>
      </c>
      <c r="T210" s="67">
        <f t="shared" si="121"/>
        <v>6.2509456590966059E-2</v>
      </c>
      <c r="U210" s="67">
        <f t="shared" si="98"/>
        <v>4.9500631557324794E-2</v>
      </c>
      <c r="V210" s="67">
        <f t="shared" si="99"/>
        <v>9.9033748168483419E-3</v>
      </c>
      <c r="W210" s="67">
        <f t="shared" si="100"/>
        <v>5.1993570310454609E-2</v>
      </c>
      <c r="X210" s="67">
        <f t="shared" si="101"/>
        <v>3.5283895511852723E-2</v>
      </c>
      <c r="AR210" s="122">
        <f t="shared" si="102"/>
        <v>0</v>
      </c>
      <c r="AS210" s="76">
        <f t="shared" si="103"/>
        <v>6.2509456590966059E-2</v>
      </c>
      <c r="AT210" s="122">
        <f t="shared" si="104"/>
        <v>4.9500631557324794E-2</v>
      </c>
      <c r="AU210" s="76">
        <f t="shared" si="105"/>
        <v>9.9033748168483419E-3</v>
      </c>
      <c r="AV210" s="76">
        <f t="shared" si="106"/>
        <v>5.1993570310454609E-2</v>
      </c>
      <c r="AW210" s="76">
        <f t="shared" si="107"/>
        <v>3.5283895511852723E-2</v>
      </c>
      <c r="AY210" s="118">
        <v>43542</v>
      </c>
      <c r="AZ210" s="123">
        <f t="shared" si="108"/>
        <v>0</v>
      </c>
      <c r="BA210" s="67">
        <f t="shared" si="109"/>
        <v>7.4983464018704591E-3</v>
      </c>
      <c r="BB210" s="123">
        <f t="shared" si="110"/>
        <v>-0.13517379584547276</v>
      </c>
      <c r="BC210" s="67">
        <f t="shared" si="111"/>
        <v>1.6519722843594393E-2</v>
      </c>
      <c r="BD210" s="67">
        <f t="shared" si="112"/>
        <v>-6.1865102595146139E-3</v>
      </c>
      <c r="BE210" s="67">
        <f t="shared" si="113"/>
        <v>-9.0028224150201768E-3</v>
      </c>
      <c r="BH210" s="57">
        <f t="shared" si="114"/>
        <v>7.4983464018704591E-3</v>
      </c>
      <c r="BJ210" s="57">
        <f t="shared" si="115"/>
        <v>1.6519722843594393E-2</v>
      </c>
      <c r="BK210" s="57">
        <f t="shared" si="116"/>
        <v>-6.1865102595146139E-3</v>
      </c>
      <c r="BL210" s="57">
        <f t="shared" si="117"/>
        <v>-9.0028224150201768E-3</v>
      </c>
    </row>
    <row r="211" spans="2:64" x14ac:dyDescent="0.25">
      <c r="B211" s="118">
        <v>43381</v>
      </c>
      <c r="C211" s="62">
        <v>5.4569644927978516</v>
      </c>
      <c r="D211" s="62">
        <v>8.7614288330078125</v>
      </c>
      <c r="E211" s="62">
        <v>2.0812321901321411</v>
      </c>
      <c r="F211" s="62">
        <v>2.0224782228469849</v>
      </c>
      <c r="G211" s="62">
        <v>22.40975999832153</v>
      </c>
      <c r="H211" s="62">
        <v>84693</v>
      </c>
      <c r="K211" s="67">
        <f t="shared" si="118"/>
        <v>0</v>
      </c>
      <c r="L211" s="67">
        <f t="shared" si="119"/>
        <v>0.212191919233369</v>
      </c>
      <c r="M211" s="67">
        <f t="shared" si="94"/>
        <v>8.250488808223122E-2</v>
      </c>
      <c r="N211" s="67">
        <f t="shared" si="95"/>
        <v>0.10276866562873543</v>
      </c>
      <c r="O211" s="67">
        <f t="shared" si="96"/>
        <v>9.9885207853889435E-2</v>
      </c>
      <c r="P211" s="67">
        <f t="shared" si="97"/>
        <v>3.5913832243923416E-2</v>
      </c>
      <c r="S211" s="67">
        <f t="shared" si="120"/>
        <v>0</v>
      </c>
      <c r="T211" s="67">
        <f t="shared" si="121"/>
        <v>0.19243022431366077</v>
      </c>
      <c r="U211" s="67">
        <f t="shared" si="98"/>
        <v>7.9277696433718084E-2</v>
      </c>
      <c r="V211" s="67">
        <f t="shared" si="99"/>
        <v>9.7823986296964122E-2</v>
      </c>
      <c r="W211" s="67">
        <f t="shared" si="100"/>
        <v>9.5205817862342682E-2</v>
      </c>
      <c r="X211" s="67">
        <f t="shared" si="101"/>
        <v>3.5283966868456716E-2</v>
      </c>
      <c r="AR211" s="122">
        <f t="shared" si="102"/>
        <v>0</v>
      </c>
      <c r="AS211" s="76" t="str">
        <f t="shared" si="103"/>
        <v/>
      </c>
      <c r="AT211" s="122">
        <f t="shared" si="104"/>
        <v>7.9277696433718084E-2</v>
      </c>
      <c r="AU211" s="76">
        <f t="shared" si="105"/>
        <v>9.7823986296964122E-2</v>
      </c>
      <c r="AV211" s="76">
        <f t="shared" si="106"/>
        <v>9.5205817862342682E-2</v>
      </c>
      <c r="AW211" s="76">
        <f t="shared" si="107"/>
        <v>3.5283966868456716E-2</v>
      </c>
      <c r="AY211" s="118">
        <v>43549</v>
      </c>
      <c r="AZ211" s="123">
        <f t="shared" si="108"/>
        <v>9.9956283565645816E-4</v>
      </c>
      <c r="BA211" s="67">
        <f t="shared" si="109"/>
        <v>-5.2502518988479943E-3</v>
      </c>
      <c r="BB211" s="123">
        <f t="shared" si="110"/>
        <v>-9.1260091703861373E-2</v>
      </c>
      <c r="BC211" s="67">
        <f t="shared" si="111"/>
        <v>-2.7588903879075637E-2</v>
      </c>
      <c r="BD211" s="67">
        <f t="shared" si="112"/>
        <v>-3.6724616033902077E-2</v>
      </c>
      <c r="BE211" s="67">
        <f t="shared" si="113"/>
        <v>-3.6323709435120942E-2</v>
      </c>
      <c r="BH211" s="57">
        <f t="shared" si="114"/>
        <v>-5.2502518988479943E-3</v>
      </c>
      <c r="BJ211" s="57">
        <f t="shared" si="115"/>
        <v>-2.7588903879075637E-2</v>
      </c>
      <c r="BK211" s="57">
        <f t="shared" si="116"/>
        <v>-3.6724616033902077E-2</v>
      </c>
      <c r="BL211" s="57">
        <f t="shared" si="117"/>
        <v>-3.6323709435120942E-2</v>
      </c>
    </row>
    <row r="212" spans="2:64" x14ac:dyDescent="0.25">
      <c r="B212" s="118">
        <v>43388</v>
      </c>
      <c r="C212" s="62">
        <v>5.4569644927978516</v>
      </c>
      <c r="D212" s="62">
        <v>8.9414487838745114</v>
      </c>
      <c r="E212" s="62">
        <v>2.1756783485412599</v>
      </c>
      <c r="F212" s="62">
        <v>2.020757150650025</v>
      </c>
      <c r="G212" s="62">
        <v>22.30209655761719</v>
      </c>
      <c r="H212" s="62">
        <v>84581.8</v>
      </c>
      <c r="K212" s="67">
        <f t="shared" si="118"/>
        <v>0</v>
      </c>
      <c r="L212" s="67">
        <f t="shared" si="119"/>
        <v>2.0546871326340144E-2</v>
      </c>
      <c r="M212" s="67">
        <f t="shared" si="94"/>
        <v>4.5379923901293306E-2</v>
      </c>
      <c r="N212" s="67">
        <f t="shared" si="95"/>
        <v>-8.5097193013883299E-4</v>
      </c>
      <c r="O212" s="67">
        <f t="shared" si="96"/>
        <v>-4.8043102966029982E-3</v>
      </c>
      <c r="P212" s="67">
        <f t="shared" si="97"/>
        <v>-1.3129774597664401E-3</v>
      </c>
      <c r="S212" s="67">
        <f t="shared" si="120"/>
        <v>0</v>
      </c>
      <c r="T212" s="67">
        <f t="shared" si="121"/>
        <v>2.0338631979157407E-2</v>
      </c>
      <c r="U212" s="67">
        <f t="shared" si="98"/>
        <v>4.4380382885471352E-2</v>
      </c>
      <c r="V212" s="67">
        <f t="shared" si="99"/>
        <v>-8.5133421229431996E-4</v>
      </c>
      <c r="W212" s="67">
        <f t="shared" si="100"/>
        <v>-4.8158880924161441E-3</v>
      </c>
      <c r="X212" s="67">
        <f t="shared" si="101"/>
        <v>-1.3138401699000226E-3</v>
      </c>
      <c r="AR212" s="122">
        <f t="shared" si="102"/>
        <v>0</v>
      </c>
      <c r="AS212" s="76">
        <f t="shared" si="103"/>
        <v>2.0338631979157407E-2</v>
      </c>
      <c r="AT212" s="122">
        <f t="shared" si="104"/>
        <v>4.4380382885471352E-2</v>
      </c>
      <c r="AU212" s="76">
        <f t="shared" si="105"/>
        <v>-8.5133421229431996E-4</v>
      </c>
      <c r="AV212" s="76">
        <f t="shared" si="106"/>
        <v>-4.8158880924161441E-3</v>
      </c>
      <c r="AW212" s="76">
        <f t="shared" si="107"/>
        <v>-1.3138401699000226E-3</v>
      </c>
      <c r="AY212" s="118">
        <v>43556</v>
      </c>
      <c r="AZ212" s="123">
        <f t="shared" si="108"/>
        <v>2.4973467348303095E-4</v>
      </c>
      <c r="BA212" s="67">
        <f t="shared" si="109"/>
        <v>1.7274899977798984E-2</v>
      </c>
      <c r="BB212" s="123">
        <f t="shared" si="110"/>
        <v>-8.2210434554918881E-3</v>
      </c>
      <c r="BC212" s="67">
        <f t="shared" si="111"/>
        <v>3.1286323690561078E-2</v>
      </c>
      <c r="BD212" s="67">
        <f t="shared" si="112"/>
        <v>1.9498547837446458E-4</v>
      </c>
      <c r="BE212" s="67">
        <f t="shared" si="113"/>
        <v>1.8267318761645883E-2</v>
      </c>
      <c r="BH212" s="57">
        <f t="shared" si="114"/>
        <v>1.7274899977798984E-2</v>
      </c>
      <c r="BJ212" s="57">
        <f t="shared" si="115"/>
        <v>3.1286323690561078E-2</v>
      </c>
      <c r="BK212" s="57">
        <f t="shared" si="116"/>
        <v>1.9498547837446458E-4</v>
      </c>
      <c r="BL212" s="57">
        <f t="shared" si="117"/>
        <v>1.8267318761645883E-2</v>
      </c>
    </row>
    <row r="213" spans="2:64" x14ac:dyDescent="0.25">
      <c r="B213" s="118">
        <v>43395</v>
      </c>
      <c r="C213" s="62">
        <v>5.4569644927978516</v>
      </c>
      <c r="D213" s="62">
        <v>8.9925628662109371</v>
      </c>
      <c r="E213" s="62">
        <v>2.3035786151885991</v>
      </c>
      <c r="F213" s="62">
        <v>2.0676611900329589</v>
      </c>
      <c r="G213" s="62">
        <v>22.535972213745119</v>
      </c>
      <c r="H213" s="62">
        <v>84753</v>
      </c>
      <c r="K213" s="67">
        <f t="shared" si="118"/>
        <v>0</v>
      </c>
      <c r="L213" s="67">
        <f t="shared" si="119"/>
        <v>5.7165324738657208E-3</v>
      </c>
      <c r="M213" s="67">
        <f t="shared" si="94"/>
        <v>5.8786385741758762E-2</v>
      </c>
      <c r="N213" s="67">
        <f t="shared" si="95"/>
        <v>2.3211121320464434E-2</v>
      </c>
      <c r="O213" s="67">
        <f t="shared" si="96"/>
        <v>1.0486711665143922E-2</v>
      </c>
      <c r="P213" s="67">
        <f t="shared" si="97"/>
        <v>2.024076101478034E-3</v>
      </c>
      <c r="S213" s="67">
        <f t="shared" si="120"/>
        <v>0</v>
      </c>
      <c r="T213" s="67">
        <f t="shared" si="121"/>
        <v>5.7002551060429413E-3</v>
      </c>
      <c r="U213" s="67">
        <f t="shared" si="98"/>
        <v>5.7123333091842969E-2</v>
      </c>
      <c r="V213" s="67">
        <f t="shared" si="99"/>
        <v>2.2945840379471241E-2</v>
      </c>
      <c r="W213" s="67">
        <f t="shared" si="100"/>
        <v>1.0432107517917318E-2</v>
      </c>
      <c r="X213" s="67">
        <f t="shared" si="101"/>
        <v>2.0220304193914571E-3</v>
      </c>
      <c r="AR213" s="122">
        <f t="shared" si="102"/>
        <v>0</v>
      </c>
      <c r="AS213" s="76">
        <f t="shared" si="103"/>
        <v>5.7002551060429413E-3</v>
      </c>
      <c r="AT213" s="122">
        <f t="shared" si="104"/>
        <v>5.7123333091842969E-2</v>
      </c>
      <c r="AU213" s="76">
        <f t="shared" si="105"/>
        <v>2.2945840379471241E-2</v>
      </c>
      <c r="AV213" s="76">
        <f t="shared" si="106"/>
        <v>1.0432107517917318E-2</v>
      </c>
      <c r="AW213" s="76">
        <f t="shared" si="107"/>
        <v>2.0220304193914571E-3</v>
      </c>
      <c r="AY213" s="118">
        <v>43563</v>
      </c>
      <c r="AZ213" s="123">
        <f t="shared" si="108"/>
        <v>0</v>
      </c>
      <c r="BA213" s="67">
        <f t="shared" si="109"/>
        <v>1.8944473684144817E-2</v>
      </c>
      <c r="BB213" s="123">
        <f t="shared" si="110"/>
        <v>4.0947383121256217E-2</v>
      </c>
      <c r="BC213" s="67">
        <f t="shared" si="111"/>
        <v>2.3566824217020752E-2</v>
      </c>
      <c r="BD213" s="67">
        <f t="shared" si="112"/>
        <v>-2.7786409168414513E-2</v>
      </c>
      <c r="BE213" s="67">
        <f t="shared" si="113"/>
        <v>-4.4093874788506439E-3</v>
      </c>
      <c r="BH213" s="57">
        <f t="shared" si="114"/>
        <v>1.8944473684144817E-2</v>
      </c>
      <c r="BJ213" s="57">
        <f t="shared" si="115"/>
        <v>2.3566824217020752E-2</v>
      </c>
      <c r="BK213" s="57">
        <f t="shared" si="116"/>
        <v>-2.7786409168414513E-2</v>
      </c>
      <c r="BL213" s="57">
        <f t="shared" si="117"/>
        <v>-4.4093874788506439E-3</v>
      </c>
    </row>
    <row r="214" spans="2:64" x14ac:dyDescent="0.25">
      <c r="B214" s="118">
        <v>43402</v>
      </c>
      <c r="C214" s="62">
        <v>5.4569644927978516</v>
      </c>
      <c r="D214" s="62">
        <v>8.8620157241821289</v>
      </c>
      <c r="E214" s="62">
        <v>2.5767902731895451</v>
      </c>
      <c r="F214" s="62">
        <v>2.1521106958389278</v>
      </c>
      <c r="G214" s="62">
        <v>22.577102661132809</v>
      </c>
      <c r="H214" s="62">
        <v>86631.5</v>
      </c>
      <c r="K214" s="67">
        <f t="shared" si="118"/>
        <v>0</v>
      </c>
      <c r="L214" s="67">
        <f t="shared" si="119"/>
        <v>-1.4517234293610737E-2</v>
      </c>
      <c r="M214" s="67">
        <f t="shared" si="94"/>
        <v>0.11860314043529074</v>
      </c>
      <c r="N214" s="67">
        <f t="shared" si="95"/>
        <v>4.0843009586412293E-2</v>
      </c>
      <c r="O214" s="67">
        <f t="shared" si="96"/>
        <v>1.8251019746378105E-3</v>
      </c>
      <c r="P214" s="67">
        <f t="shared" si="97"/>
        <v>2.216440715962853E-2</v>
      </c>
      <c r="S214" s="67">
        <f t="shared" si="120"/>
        <v>0</v>
      </c>
      <c r="T214" s="67">
        <f t="shared" si="121"/>
        <v>-1.4623640409968974E-2</v>
      </c>
      <c r="U214" s="67">
        <f t="shared" si="98"/>
        <v>0.11208071087082741</v>
      </c>
      <c r="V214" s="67">
        <f t="shared" si="99"/>
        <v>4.0030970946540519E-2</v>
      </c>
      <c r="W214" s="67">
        <f t="shared" si="100"/>
        <v>1.823438499728922E-3</v>
      </c>
      <c r="X214" s="67">
        <f t="shared" si="101"/>
        <v>2.1922346905892308E-2</v>
      </c>
      <c r="AR214" s="122">
        <f t="shared" si="102"/>
        <v>0</v>
      </c>
      <c r="AS214" s="76">
        <f t="shared" si="103"/>
        <v>-1.4623640409968974E-2</v>
      </c>
      <c r="AT214" s="122">
        <f t="shared" si="104"/>
        <v>0.11208071087082741</v>
      </c>
      <c r="AU214" s="76">
        <f t="shared" si="105"/>
        <v>4.0030970946540519E-2</v>
      </c>
      <c r="AV214" s="76">
        <f t="shared" si="106"/>
        <v>1.823438499728922E-3</v>
      </c>
      <c r="AW214" s="76">
        <f t="shared" si="107"/>
        <v>2.1922346905892308E-2</v>
      </c>
      <c r="AY214" s="118">
        <v>43570</v>
      </c>
      <c r="AZ214" s="123">
        <f t="shared" si="108"/>
        <v>0</v>
      </c>
      <c r="BA214" s="67">
        <f t="shared" si="109"/>
        <v>-4.6388370895368769E-3</v>
      </c>
      <c r="BB214" s="123">
        <f t="shared" si="110"/>
        <v>8.0659775219003749E-2</v>
      </c>
      <c r="BC214" s="67">
        <f t="shared" si="111"/>
        <v>1.4383891965205309E-2</v>
      </c>
      <c r="BD214" s="67">
        <f t="shared" si="112"/>
        <v>2.011374915183765E-2</v>
      </c>
      <c r="BE214" s="67">
        <f t="shared" si="113"/>
        <v>-1.7214589845768059E-2</v>
      </c>
      <c r="BH214" s="57">
        <f t="shared" si="114"/>
        <v>-4.6388370895368769E-3</v>
      </c>
      <c r="BJ214" s="57">
        <f t="shared" si="115"/>
        <v>1.4383891965205309E-2</v>
      </c>
      <c r="BK214" s="57">
        <f t="shared" si="116"/>
        <v>2.011374915183765E-2</v>
      </c>
      <c r="BL214" s="57">
        <f t="shared" si="117"/>
        <v>-1.7214589845768059E-2</v>
      </c>
    </row>
    <row r="215" spans="2:64" x14ac:dyDescent="0.25">
      <c r="B215" s="118">
        <v>43409</v>
      </c>
      <c r="C215" s="62">
        <v>5.4569644927978516</v>
      </c>
      <c r="D215" s="62">
        <v>8.5570589065551754</v>
      </c>
      <c r="E215" s="62">
        <v>2.6736262798309332</v>
      </c>
      <c r="F215" s="62">
        <v>2.1989075660705568</v>
      </c>
      <c r="G215" s="62">
        <v>22.521455764770511</v>
      </c>
      <c r="H215" s="62">
        <v>87448.4</v>
      </c>
      <c r="K215" s="67">
        <f t="shared" si="118"/>
        <v>0</v>
      </c>
      <c r="L215" s="67">
        <f t="shared" si="119"/>
        <v>-3.4411676430995963E-2</v>
      </c>
      <c r="M215" s="67">
        <f t="shared" si="94"/>
        <v>3.7580088550056789E-2</v>
      </c>
      <c r="N215" s="67">
        <f t="shared" si="95"/>
        <v>2.1744639029074975E-2</v>
      </c>
      <c r="O215" s="67">
        <f t="shared" si="96"/>
        <v>-2.4647492283451644E-3</v>
      </c>
      <c r="P215" s="67">
        <f t="shared" si="97"/>
        <v>9.4295954704697316E-3</v>
      </c>
      <c r="S215" s="67">
        <f t="shared" si="120"/>
        <v>0</v>
      </c>
      <c r="T215" s="67">
        <f t="shared" si="121"/>
        <v>-3.5017701681825483E-2</v>
      </c>
      <c r="U215" s="67">
        <f t="shared" si="98"/>
        <v>3.6891163926616816E-2</v>
      </c>
      <c r="V215" s="67">
        <f t="shared" si="99"/>
        <v>2.1511596596588582E-2</v>
      </c>
      <c r="W215" s="67">
        <f t="shared" si="100"/>
        <v>-2.4677917230770323E-3</v>
      </c>
      <c r="X215" s="67">
        <f t="shared" si="101"/>
        <v>9.3854143579566278E-3</v>
      </c>
      <c r="AR215" s="122">
        <f t="shared" si="102"/>
        <v>0</v>
      </c>
      <c r="AS215" s="76">
        <f t="shared" si="103"/>
        <v>-3.5017701681825483E-2</v>
      </c>
      <c r="AT215" s="122">
        <f t="shared" si="104"/>
        <v>3.6891163926616816E-2</v>
      </c>
      <c r="AU215" s="76">
        <f t="shared" si="105"/>
        <v>2.1511596596588582E-2</v>
      </c>
      <c r="AV215" s="76">
        <f t="shared" si="106"/>
        <v>-2.4677917230770323E-3</v>
      </c>
      <c r="AW215" s="76">
        <f t="shared" si="107"/>
        <v>9.3854143579566278E-3</v>
      </c>
      <c r="AY215" s="118">
        <v>43577</v>
      </c>
      <c r="AZ215" s="123" t="str">
        <f t="shared" si="108"/>
        <v/>
      </c>
      <c r="BA215" s="67">
        <f t="shared" si="109"/>
        <v>2.5437976321847695E-2</v>
      </c>
      <c r="BB215" s="123">
        <f t="shared" si="110"/>
        <v>-2.2355933664015431E-2</v>
      </c>
      <c r="BC215" s="67">
        <f t="shared" si="111"/>
        <v>9.2053509849437389E-4</v>
      </c>
      <c r="BD215" s="67">
        <f t="shared" si="112"/>
        <v>6.3847285287989594E-2</v>
      </c>
      <c r="BE215" s="67">
        <f t="shared" si="113"/>
        <v>1.9516838274725359E-2</v>
      </c>
      <c r="BH215" s="57">
        <f t="shared" si="114"/>
        <v>2.5437976321847695E-2</v>
      </c>
      <c r="BJ215" s="57">
        <f t="shared" si="115"/>
        <v>9.2053509849437389E-4</v>
      </c>
      <c r="BK215" s="57">
        <f t="shared" si="116"/>
        <v>6.3847285287989594E-2</v>
      </c>
      <c r="BL215" s="57">
        <f t="shared" si="117"/>
        <v>1.9516838274725359E-2</v>
      </c>
    </row>
    <row r="216" spans="2:64" x14ac:dyDescent="0.25">
      <c r="B216" s="118">
        <v>43416</v>
      </c>
      <c r="C216" s="62">
        <v>5.4569644927978516</v>
      </c>
      <c r="D216" s="62">
        <v>8.5943596363067627</v>
      </c>
      <c r="E216" s="62">
        <v>2.7287010550498958</v>
      </c>
      <c r="F216" s="62">
        <v>2.2419387698173519</v>
      </c>
      <c r="G216" s="62">
        <v>22.333145618438721</v>
      </c>
      <c r="H216" s="62">
        <v>86231.75</v>
      </c>
      <c r="K216" s="67">
        <f t="shared" si="118"/>
        <v>0</v>
      </c>
      <c r="L216" s="67">
        <f t="shared" si="119"/>
        <v>4.3590595973357349E-3</v>
      </c>
      <c r="M216" s="67">
        <f t="shared" si="94"/>
        <v>2.0599279575620244E-2</v>
      </c>
      <c r="N216" s="67">
        <f t="shared" si="95"/>
        <v>1.9569355443026515E-2</v>
      </c>
      <c r="O216" s="67">
        <f t="shared" si="96"/>
        <v>-8.3613665252650904E-3</v>
      </c>
      <c r="P216" s="67">
        <f t="shared" si="97"/>
        <v>-1.3912775991327342E-2</v>
      </c>
      <c r="S216" s="67">
        <f t="shared" si="120"/>
        <v>0</v>
      </c>
      <c r="T216" s="67">
        <f t="shared" si="121"/>
        <v>4.3495864165120079E-3</v>
      </c>
      <c r="U216" s="67">
        <f t="shared" si="98"/>
        <v>2.0389983764298771E-2</v>
      </c>
      <c r="V216" s="67">
        <f t="shared" si="99"/>
        <v>1.9380337598382574E-2</v>
      </c>
      <c r="W216" s="67">
        <f t="shared" si="100"/>
        <v>-8.3965188350588766E-3</v>
      </c>
      <c r="X216" s="67">
        <f t="shared" si="101"/>
        <v>-1.4010465808635551E-2</v>
      </c>
      <c r="AR216" s="122">
        <f t="shared" si="102"/>
        <v>0</v>
      </c>
      <c r="AS216" s="76">
        <f t="shared" si="103"/>
        <v>4.3495864165120079E-3</v>
      </c>
      <c r="AT216" s="122">
        <f t="shared" si="104"/>
        <v>2.0389983764298771E-2</v>
      </c>
      <c r="AU216" s="76">
        <f t="shared" si="105"/>
        <v>1.9380337598382574E-2</v>
      </c>
      <c r="AV216" s="76">
        <f t="shared" si="106"/>
        <v>-8.3965188350588766E-3</v>
      </c>
      <c r="AW216" s="76">
        <f t="shared" si="107"/>
        <v>-1.4010465808635551E-2</v>
      </c>
      <c r="AY216" s="118">
        <v>43584</v>
      </c>
      <c r="AZ216" s="123">
        <f t="shared" si="108"/>
        <v>-5.1293272312253675E-2</v>
      </c>
      <c r="BA216" s="67">
        <f t="shared" si="109"/>
        <v>5.5510711553444329E-2</v>
      </c>
      <c r="BB216" s="123">
        <f t="shared" si="110"/>
        <v>-1.9082460189207956E-3</v>
      </c>
      <c r="BC216" s="67">
        <f t="shared" si="111"/>
        <v>-1.6382325955507131E-2</v>
      </c>
      <c r="BD216" s="67">
        <f t="shared" si="112"/>
        <v>9.640305801002054E-2</v>
      </c>
      <c r="BE216" s="67">
        <f t="shared" si="113"/>
        <v>3.656465705108484E-3</v>
      </c>
      <c r="BH216" s="57">
        <f t="shared" si="114"/>
        <v>5.5510711553444329E-2</v>
      </c>
      <c r="BJ216" s="57">
        <f t="shared" si="115"/>
        <v>-1.6382325955507131E-2</v>
      </c>
      <c r="BK216" s="57">
        <f t="shared" si="116"/>
        <v>9.640305801002054E-2</v>
      </c>
      <c r="BL216" s="57">
        <f t="shared" si="117"/>
        <v>3.656465705108484E-3</v>
      </c>
    </row>
    <row r="217" spans="2:64" x14ac:dyDescent="0.25">
      <c r="B217" s="118">
        <v>43423</v>
      </c>
      <c r="C217" s="62">
        <v>5.4569644927978516</v>
      </c>
      <c r="D217" s="62">
        <v>8.749340295791626</v>
      </c>
      <c r="E217" s="62">
        <v>2.8248540163040161</v>
      </c>
      <c r="F217" s="62">
        <v>2.2107411026954651</v>
      </c>
      <c r="G217" s="62">
        <v>22.296854496002201</v>
      </c>
      <c r="H217" s="62">
        <v>87219.25</v>
      </c>
      <c r="K217" s="67">
        <f t="shared" si="118"/>
        <v>0</v>
      </c>
      <c r="L217" s="67">
        <f t="shared" si="119"/>
        <v>1.8032833863520059E-2</v>
      </c>
      <c r="M217" s="67">
        <f t="shared" si="94"/>
        <v>3.5237631134481973E-2</v>
      </c>
      <c r="N217" s="67">
        <f t="shared" si="95"/>
        <v>-1.3915485802686978E-2</v>
      </c>
      <c r="O217" s="67">
        <f t="shared" si="96"/>
        <v>-1.6249892897558516E-3</v>
      </c>
      <c r="P217" s="67">
        <f t="shared" si="97"/>
        <v>1.1451698475329453E-2</v>
      </c>
      <c r="S217" s="67">
        <f t="shared" si="120"/>
        <v>0</v>
      </c>
      <c r="T217" s="67">
        <f t="shared" si="121"/>
        <v>1.7872170912251583E-2</v>
      </c>
      <c r="U217" s="67">
        <f t="shared" si="98"/>
        <v>3.4630995663381729E-2</v>
      </c>
      <c r="V217" s="67">
        <f t="shared" si="99"/>
        <v>-1.4013213856695609E-2</v>
      </c>
      <c r="W217" s="67">
        <f t="shared" si="100"/>
        <v>-1.6263110169074705E-3</v>
      </c>
      <c r="X217" s="67">
        <f t="shared" si="101"/>
        <v>1.1386624113094188E-2</v>
      </c>
      <c r="AR217" s="122">
        <f t="shared" si="102"/>
        <v>0</v>
      </c>
      <c r="AS217" s="76">
        <f t="shared" si="103"/>
        <v>1.7872170912251583E-2</v>
      </c>
      <c r="AT217" s="122">
        <f t="shared" si="104"/>
        <v>3.4630995663381729E-2</v>
      </c>
      <c r="AU217" s="76">
        <f t="shared" si="105"/>
        <v>-1.4013213856695609E-2</v>
      </c>
      <c r="AV217" s="76">
        <f t="shared" si="106"/>
        <v>-1.6263110169074705E-3</v>
      </c>
      <c r="AW217" s="76">
        <f t="shared" si="107"/>
        <v>1.1386624113094188E-2</v>
      </c>
      <c r="AY217" s="118">
        <v>43591</v>
      </c>
      <c r="AZ217" s="123">
        <f t="shared" si="108"/>
        <v>-5.4067196742167742E-2</v>
      </c>
      <c r="BA217" s="67">
        <f t="shared" si="109"/>
        <v>-3.3433211158537188E-2</v>
      </c>
      <c r="BB217" s="123">
        <f t="shared" si="110"/>
        <v>5.0200986622894153E-4</v>
      </c>
      <c r="BC217" s="67">
        <f t="shared" si="111"/>
        <v>3.4269816458270333E-2</v>
      </c>
      <c r="BD217" s="67">
        <f t="shared" si="112"/>
        <v>1.3959503497215968E-2</v>
      </c>
      <c r="BE217" s="67">
        <f t="shared" si="113"/>
        <v>-1.2650599235558831E-2</v>
      </c>
      <c r="BH217" s="57">
        <f t="shared" si="114"/>
        <v>-3.3433211158537188E-2</v>
      </c>
      <c r="BJ217" s="57">
        <f t="shared" si="115"/>
        <v>3.4269816458270333E-2</v>
      </c>
      <c r="BK217" s="57">
        <f t="shared" si="116"/>
        <v>1.3959503497215968E-2</v>
      </c>
      <c r="BL217" s="57">
        <f t="shared" si="117"/>
        <v>-1.2650599235558831E-2</v>
      </c>
    </row>
    <row r="218" spans="2:64" x14ac:dyDescent="0.25">
      <c r="B218" s="118">
        <v>43430</v>
      </c>
      <c r="C218" s="62">
        <v>5.4569644927978516</v>
      </c>
      <c r="D218" s="62">
        <v>8.9058757781982418</v>
      </c>
      <c r="E218" s="62">
        <v>3.3354332923889158</v>
      </c>
      <c r="F218" s="62">
        <v>2.2440901756286622</v>
      </c>
      <c r="G218" s="62">
        <v>22.86501159667969</v>
      </c>
      <c r="H218" s="62">
        <v>88380.6</v>
      </c>
      <c r="K218" s="67">
        <f t="shared" si="118"/>
        <v>0</v>
      </c>
      <c r="L218" s="67">
        <f t="shared" si="119"/>
        <v>1.7891118314589782E-2</v>
      </c>
      <c r="M218" s="67">
        <f t="shared" si="94"/>
        <v>0.18074536706605882</v>
      </c>
      <c r="N218" s="67">
        <f t="shared" si="95"/>
        <v>1.5085019630989738E-2</v>
      </c>
      <c r="O218" s="67">
        <f t="shared" si="96"/>
        <v>2.5481491157389957E-2</v>
      </c>
      <c r="P218" s="67">
        <f t="shared" si="97"/>
        <v>1.3315294502073804E-2</v>
      </c>
      <c r="S218" s="67">
        <f t="shared" si="120"/>
        <v>0</v>
      </c>
      <c r="T218" s="67">
        <f t="shared" si="121"/>
        <v>1.7732955939111211E-2</v>
      </c>
      <c r="U218" s="67">
        <f t="shared" si="98"/>
        <v>0.1661459060650779</v>
      </c>
      <c r="V218" s="67">
        <f t="shared" si="99"/>
        <v>1.4972372169052232E-2</v>
      </c>
      <c r="W218" s="67">
        <f t="shared" si="100"/>
        <v>2.5162249764192516E-2</v>
      </c>
      <c r="X218" s="67">
        <f t="shared" si="101"/>
        <v>1.3227425113355805E-2</v>
      </c>
      <c r="AR218" s="122">
        <f t="shared" si="102"/>
        <v>0</v>
      </c>
      <c r="AS218" s="76">
        <f t="shared" si="103"/>
        <v>1.7732955939111211E-2</v>
      </c>
      <c r="AT218" s="122">
        <f t="shared" si="104"/>
        <v>0.1661459060650779</v>
      </c>
      <c r="AU218" s="76">
        <f t="shared" si="105"/>
        <v>1.4972372169052232E-2</v>
      </c>
      <c r="AV218" s="76">
        <f t="shared" si="106"/>
        <v>2.5162249764192516E-2</v>
      </c>
      <c r="AW218" s="76">
        <f t="shared" si="107"/>
        <v>1.3227425113355805E-2</v>
      </c>
      <c r="AY218" s="118">
        <v>43605</v>
      </c>
      <c r="AZ218" s="123">
        <f t="shared" si="108"/>
        <v>0</v>
      </c>
      <c r="BA218" s="67">
        <f t="shared" si="109"/>
        <v>-1.1098784803552772E-2</v>
      </c>
      <c r="BB218" s="123">
        <f t="shared" si="110"/>
        <v>-8.6560571027713876E-2</v>
      </c>
      <c r="BC218" s="67">
        <f t="shared" si="111"/>
        <v>-4.7538731403136421E-2</v>
      </c>
      <c r="BD218" s="67">
        <f t="shared" si="112"/>
        <v>-8.9816105861175704E-3</v>
      </c>
      <c r="BE218" s="67">
        <f t="shared" si="113"/>
        <v>2.7867473964851355E-2</v>
      </c>
      <c r="BH218" s="57">
        <f t="shared" si="114"/>
        <v>-1.1098784803552772E-2</v>
      </c>
      <c r="BJ218" s="57">
        <f t="shared" si="115"/>
        <v>-4.7538731403136421E-2</v>
      </c>
      <c r="BK218" s="57">
        <f t="shared" si="116"/>
        <v>-8.9816105861175704E-3</v>
      </c>
      <c r="BL218" s="57">
        <f t="shared" si="117"/>
        <v>2.7867473964851355E-2</v>
      </c>
    </row>
    <row r="219" spans="2:64" x14ac:dyDescent="0.25">
      <c r="B219" s="118">
        <v>43437</v>
      </c>
      <c r="C219" s="62">
        <v>5.4569644927978516</v>
      </c>
      <c r="D219" s="62">
        <v>8.9663146972656254</v>
      </c>
      <c r="E219" s="62">
        <v>3.537069988250733</v>
      </c>
      <c r="F219" s="62">
        <v>2.2944372653961178</v>
      </c>
      <c r="G219" s="62">
        <v>23.071466445922852</v>
      </c>
      <c r="H219" s="62">
        <v>88889</v>
      </c>
      <c r="K219" s="67">
        <f t="shared" si="118"/>
        <v>0</v>
      </c>
      <c r="L219" s="67">
        <f t="shared" si="119"/>
        <v>6.7864093967422434E-3</v>
      </c>
      <c r="M219" s="67">
        <f t="shared" si="94"/>
        <v>6.0452924158888033E-2</v>
      </c>
      <c r="N219" s="67">
        <f t="shared" si="95"/>
        <v>2.2435412941171684E-2</v>
      </c>
      <c r="O219" s="67">
        <f t="shared" si="96"/>
        <v>9.0292912544658321E-3</v>
      </c>
      <c r="P219" s="67">
        <f t="shared" si="97"/>
        <v>5.7523936248451424E-3</v>
      </c>
      <c r="S219" s="67">
        <f t="shared" si="120"/>
        <v>0</v>
      </c>
      <c r="T219" s="67">
        <f t="shared" si="121"/>
        <v>6.7634853765733373E-3</v>
      </c>
      <c r="U219" s="67">
        <f t="shared" si="98"/>
        <v>5.869610380525294E-2</v>
      </c>
      <c r="V219" s="67">
        <f t="shared" si="99"/>
        <v>2.2187441112069897E-2</v>
      </c>
      <c r="W219" s="67">
        <f t="shared" si="100"/>
        <v>8.9887709347144483E-3</v>
      </c>
      <c r="X219" s="67">
        <f t="shared" si="101"/>
        <v>5.7359117851175463E-3</v>
      </c>
      <c r="AR219" s="122">
        <f t="shared" si="102"/>
        <v>0</v>
      </c>
      <c r="AS219" s="76">
        <f t="shared" si="103"/>
        <v>6.7634853765733373E-3</v>
      </c>
      <c r="AT219" s="122">
        <f t="shared" si="104"/>
        <v>5.869610380525294E-2</v>
      </c>
      <c r="AU219" s="76">
        <f t="shared" si="105"/>
        <v>2.2187441112069897E-2</v>
      </c>
      <c r="AV219" s="76">
        <f t="shared" si="106"/>
        <v>8.9887709347144483E-3</v>
      </c>
      <c r="AW219" s="76">
        <f t="shared" si="107"/>
        <v>5.7359117851175463E-3</v>
      </c>
      <c r="AY219" s="118">
        <v>43612</v>
      </c>
      <c r="AZ219" s="123">
        <f t="shared" si="108"/>
        <v>0</v>
      </c>
      <c r="BA219" s="67">
        <f t="shared" si="109"/>
        <v>4.1908958337962973E-2</v>
      </c>
      <c r="BB219" s="123">
        <f t="shared" si="110"/>
        <v>-2.2833875324101638E-2</v>
      </c>
      <c r="BC219" s="67">
        <f t="shared" si="111"/>
        <v>-5.0812210863929973E-3</v>
      </c>
      <c r="BD219" s="67">
        <f t="shared" si="112"/>
        <v>5.3454335621257301E-2</v>
      </c>
      <c r="BE219" s="67">
        <f t="shared" si="113"/>
        <v>2.9415958559454749E-2</v>
      </c>
      <c r="BH219" s="57">
        <f t="shared" si="114"/>
        <v>4.1908958337962973E-2</v>
      </c>
      <c r="BJ219" s="57">
        <f t="shared" si="115"/>
        <v>-5.0812210863929973E-3</v>
      </c>
      <c r="BK219" s="57">
        <f t="shared" si="116"/>
        <v>5.3454335621257301E-2</v>
      </c>
      <c r="BL219" s="57">
        <f t="shared" si="117"/>
        <v>2.9415958559454749E-2</v>
      </c>
    </row>
    <row r="220" spans="2:64" x14ac:dyDescent="0.25">
      <c r="B220" s="118">
        <v>43444</v>
      </c>
      <c r="C220" s="62">
        <v>5.4569644927978516</v>
      </c>
      <c r="D220" s="62">
        <v>9.2363885879516605</v>
      </c>
      <c r="E220" s="62">
        <v>3.406893682479859</v>
      </c>
      <c r="F220" s="62">
        <v>2.2961583614349359</v>
      </c>
      <c r="G220" s="62">
        <v>24.2489128112793</v>
      </c>
      <c r="H220" s="62">
        <v>86920</v>
      </c>
      <c r="K220" s="67">
        <f t="shared" si="118"/>
        <v>0</v>
      </c>
      <c r="L220" s="67">
        <f t="shared" si="119"/>
        <v>3.012094710086366E-2</v>
      </c>
      <c r="M220" s="67">
        <f t="shared" si="94"/>
        <v>-3.6803429449597358E-2</v>
      </c>
      <c r="N220" s="67">
        <f t="shared" si="95"/>
        <v>7.5011684336501183E-4</v>
      </c>
      <c r="O220" s="67">
        <f t="shared" si="96"/>
        <v>5.1034743201792576E-2</v>
      </c>
      <c r="P220" s="67">
        <f t="shared" si="97"/>
        <v>-2.2151222310972107E-2</v>
      </c>
      <c r="S220" s="67">
        <f t="shared" si="120"/>
        <v>0</v>
      </c>
      <c r="T220" s="67">
        <f t="shared" si="121"/>
        <v>2.9676219717613292E-2</v>
      </c>
      <c r="U220" s="67">
        <f t="shared" si="98"/>
        <v>-3.7497764908999281E-2</v>
      </c>
      <c r="V220" s="67">
        <f t="shared" si="99"/>
        <v>7.4983564633729317E-4</v>
      </c>
      <c r="W220" s="67">
        <f t="shared" si="100"/>
        <v>4.977514862892192E-2</v>
      </c>
      <c r="X220" s="67">
        <f t="shared" si="101"/>
        <v>-2.240024494269777E-2</v>
      </c>
      <c r="AR220" s="122">
        <f t="shared" si="102"/>
        <v>0</v>
      </c>
      <c r="AS220" s="76">
        <f t="shared" si="103"/>
        <v>2.9676219717613292E-2</v>
      </c>
      <c r="AT220" s="122">
        <f t="shared" si="104"/>
        <v>-3.7497764908999281E-2</v>
      </c>
      <c r="AU220" s="76">
        <f t="shared" si="105"/>
        <v>7.4983564633729317E-4</v>
      </c>
      <c r="AV220" s="76">
        <f t="shared" si="106"/>
        <v>4.977514862892192E-2</v>
      </c>
      <c r="AW220" s="76">
        <f t="shared" si="107"/>
        <v>-2.240024494269777E-2</v>
      </c>
      <c r="AY220" s="118">
        <v>43619</v>
      </c>
      <c r="AZ220" s="123">
        <f t="shared" si="108"/>
        <v>0</v>
      </c>
      <c r="BA220" s="67">
        <f t="shared" si="109"/>
        <v>7.8613077260623415E-2</v>
      </c>
      <c r="BB220" s="123" t="str">
        <f t="shared" si="110"/>
        <v/>
      </c>
      <c r="BC220" s="67">
        <f t="shared" si="111"/>
        <v>7.8355115677455775E-2</v>
      </c>
      <c r="BD220" s="67">
        <f t="shared" si="112"/>
        <v>9.0625816652593019E-2</v>
      </c>
      <c r="BE220" s="67">
        <f t="shared" si="113"/>
        <v>6.4356616843776852E-3</v>
      </c>
      <c r="BH220" s="57">
        <f t="shared" si="114"/>
        <v>7.8613077260623415E-2</v>
      </c>
      <c r="BJ220" s="57">
        <f t="shared" si="115"/>
        <v>7.8355115677455775E-2</v>
      </c>
      <c r="BK220" s="57">
        <f t="shared" si="116"/>
        <v>9.0625816652593019E-2</v>
      </c>
      <c r="BL220" s="57">
        <f t="shared" si="117"/>
        <v>6.4356616843776852E-3</v>
      </c>
    </row>
    <row r="221" spans="2:64" x14ac:dyDescent="0.25">
      <c r="B221" s="118">
        <v>43451</v>
      </c>
      <c r="C221" s="62">
        <v>5.4569644927978516</v>
      </c>
      <c r="D221" s="62">
        <v>9.5251117706298825</v>
      </c>
      <c r="E221" s="62">
        <v>3.6736192226409909</v>
      </c>
      <c r="F221" s="62">
        <v>2.213968420028686</v>
      </c>
      <c r="G221" s="62">
        <v>24.387624740600589</v>
      </c>
      <c r="H221" s="62">
        <v>85930</v>
      </c>
      <c r="K221" s="67">
        <f t="shared" si="118"/>
        <v>0</v>
      </c>
      <c r="L221" s="67">
        <f t="shared" si="119"/>
        <v>3.1259315253890918E-2</v>
      </c>
      <c r="M221" s="67">
        <f t="shared" si="94"/>
        <v>7.8289951204753683E-2</v>
      </c>
      <c r="N221" s="67">
        <f t="shared" si="95"/>
        <v>-3.5794543959453695E-2</v>
      </c>
      <c r="O221" s="67">
        <f t="shared" si="96"/>
        <v>5.7203360167457085E-3</v>
      </c>
      <c r="P221" s="67">
        <f t="shared" si="97"/>
        <v>-1.1389783709157886E-2</v>
      </c>
      <c r="S221" s="67">
        <f t="shared" si="120"/>
        <v>0</v>
      </c>
      <c r="T221" s="67">
        <f t="shared" si="121"/>
        <v>3.0780691599426611E-2</v>
      </c>
      <c r="U221" s="67">
        <f t="shared" si="98"/>
        <v>7.5376407753455679E-2</v>
      </c>
      <c r="V221" s="67">
        <f t="shared" si="99"/>
        <v>-3.6450878407514611E-2</v>
      </c>
      <c r="W221" s="67">
        <f t="shared" si="100"/>
        <v>5.7040370222835902E-3</v>
      </c>
      <c r="X221" s="67">
        <f t="shared" si="101"/>
        <v>-1.1455144063097274E-2</v>
      </c>
      <c r="AR221" s="122">
        <f t="shared" si="102"/>
        <v>0</v>
      </c>
      <c r="AS221" s="76">
        <f t="shared" si="103"/>
        <v>3.0780691599426611E-2</v>
      </c>
      <c r="AT221" s="122">
        <f t="shared" si="104"/>
        <v>7.5376407753455679E-2</v>
      </c>
      <c r="AU221" s="76">
        <f t="shared" si="105"/>
        <v>-3.6450878407514611E-2</v>
      </c>
      <c r="AV221" s="76">
        <f t="shared" si="106"/>
        <v>5.7040370222835902E-3</v>
      </c>
      <c r="AW221" s="76">
        <f t="shared" si="107"/>
        <v>-1.1455144063097274E-2</v>
      </c>
      <c r="AY221" s="118">
        <v>43626</v>
      </c>
      <c r="AZ221" s="123">
        <f t="shared" si="108"/>
        <v>0</v>
      </c>
      <c r="BA221" s="67">
        <f t="shared" si="109"/>
        <v>2.8929705540906969E-3</v>
      </c>
      <c r="BB221" s="123">
        <f t="shared" si="110"/>
        <v>-1.5368463988726424E-2</v>
      </c>
      <c r="BC221" s="67">
        <f t="shared" si="111"/>
        <v>-5.0082654627648772E-3</v>
      </c>
      <c r="BD221" s="67">
        <f t="shared" si="112"/>
        <v>-1.0045661843217542E-2</v>
      </c>
      <c r="BE221" s="67">
        <f t="shared" si="113"/>
        <v>1.2563280206908554E-2</v>
      </c>
      <c r="BH221" s="57">
        <f t="shared" si="114"/>
        <v>2.8929705540906969E-3</v>
      </c>
      <c r="BJ221" s="57">
        <f t="shared" si="115"/>
        <v>-5.0082654627648772E-3</v>
      </c>
      <c r="BK221" s="57">
        <f t="shared" si="116"/>
        <v>-1.0045661843217542E-2</v>
      </c>
      <c r="BL221" s="57">
        <f t="shared" si="117"/>
        <v>1.2563280206908554E-2</v>
      </c>
    </row>
    <row r="222" spans="2:64" x14ac:dyDescent="0.25">
      <c r="B222" s="118">
        <v>43458</v>
      </c>
      <c r="C222" s="62">
        <v>5.4569644927978516</v>
      </c>
      <c r="D222" s="62">
        <v>10.223896980285639</v>
      </c>
      <c r="E222" s="62">
        <v>3.7983345985412602</v>
      </c>
      <c r="F222" s="62">
        <v>2.256282488505045</v>
      </c>
      <c r="G222" s="62">
        <v>24.979035695393879</v>
      </c>
      <c r="H222" s="62">
        <v>86161</v>
      </c>
      <c r="K222" s="67">
        <f t="shared" si="118"/>
        <v>0</v>
      </c>
      <c r="L222" s="67">
        <f t="shared" si="119"/>
        <v>7.3362415736728526E-2</v>
      </c>
      <c r="M222" s="67">
        <f t="shared" si="94"/>
        <v>3.3948912051535496E-2</v>
      </c>
      <c r="N222" s="67">
        <f t="shared" si="95"/>
        <v>1.9112317995850558E-2</v>
      </c>
      <c r="O222" s="67">
        <f t="shared" si="96"/>
        <v>2.4250453296860375E-2</v>
      </c>
      <c r="P222" s="67">
        <f t="shared" si="97"/>
        <v>2.6882346095660203E-3</v>
      </c>
      <c r="S222" s="67">
        <f t="shared" si="120"/>
        <v>0</v>
      </c>
      <c r="T222" s="67">
        <f t="shared" si="121"/>
        <v>7.0796165928023264E-2</v>
      </c>
      <c r="U222" s="67">
        <f t="shared" si="98"/>
        <v>3.3385366791668099E-2</v>
      </c>
      <c r="V222" s="67">
        <f t="shared" si="99"/>
        <v>1.893197191109839E-2</v>
      </c>
      <c r="W222" s="67">
        <f t="shared" si="100"/>
        <v>2.3961080009412668E-2</v>
      </c>
      <c r="X222" s="67">
        <f t="shared" si="101"/>
        <v>2.6846277694835522E-3</v>
      </c>
      <c r="AR222" s="122">
        <f t="shared" si="102"/>
        <v>0</v>
      </c>
      <c r="AS222" s="76">
        <f t="shared" si="103"/>
        <v>7.0796165928023264E-2</v>
      </c>
      <c r="AT222" s="122">
        <f t="shared" si="104"/>
        <v>3.3385366791668099E-2</v>
      </c>
      <c r="AU222" s="76">
        <f t="shared" si="105"/>
        <v>1.893197191109839E-2</v>
      </c>
      <c r="AV222" s="76">
        <f t="shared" si="106"/>
        <v>2.3961080009412668E-2</v>
      </c>
      <c r="AW222" s="76">
        <f t="shared" si="107"/>
        <v>2.6846277694835522E-3</v>
      </c>
      <c r="AY222" s="118">
        <v>43633</v>
      </c>
      <c r="AZ222" s="123">
        <f t="shared" si="108"/>
        <v>0</v>
      </c>
      <c r="BA222" s="67">
        <f t="shared" si="109"/>
        <v>2.717048136492119E-2</v>
      </c>
      <c r="BB222" s="123">
        <f t="shared" si="110"/>
        <v>6.5499540391324607E-2</v>
      </c>
      <c r="BC222" s="67">
        <f t="shared" si="111"/>
        <v>2.7623898805432683E-2</v>
      </c>
      <c r="BD222" s="67">
        <f t="shared" si="112"/>
        <v>9.328327512069213E-4</v>
      </c>
      <c r="BE222" s="67">
        <f t="shared" si="113"/>
        <v>1.5376171952769748E-2</v>
      </c>
      <c r="BH222" s="57">
        <f t="shared" si="114"/>
        <v>2.717048136492119E-2</v>
      </c>
      <c r="BJ222" s="57">
        <f t="shared" si="115"/>
        <v>2.7623898805432683E-2</v>
      </c>
      <c r="BK222" s="57">
        <f t="shared" si="116"/>
        <v>9.328327512069213E-4</v>
      </c>
      <c r="BL222" s="57">
        <f t="shared" si="117"/>
        <v>1.5376171952769748E-2</v>
      </c>
    </row>
    <row r="223" spans="2:64" x14ac:dyDescent="0.25">
      <c r="B223" s="118">
        <v>43465</v>
      </c>
      <c r="C223" s="62">
        <v>5.4569644927978516</v>
      </c>
      <c r="D223" s="62">
        <v>11.172495524088539</v>
      </c>
      <c r="E223" s="62">
        <v>3.97355055809021</v>
      </c>
      <c r="F223" s="62">
        <v>2.6210798422495518</v>
      </c>
      <c r="G223" s="62">
        <v>29.36891619364421</v>
      </c>
      <c r="H223" s="62">
        <v>91472.333333333328</v>
      </c>
      <c r="K223" s="67">
        <f t="shared" si="118"/>
        <v>0</v>
      </c>
      <c r="L223" s="67">
        <f t="shared" si="119"/>
        <v>9.2782482612260964E-2</v>
      </c>
      <c r="M223" s="67">
        <f t="shared" si="94"/>
        <v>4.6129679996133266E-2</v>
      </c>
      <c r="N223" s="67">
        <f t="shared" si="95"/>
        <v>0.16168070957560476</v>
      </c>
      <c r="O223" s="67">
        <f t="shared" si="96"/>
        <v>0.17574259277990545</v>
      </c>
      <c r="P223" s="67">
        <f t="shared" si="97"/>
        <v>6.1644286084578059E-2</v>
      </c>
      <c r="S223" s="67">
        <f t="shared" si="120"/>
        <v>0</v>
      </c>
      <c r="T223" s="67">
        <f t="shared" si="121"/>
        <v>8.8727179885504201E-2</v>
      </c>
      <c r="U223" s="67">
        <f t="shared" si="98"/>
        <v>4.5097335009964254E-2</v>
      </c>
      <c r="V223" s="67">
        <f t="shared" si="99"/>
        <v>0.14986784405863229</v>
      </c>
      <c r="W223" s="67">
        <f t="shared" si="100"/>
        <v>0.16189994182734743</v>
      </c>
      <c r="X223" s="67">
        <f t="shared" si="101"/>
        <v>5.9818919522745304E-2</v>
      </c>
      <c r="AR223" s="122">
        <f t="shared" si="102"/>
        <v>0</v>
      </c>
      <c r="AS223" s="76">
        <f t="shared" si="103"/>
        <v>8.8727179885504201E-2</v>
      </c>
      <c r="AT223" s="122">
        <f t="shared" si="104"/>
        <v>4.5097335009964254E-2</v>
      </c>
      <c r="AU223" s="76" t="str">
        <f t="shared" si="105"/>
        <v/>
      </c>
      <c r="AV223" s="76" t="str">
        <f t="shared" si="106"/>
        <v/>
      </c>
      <c r="AW223" s="76">
        <f t="shared" si="107"/>
        <v>5.9818919522745304E-2</v>
      </c>
      <c r="AY223" s="118">
        <v>43640</v>
      </c>
      <c r="AZ223" s="123">
        <f t="shared" si="108"/>
        <v>0</v>
      </c>
      <c r="BA223" s="67">
        <f t="shared" si="109"/>
        <v>-1.105033204113608E-2</v>
      </c>
      <c r="BB223" s="123">
        <f t="shared" si="110"/>
        <v>1.7992799547822552E-2</v>
      </c>
      <c r="BC223" s="67">
        <f t="shared" si="111"/>
        <v>1.148099912458817E-2</v>
      </c>
      <c r="BD223" s="67">
        <f t="shared" si="112"/>
        <v>-1.6494659191222817E-2</v>
      </c>
      <c r="BE223" s="67">
        <f t="shared" si="113"/>
        <v>1.0672964966516024E-2</v>
      </c>
      <c r="BH223" s="57">
        <f t="shared" si="114"/>
        <v>-1.105033204113608E-2</v>
      </c>
      <c r="BJ223" s="57">
        <f t="shared" si="115"/>
        <v>1.148099912458817E-2</v>
      </c>
      <c r="BK223" s="57">
        <f t="shared" si="116"/>
        <v>-1.6494659191222817E-2</v>
      </c>
      <c r="BL223" s="57">
        <f t="shared" si="117"/>
        <v>1.0672964966516024E-2</v>
      </c>
    </row>
    <row r="224" spans="2:64" x14ac:dyDescent="0.25">
      <c r="B224" s="118">
        <v>43472</v>
      </c>
      <c r="C224" s="62">
        <v>5.4569644927978516</v>
      </c>
      <c r="D224" s="62">
        <v>10.962513732910161</v>
      </c>
      <c r="E224" s="62">
        <v>3.7276096820831301</v>
      </c>
      <c r="F224" s="62">
        <v>2.7052387714385988</v>
      </c>
      <c r="G224" s="62">
        <v>30.49420890808106</v>
      </c>
      <c r="H224" s="62">
        <v>92961.600000000006</v>
      </c>
      <c r="K224" s="67">
        <f t="shared" si="118"/>
        <v>0</v>
      </c>
      <c r="L224" s="67">
        <f t="shared" si="119"/>
        <v>-1.8794529004343419E-2</v>
      </c>
      <c r="M224" s="67">
        <f t="shared" si="94"/>
        <v>-6.1894487665783093E-2</v>
      </c>
      <c r="N224" s="67">
        <f t="shared" si="95"/>
        <v>3.2108495068512433E-2</v>
      </c>
      <c r="O224" s="67">
        <f t="shared" si="96"/>
        <v>3.8315772601795084E-2</v>
      </c>
      <c r="P224" s="67">
        <f t="shared" si="97"/>
        <v>1.6281061304511235E-2</v>
      </c>
      <c r="S224" s="67">
        <f t="shared" si="120"/>
        <v>0</v>
      </c>
      <c r="T224" s="67">
        <f t="shared" si="121"/>
        <v>-1.8973390792254515E-2</v>
      </c>
      <c r="U224" s="67">
        <f t="shared" si="98"/>
        <v>-6.3892849805011032E-2</v>
      </c>
      <c r="V224" s="67">
        <f t="shared" si="99"/>
        <v>3.1603792413848787E-2</v>
      </c>
      <c r="W224" s="67">
        <f t="shared" si="100"/>
        <v>3.7599951006262948E-2</v>
      </c>
      <c r="X224" s="67">
        <f t="shared" si="101"/>
        <v>1.614994604207988E-2</v>
      </c>
      <c r="AR224" s="122">
        <f t="shared" si="102"/>
        <v>0</v>
      </c>
      <c r="AS224" s="76">
        <f t="shared" si="103"/>
        <v>-1.8973390792254515E-2</v>
      </c>
      <c r="AT224" s="122">
        <f t="shared" si="104"/>
        <v>-6.3892849805011032E-2</v>
      </c>
      <c r="AU224" s="76">
        <f t="shared" si="105"/>
        <v>3.1603792413848787E-2</v>
      </c>
      <c r="AV224" s="76">
        <f t="shared" si="106"/>
        <v>3.7599951006262948E-2</v>
      </c>
      <c r="AW224" s="76">
        <f t="shared" si="107"/>
        <v>1.614994604207988E-2</v>
      </c>
      <c r="AY224" s="118">
        <v>43647</v>
      </c>
      <c r="AZ224" s="123">
        <f t="shared" si="108"/>
        <v>0</v>
      </c>
      <c r="BA224" s="67">
        <f t="shared" si="109"/>
        <v>2.0761699505283743E-2</v>
      </c>
      <c r="BB224" s="123">
        <f t="shared" si="110"/>
        <v>2.7618580210382163E-2</v>
      </c>
      <c r="BC224" s="67">
        <f t="shared" si="111"/>
        <v>3.9886583037685393E-2</v>
      </c>
      <c r="BD224" s="67">
        <f t="shared" si="112"/>
        <v>4.2968792229008908E-2</v>
      </c>
      <c r="BE224" s="67">
        <f t="shared" si="113"/>
        <v>1.4126707992661431E-2</v>
      </c>
      <c r="BH224" s="57">
        <f t="shared" si="114"/>
        <v>2.0761699505283743E-2</v>
      </c>
      <c r="BJ224" s="57">
        <f t="shared" si="115"/>
        <v>3.9886583037685393E-2</v>
      </c>
      <c r="BK224" s="57">
        <f t="shared" si="116"/>
        <v>4.2968792229008908E-2</v>
      </c>
      <c r="BL224" s="57">
        <f t="shared" si="117"/>
        <v>1.4126707992661431E-2</v>
      </c>
    </row>
    <row r="225" spans="2:64" x14ac:dyDescent="0.25">
      <c r="B225" s="118">
        <v>43479</v>
      </c>
      <c r="C225" s="62">
        <v>5.4569644927978516</v>
      </c>
      <c r="D225" s="62">
        <v>11.083045196533201</v>
      </c>
      <c r="E225" s="62">
        <v>4.4264785766601564</v>
      </c>
      <c r="F225" s="62">
        <v>2.9710504531860349</v>
      </c>
      <c r="G225" s="62">
        <v>33.197494506835938</v>
      </c>
      <c r="H225" s="62">
        <v>94874.2</v>
      </c>
      <c r="K225" s="67">
        <f t="shared" si="118"/>
        <v>0</v>
      </c>
      <c r="L225" s="67">
        <f t="shared" si="119"/>
        <v>1.0994874584393743E-2</v>
      </c>
      <c r="M225" s="67">
        <f t="shared" si="94"/>
        <v>0.18748446167423616</v>
      </c>
      <c r="N225" s="67">
        <f t="shared" si="95"/>
        <v>9.8258122186413166E-2</v>
      </c>
      <c r="O225" s="67">
        <f t="shared" si="96"/>
        <v>8.8649146692193703E-2</v>
      </c>
      <c r="P225" s="67">
        <f t="shared" si="97"/>
        <v>2.0574086504535183E-2</v>
      </c>
      <c r="S225" s="67">
        <f t="shared" si="120"/>
        <v>0</v>
      </c>
      <c r="T225" s="67">
        <f t="shared" si="121"/>
        <v>1.0934870376021475E-2</v>
      </c>
      <c r="U225" s="67">
        <f t="shared" si="98"/>
        <v>0.17183717193514469</v>
      </c>
      <c r="V225" s="67">
        <f t="shared" si="99"/>
        <v>9.3725399417916896E-2</v>
      </c>
      <c r="W225" s="67">
        <f t="shared" si="100"/>
        <v>8.4937612693896575E-2</v>
      </c>
      <c r="X225" s="67">
        <f t="shared" si="101"/>
        <v>2.0365298873240525E-2</v>
      </c>
      <c r="AR225" s="122">
        <f t="shared" si="102"/>
        <v>0</v>
      </c>
      <c r="AS225" s="76">
        <f t="shared" si="103"/>
        <v>1.0934870376021475E-2</v>
      </c>
      <c r="AT225" s="122" t="str">
        <f t="shared" si="104"/>
        <v/>
      </c>
      <c r="AU225" s="76">
        <f t="shared" si="105"/>
        <v>9.3725399417916896E-2</v>
      </c>
      <c r="AV225" s="76">
        <f t="shared" si="106"/>
        <v>8.4937612693896575E-2</v>
      </c>
      <c r="AW225" s="76">
        <f t="shared" si="107"/>
        <v>2.0365298873240525E-2</v>
      </c>
      <c r="AY225" s="118">
        <v>43654</v>
      </c>
      <c r="AZ225" s="123">
        <f t="shared" si="108"/>
        <v>0</v>
      </c>
      <c r="BA225" s="67">
        <f t="shared" si="109"/>
        <v>1.3148768255584493E-2</v>
      </c>
      <c r="BB225" s="123">
        <f t="shared" si="110"/>
        <v>4.1753565056743672E-2</v>
      </c>
      <c r="BC225" s="67">
        <f t="shared" si="111"/>
        <v>5.0044322263765033E-2</v>
      </c>
      <c r="BD225" s="67">
        <f t="shared" si="112"/>
        <v>4.3196672542900334E-2</v>
      </c>
      <c r="BE225" s="67">
        <f t="shared" si="113"/>
        <v>2.420236442120588E-2</v>
      </c>
      <c r="BH225" s="57">
        <f t="shared" si="114"/>
        <v>1.3148768255584493E-2</v>
      </c>
      <c r="BJ225" s="57">
        <f t="shared" si="115"/>
        <v>5.0044322263765033E-2</v>
      </c>
      <c r="BK225" s="57">
        <f t="shared" si="116"/>
        <v>4.3196672542900334E-2</v>
      </c>
      <c r="BL225" s="57">
        <f t="shared" si="117"/>
        <v>2.420236442120588E-2</v>
      </c>
    </row>
    <row r="226" spans="2:64" x14ac:dyDescent="0.25">
      <c r="B226" s="118">
        <v>43486</v>
      </c>
      <c r="C226" s="62">
        <v>5.4569644927978516</v>
      </c>
      <c r="D226" s="62">
        <v>10.7209312915802</v>
      </c>
      <c r="E226" s="62">
        <v>4.3244537115097046</v>
      </c>
      <c r="F226" s="62">
        <v>2.9664947986602779</v>
      </c>
      <c r="G226" s="62">
        <v>33.91403865814209</v>
      </c>
      <c r="H226" s="62">
        <v>96337</v>
      </c>
      <c r="K226" s="67">
        <f t="shared" si="118"/>
        <v>0</v>
      </c>
      <c r="L226" s="67">
        <f t="shared" si="119"/>
        <v>-3.2672780678208446E-2</v>
      </c>
      <c r="M226" s="67">
        <f t="shared" si="94"/>
        <v>-2.3048765148984685E-2</v>
      </c>
      <c r="N226" s="67">
        <f t="shared" si="95"/>
        <v>-1.5333480859848203E-3</v>
      </c>
      <c r="O226" s="67">
        <f t="shared" si="96"/>
        <v>2.1584284053683733E-2</v>
      </c>
      <c r="P226" s="67">
        <f t="shared" si="97"/>
        <v>1.541831182766229E-2</v>
      </c>
      <c r="S226" s="67">
        <f t="shared" si="120"/>
        <v>0</v>
      </c>
      <c r="T226" s="67">
        <f t="shared" si="121"/>
        <v>-3.3218454706661765E-2</v>
      </c>
      <c r="U226" s="67">
        <f t="shared" si="98"/>
        <v>-2.3318541336525566E-2</v>
      </c>
      <c r="V226" s="67">
        <f t="shared" si="99"/>
        <v>-1.5345248672585963E-3</v>
      </c>
      <c r="W226" s="67">
        <f t="shared" si="100"/>
        <v>2.1354641958586877E-2</v>
      </c>
      <c r="X226" s="67">
        <f t="shared" si="101"/>
        <v>1.5300657471028468E-2</v>
      </c>
      <c r="AR226" s="122">
        <f t="shared" si="102"/>
        <v>0</v>
      </c>
      <c r="AS226" s="76">
        <f t="shared" si="103"/>
        <v>-3.3218454706661765E-2</v>
      </c>
      <c r="AT226" s="122">
        <f t="shared" si="104"/>
        <v>-2.3318541336525566E-2</v>
      </c>
      <c r="AU226" s="76">
        <f t="shared" si="105"/>
        <v>-1.5345248672585963E-3</v>
      </c>
      <c r="AV226" s="76">
        <f t="shared" si="106"/>
        <v>2.1354641958586877E-2</v>
      </c>
      <c r="AW226" s="76">
        <f t="shared" si="107"/>
        <v>1.5300657471028468E-2</v>
      </c>
      <c r="AY226" s="118">
        <v>43661</v>
      </c>
      <c r="AZ226" s="123">
        <f t="shared" si="108"/>
        <v>0</v>
      </c>
      <c r="BA226" s="67">
        <f t="shared" si="109"/>
        <v>-2.2756045472701276E-2</v>
      </c>
      <c r="BB226" s="123">
        <f t="shared" si="110"/>
        <v>-9.7456976487252777E-3</v>
      </c>
      <c r="BC226" s="67">
        <f t="shared" si="111"/>
        <v>2.8710961038556377E-3</v>
      </c>
      <c r="BD226" s="67">
        <f t="shared" si="112"/>
        <v>3.1421265639148946E-2</v>
      </c>
      <c r="BE226" s="67">
        <f t="shared" si="113"/>
        <v>-8.9012269687468587E-3</v>
      </c>
      <c r="BH226" s="57">
        <f t="shared" si="114"/>
        <v>-2.2756045472701276E-2</v>
      </c>
      <c r="BJ226" s="57">
        <f t="shared" si="115"/>
        <v>2.8710961038556377E-3</v>
      </c>
      <c r="BK226" s="57">
        <f t="shared" si="116"/>
        <v>3.1421265639148946E-2</v>
      </c>
      <c r="BL226" s="57">
        <f t="shared" si="117"/>
        <v>-8.9012269687468587E-3</v>
      </c>
    </row>
    <row r="227" spans="2:64" x14ac:dyDescent="0.25">
      <c r="B227" s="118">
        <v>43493</v>
      </c>
      <c r="C227" s="62">
        <v>5.4569644927978516</v>
      </c>
      <c r="D227" s="62">
        <v>10.401298904418949</v>
      </c>
      <c r="E227" s="62">
        <v>4.5827615737915037</v>
      </c>
      <c r="F227" s="62">
        <v>3.0177237033843989</v>
      </c>
      <c r="G227" s="62">
        <v>35.291085815429689</v>
      </c>
      <c r="H227" s="62">
        <v>96666.8</v>
      </c>
      <c r="K227" s="67">
        <f t="shared" si="118"/>
        <v>0</v>
      </c>
      <c r="L227" s="67">
        <f t="shared" si="119"/>
        <v>-2.9813863970220345E-2</v>
      </c>
      <c r="M227" s="67">
        <f t="shared" si="94"/>
        <v>5.9731905927054463E-2</v>
      </c>
      <c r="N227" s="67">
        <f t="shared" si="95"/>
        <v>1.7269170587205007E-2</v>
      </c>
      <c r="O227" s="67">
        <f t="shared" si="96"/>
        <v>4.0604045161604319E-2</v>
      </c>
      <c r="P227" s="67">
        <f t="shared" si="97"/>
        <v>3.4233991093763905E-3</v>
      </c>
      <c r="S227" s="67">
        <f t="shared" si="120"/>
        <v>0</v>
      </c>
      <c r="T227" s="67">
        <f t="shared" si="121"/>
        <v>-3.0267333079573779E-2</v>
      </c>
      <c r="U227" s="67">
        <f t="shared" si="98"/>
        <v>5.8015957197846496E-2</v>
      </c>
      <c r="V227" s="67">
        <f t="shared" si="99"/>
        <v>1.712175322437853E-2</v>
      </c>
      <c r="W227" s="67">
        <f t="shared" si="100"/>
        <v>3.9801357202282388E-2</v>
      </c>
      <c r="X227" s="67">
        <f t="shared" si="101"/>
        <v>3.417552618094379E-3</v>
      </c>
      <c r="AR227" s="122">
        <f t="shared" si="102"/>
        <v>0</v>
      </c>
      <c r="AS227" s="76">
        <f t="shared" si="103"/>
        <v>-3.0267333079573779E-2</v>
      </c>
      <c r="AT227" s="122">
        <f t="shared" si="104"/>
        <v>5.8015957197846496E-2</v>
      </c>
      <c r="AU227" s="76">
        <f t="shared" si="105"/>
        <v>1.712175322437853E-2</v>
      </c>
      <c r="AV227" s="76">
        <f t="shared" si="106"/>
        <v>3.9801357202282388E-2</v>
      </c>
      <c r="AW227" s="76">
        <f t="shared" si="107"/>
        <v>3.417552618094379E-3</v>
      </c>
      <c r="AY227" s="118">
        <v>43668</v>
      </c>
      <c r="AZ227" s="123">
        <f t="shared" si="108"/>
        <v>0</v>
      </c>
      <c r="BA227" s="67">
        <f t="shared" si="109"/>
        <v>-1.5499123802858962E-2</v>
      </c>
      <c r="BB227" s="123">
        <f t="shared" si="110"/>
        <v>-5.9119472216897798E-2</v>
      </c>
      <c r="BC227" s="67">
        <f t="shared" si="111"/>
        <v>6.1656123884559298E-3</v>
      </c>
      <c r="BD227" s="67">
        <f t="shared" si="112"/>
        <v>5.9961061545626198E-3</v>
      </c>
      <c r="BE227" s="67">
        <f t="shared" si="113"/>
        <v>-4.5445417463344379E-3</v>
      </c>
      <c r="BH227" s="57">
        <f t="shared" si="114"/>
        <v>-1.5499123802858962E-2</v>
      </c>
      <c r="BJ227" s="57">
        <f t="shared" si="115"/>
        <v>6.1656123884559298E-3</v>
      </c>
      <c r="BK227" s="57">
        <f t="shared" si="116"/>
        <v>5.9961061545626198E-3</v>
      </c>
      <c r="BL227" s="57">
        <f t="shared" si="117"/>
        <v>-4.5445417463344379E-3</v>
      </c>
    </row>
    <row r="228" spans="2:64" x14ac:dyDescent="0.25">
      <c r="B228" s="118">
        <v>43500</v>
      </c>
      <c r="C228" s="62">
        <v>5.4569644927978516</v>
      </c>
      <c r="D228" s="62">
        <v>10.31772117614746</v>
      </c>
      <c r="E228" s="62">
        <v>4.7427543640136722</v>
      </c>
      <c r="F228" s="62">
        <v>3.02572455406189</v>
      </c>
      <c r="G228" s="62">
        <v>33.829762268066403</v>
      </c>
      <c r="H228" s="62">
        <v>96257</v>
      </c>
      <c r="K228" s="67">
        <f t="shared" si="118"/>
        <v>0</v>
      </c>
      <c r="L228" s="67">
        <f t="shared" si="119"/>
        <v>-8.0353164580225789E-3</v>
      </c>
      <c r="M228" s="67">
        <f t="shared" si="94"/>
        <v>3.4911873036807428E-2</v>
      </c>
      <c r="N228" s="67">
        <f t="shared" si="95"/>
        <v>2.6512866862258289E-3</v>
      </c>
      <c r="O228" s="67">
        <f t="shared" si="96"/>
        <v>-4.140772417731553E-2</v>
      </c>
      <c r="P228" s="67">
        <f t="shared" si="97"/>
        <v>-4.2393044975110872E-3</v>
      </c>
      <c r="S228" s="67">
        <f t="shared" si="120"/>
        <v>0</v>
      </c>
      <c r="T228" s="67">
        <f t="shared" si="121"/>
        <v>-8.06777359917237E-3</v>
      </c>
      <c r="U228" s="67">
        <f t="shared" si="98"/>
        <v>3.4316276267795112E-2</v>
      </c>
      <c r="V228" s="67">
        <f t="shared" si="99"/>
        <v>2.6477782256013292E-3</v>
      </c>
      <c r="W228" s="67">
        <f t="shared" si="100"/>
        <v>-4.2289450058020199E-2</v>
      </c>
      <c r="X228" s="67">
        <f t="shared" si="101"/>
        <v>-4.2483158256826532E-3</v>
      </c>
      <c r="AR228" s="122">
        <f t="shared" si="102"/>
        <v>0</v>
      </c>
      <c r="AS228" s="76">
        <f t="shared" si="103"/>
        <v>-8.06777359917237E-3</v>
      </c>
      <c r="AT228" s="122">
        <f t="shared" si="104"/>
        <v>3.4316276267795112E-2</v>
      </c>
      <c r="AU228" s="76">
        <f t="shared" si="105"/>
        <v>2.6477782256013292E-3</v>
      </c>
      <c r="AV228" s="76">
        <f t="shared" si="106"/>
        <v>-4.2289450058020199E-2</v>
      </c>
      <c r="AW228" s="76">
        <f t="shared" si="107"/>
        <v>-4.2483158256826532E-3</v>
      </c>
      <c r="AY228" s="118">
        <v>43675</v>
      </c>
      <c r="AZ228" s="123">
        <f t="shared" si="108"/>
        <v>0</v>
      </c>
      <c r="BA228" s="67">
        <f t="shared" si="109"/>
        <v>3.4886711722389926E-2</v>
      </c>
      <c r="BB228" s="123">
        <f t="shared" si="110"/>
        <v>2.122302123195844E-2</v>
      </c>
      <c r="BC228" s="67">
        <f t="shared" si="111"/>
        <v>1.3861820697777643E-2</v>
      </c>
      <c r="BD228" s="67">
        <f t="shared" si="112"/>
        <v>2.8047167558405053E-2</v>
      </c>
      <c r="BE228" s="67">
        <f t="shared" si="113"/>
        <v>-8.1900921275251306E-3</v>
      </c>
      <c r="BH228" s="57">
        <f t="shared" si="114"/>
        <v>3.4886711722389926E-2</v>
      </c>
      <c r="BJ228" s="57">
        <f t="shared" si="115"/>
        <v>1.3861820697777643E-2</v>
      </c>
      <c r="BK228" s="57">
        <f t="shared" si="116"/>
        <v>2.8047167558405053E-2</v>
      </c>
      <c r="BL228" s="57">
        <f t="shared" si="117"/>
        <v>-8.1900921275251306E-3</v>
      </c>
    </row>
    <row r="229" spans="2:64" x14ac:dyDescent="0.25">
      <c r="B229" s="118">
        <v>43507</v>
      </c>
      <c r="C229" s="62">
        <v>5.4569644927978516</v>
      </c>
      <c r="D229" s="62">
        <v>10.268332862854001</v>
      </c>
      <c r="E229" s="62">
        <v>4.3796393394470217</v>
      </c>
      <c r="F229" s="62">
        <v>3.0034994602203371</v>
      </c>
      <c r="G229" s="62">
        <v>31.407130813598631</v>
      </c>
      <c r="H229" s="62">
        <v>96392.8</v>
      </c>
      <c r="K229" s="67">
        <f t="shared" si="118"/>
        <v>0</v>
      </c>
      <c r="L229" s="67">
        <f t="shared" si="119"/>
        <v>-4.7867462640525105E-3</v>
      </c>
      <c r="M229" s="67">
        <f t="shared" si="94"/>
        <v>-7.6562055863959144E-2</v>
      </c>
      <c r="N229" s="67">
        <f t="shared" si="95"/>
        <v>-7.3453790801005781E-3</v>
      </c>
      <c r="O229" s="67">
        <f t="shared" si="96"/>
        <v>-7.1612429176146297E-2</v>
      </c>
      <c r="P229" s="67">
        <f t="shared" si="97"/>
        <v>1.4108064868010306E-3</v>
      </c>
      <c r="S229" s="67">
        <f t="shared" si="120"/>
        <v>0</v>
      </c>
      <c r="T229" s="67">
        <f t="shared" si="121"/>
        <v>-4.7982394251823704E-3</v>
      </c>
      <c r="U229" s="67">
        <f t="shared" si="98"/>
        <v>-7.9651677988232208E-2</v>
      </c>
      <c r="V229" s="67">
        <f t="shared" si="99"/>
        <v>-7.3724892147415495E-3</v>
      </c>
      <c r="W229" s="67">
        <f t="shared" si="100"/>
        <v>-7.4305992409673172E-2</v>
      </c>
      <c r="X229" s="67">
        <f t="shared" si="101"/>
        <v>1.4098122343514426E-3</v>
      </c>
      <c r="AR229" s="122">
        <f t="shared" si="102"/>
        <v>0</v>
      </c>
      <c r="AS229" s="76">
        <f t="shared" si="103"/>
        <v>-4.7982394251823704E-3</v>
      </c>
      <c r="AT229" s="122">
        <f t="shared" si="104"/>
        <v>-7.9651677988232208E-2</v>
      </c>
      <c r="AU229" s="76">
        <f t="shared" si="105"/>
        <v>-7.3724892147415495E-3</v>
      </c>
      <c r="AV229" s="76">
        <f t="shared" si="106"/>
        <v>-7.4305992409673172E-2</v>
      </c>
      <c r="AW229" s="76">
        <f t="shared" si="107"/>
        <v>1.4098122343514426E-3</v>
      </c>
      <c r="AY229" s="118">
        <v>43682</v>
      </c>
      <c r="AZ229" s="123">
        <f t="shared" si="108"/>
        <v>0</v>
      </c>
      <c r="BA229" s="67">
        <f t="shared" si="109"/>
        <v>2.9236972448805278E-2</v>
      </c>
      <c r="BB229" s="123">
        <f t="shared" si="110"/>
        <v>-1.6065441249339188E-2</v>
      </c>
      <c r="BC229" s="67">
        <f t="shared" si="111"/>
        <v>1.2622561543099671E-4</v>
      </c>
      <c r="BD229" s="67">
        <f t="shared" si="112"/>
        <v>2.6344756531376485E-2</v>
      </c>
      <c r="BE229" s="67">
        <f t="shared" si="113"/>
        <v>2.4751920592791044E-4</v>
      </c>
      <c r="BH229" s="57">
        <f t="shared" si="114"/>
        <v>2.9236972448805278E-2</v>
      </c>
      <c r="BJ229" s="57">
        <f t="shared" si="115"/>
        <v>1.2622561543099671E-4</v>
      </c>
      <c r="BK229" s="57">
        <f t="shared" si="116"/>
        <v>2.6344756531376485E-2</v>
      </c>
      <c r="BL229" s="57">
        <f t="shared" si="117"/>
        <v>2.4751920592791044E-4</v>
      </c>
    </row>
    <row r="230" spans="2:64" x14ac:dyDescent="0.25">
      <c r="B230" s="118">
        <v>43514</v>
      </c>
      <c r="C230" s="62">
        <v>5.4569644927978516</v>
      </c>
      <c r="D230" s="62">
        <v>10.41407661437988</v>
      </c>
      <c r="E230" s="62">
        <v>4.7102926254272459</v>
      </c>
      <c r="F230" s="62">
        <v>3.1110693454742431</v>
      </c>
      <c r="G230" s="62">
        <v>31.81681938171387</v>
      </c>
      <c r="H230" s="62">
        <v>97106.4</v>
      </c>
      <c r="K230" s="67">
        <f t="shared" si="118"/>
        <v>0</v>
      </c>
      <c r="L230" s="67">
        <f t="shared" si="119"/>
        <v>1.4193516461967315E-2</v>
      </c>
      <c r="M230" s="67">
        <f t="shared" si="94"/>
        <v>7.5497834491086824E-2</v>
      </c>
      <c r="N230" s="67">
        <f t="shared" si="95"/>
        <v>3.5814850869330561E-2</v>
      </c>
      <c r="O230" s="67">
        <f t="shared" si="96"/>
        <v>1.3044444287086954E-2</v>
      </c>
      <c r="P230" s="67">
        <f t="shared" si="97"/>
        <v>7.4030425508957443E-3</v>
      </c>
      <c r="S230" s="67">
        <f t="shared" si="120"/>
        <v>0</v>
      </c>
      <c r="T230" s="67">
        <f t="shared" si="121"/>
        <v>1.4093731597518939E-2</v>
      </c>
      <c r="U230" s="67">
        <f t="shared" si="98"/>
        <v>7.2783656233231797E-2</v>
      </c>
      <c r="V230" s="67">
        <f t="shared" si="99"/>
        <v>3.5188412488701332E-2</v>
      </c>
      <c r="W230" s="67">
        <f t="shared" si="100"/>
        <v>1.2960098230162111E-2</v>
      </c>
      <c r="X230" s="67">
        <f t="shared" si="101"/>
        <v>7.3757745262576302E-3</v>
      </c>
      <c r="AR230" s="122">
        <f t="shared" si="102"/>
        <v>0</v>
      </c>
      <c r="AS230" s="76">
        <f t="shared" si="103"/>
        <v>1.4093731597518939E-2</v>
      </c>
      <c r="AT230" s="122">
        <f t="shared" si="104"/>
        <v>7.2783656233231797E-2</v>
      </c>
      <c r="AU230" s="76">
        <f t="shared" si="105"/>
        <v>3.5188412488701332E-2</v>
      </c>
      <c r="AV230" s="76">
        <f t="shared" si="106"/>
        <v>1.2960098230162111E-2</v>
      </c>
      <c r="AW230" s="76">
        <f t="shared" si="107"/>
        <v>7.3757745262576302E-3</v>
      </c>
      <c r="AY230" s="118">
        <v>43689</v>
      </c>
      <c r="AZ230" s="123">
        <f t="shared" si="108"/>
        <v>0</v>
      </c>
      <c r="BA230" s="67">
        <f t="shared" si="109"/>
        <v>1.5274854963943828E-2</v>
      </c>
      <c r="BB230" s="123">
        <f t="shared" si="110"/>
        <v>-6.7585260825718391E-2</v>
      </c>
      <c r="BC230" s="67">
        <f t="shared" si="111"/>
        <v>-4.0196018016833278E-2</v>
      </c>
      <c r="BD230" s="67">
        <f t="shared" si="112"/>
        <v>-2.8891581544170136E-3</v>
      </c>
      <c r="BE230" s="67">
        <f t="shared" si="113"/>
        <v>-1.7337213976451448E-2</v>
      </c>
      <c r="BH230" s="57">
        <f t="shared" si="114"/>
        <v>1.5274854963943828E-2</v>
      </c>
      <c r="BJ230" s="57">
        <f t="shared" si="115"/>
        <v>-4.0196018016833278E-2</v>
      </c>
      <c r="BK230" s="57">
        <f t="shared" si="116"/>
        <v>-2.8891581544170136E-3</v>
      </c>
      <c r="BL230" s="57">
        <f t="shared" si="117"/>
        <v>-1.7337213976451448E-2</v>
      </c>
    </row>
    <row r="231" spans="2:64" x14ac:dyDescent="0.25">
      <c r="B231" s="118">
        <v>43521</v>
      </c>
      <c r="C231" s="62">
        <v>5.4569644927978516</v>
      </c>
      <c r="D231" s="62">
        <v>10.75426006317139</v>
      </c>
      <c r="E231" s="62">
        <v>5.0335252761840819</v>
      </c>
      <c r="F231" s="62">
        <v>3.1075128555297851</v>
      </c>
      <c r="G231" s="62">
        <v>32.111985778808602</v>
      </c>
      <c r="H231" s="62">
        <v>96467.6</v>
      </c>
      <c r="K231" s="67">
        <f t="shared" si="118"/>
        <v>0</v>
      </c>
      <c r="L231" s="67">
        <f t="shared" si="119"/>
        <v>3.2665733255868412E-2</v>
      </c>
      <c r="M231" s="67">
        <f t="shared" si="94"/>
        <v>6.8622626333648906E-2</v>
      </c>
      <c r="N231" s="67">
        <f t="shared" si="95"/>
        <v>-1.1431728288640031E-3</v>
      </c>
      <c r="O231" s="67">
        <f t="shared" si="96"/>
        <v>9.2770554326486732E-3</v>
      </c>
      <c r="P231" s="67">
        <f t="shared" si="97"/>
        <v>-6.5783511694387231E-3</v>
      </c>
      <c r="S231" s="67">
        <f t="shared" si="120"/>
        <v>0</v>
      </c>
      <c r="T231" s="67">
        <f t="shared" si="121"/>
        <v>3.214354944223527E-2</v>
      </c>
      <c r="U231" s="67">
        <f t="shared" si="98"/>
        <v>6.6370554127636705E-2</v>
      </c>
      <c r="V231" s="67">
        <f t="shared" si="99"/>
        <v>-1.1438267493325759E-3</v>
      </c>
      <c r="W231" s="67">
        <f t="shared" si="100"/>
        <v>9.2342878552097926E-3</v>
      </c>
      <c r="X231" s="67">
        <f t="shared" si="101"/>
        <v>-6.6000838842121866E-3</v>
      </c>
      <c r="AR231" s="122">
        <f t="shared" si="102"/>
        <v>0</v>
      </c>
      <c r="AS231" s="76">
        <f t="shared" si="103"/>
        <v>3.214354944223527E-2</v>
      </c>
      <c r="AT231" s="122">
        <f t="shared" si="104"/>
        <v>6.6370554127636705E-2</v>
      </c>
      <c r="AU231" s="76">
        <f t="shared" si="105"/>
        <v>-1.1438267493325759E-3</v>
      </c>
      <c r="AV231" s="76">
        <f t="shared" si="106"/>
        <v>9.2342878552097926E-3</v>
      </c>
      <c r="AW231" s="76">
        <f t="shared" si="107"/>
        <v>-6.6000838842121866E-3</v>
      </c>
      <c r="AY231" s="118">
        <v>43696</v>
      </c>
      <c r="AZ231" s="123">
        <f t="shared" si="108"/>
        <v>0</v>
      </c>
      <c r="BA231" s="67">
        <f t="shared" si="109"/>
        <v>2.0956154655254217E-2</v>
      </c>
      <c r="BB231" s="123">
        <f t="shared" si="110"/>
        <v>-1.986790458065554E-2</v>
      </c>
      <c r="BC231" s="67">
        <f t="shared" si="111"/>
        <v>-7.7863204254652292E-3</v>
      </c>
      <c r="BD231" s="67">
        <f t="shared" si="112"/>
        <v>-3.1298467609401609E-2</v>
      </c>
      <c r="BE231" s="67">
        <f t="shared" si="113"/>
        <v>-1.3502469823575123E-2</v>
      </c>
      <c r="BH231" s="57">
        <f t="shared" si="114"/>
        <v>2.0956154655254217E-2</v>
      </c>
      <c r="BJ231" s="57">
        <f t="shared" si="115"/>
        <v>-7.7863204254652292E-3</v>
      </c>
      <c r="BK231" s="57">
        <f t="shared" si="116"/>
        <v>-3.1298467609401609E-2</v>
      </c>
      <c r="BL231" s="57">
        <f t="shared" si="117"/>
        <v>-1.3502469823575123E-2</v>
      </c>
    </row>
    <row r="232" spans="2:64" x14ac:dyDescent="0.25">
      <c r="B232" s="118">
        <v>43528</v>
      </c>
      <c r="C232" s="62">
        <v>5.4569644927978516</v>
      </c>
      <c r="D232" s="62">
        <v>10.296998977661129</v>
      </c>
      <c r="E232" s="62">
        <v>5.5572517712910967</v>
      </c>
      <c r="F232" s="62">
        <v>2.9863121509552002</v>
      </c>
      <c r="G232" s="62">
        <v>31.441545486450199</v>
      </c>
      <c r="H232" s="62">
        <v>94640.666666666672</v>
      </c>
      <c r="K232" s="67">
        <f t="shared" si="118"/>
        <v>0</v>
      </c>
      <c r="L232" s="67">
        <f t="shared" si="119"/>
        <v>-4.251906526569682E-2</v>
      </c>
      <c r="M232" s="67">
        <f t="shared" si="94"/>
        <v>0.10404765375570979</v>
      </c>
      <c r="N232" s="67">
        <f t="shared" si="95"/>
        <v>-3.9002478898489401E-2</v>
      </c>
      <c r="O232" s="67">
        <f t="shared" si="96"/>
        <v>-2.0878194733159106E-2</v>
      </c>
      <c r="P232" s="67">
        <f t="shared" si="97"/>
        <v>-1.8938310202942121E-2</v>
      </c>
      <c r="S232" s="67">
        <f t="shared" si="120"/>
        <v>0</v>
      </c>
      <c r="T232" s="67">
        <f t="shared" si="121"/>
        <v>-4.3449469630216835E-2</v>
      </c>
      <c r="U232" s="67">
        <f t="shared" si="98"/>
        <v>9.8983111557132672E-2</v>
      </c>
      <c r="V232" s="67">
        <f t="shared" si="99"/>
        <v>-3.9783449514119863E-2</v>
      </c>
      <c r="W232" s="67">
        <f t="shared" si="100"/>
        <v>-2.1099226145107047E-2</v>
      </c>
      <c r="X232" s="67">
        <f t="shared" si="101"/>
        <v>-1.9119936789383608E-2</v>
      </c>
      <c r="AR232" s="122">
        <f t="shared" si="102"/>
        <v>0</v>
      </c>
      <c r="AS232" s="76">
        <f t="shared" si="103"/>
        <v>-4.3449469630216835E-2</v>
      </c>
      <c r="AT232" s="122">
        <f t="shared" si="104"/>
        <v>9.8983111557132672E-2</v>
      </c>
      <c r="AU232" s="76">
        <f t="shared" si="105"/>
        <v>-3.9783449514119863E-2</v>
      </c>
      <c r="AV232" s="76">
        <f t="shared" si="106"/>
        <v>-2.1099226145107047E-2</v>
      </c>
      <c r="AW232" s="76">
        <f t="shared" si="107"/>
        <v>-1.9119936789383608E-2</v>
      </c>
      <c r="AY232" s="118">
        <v>43703</v>
      </c>
      <c r="AZ232" s="123">
        <f t="shared" si="108"/>
        <v>0</v>
      </c>
      <c r="BA232" s="67">
        <f t="shared" si="109"/>
        <v>-5.0699148905166379E-2</v>
      </c>
      <c r="BB232" s="123">
        <f t="shared" si="110"/>
        <v>5.9535372307784919E-2</v>
      </c>
      <c r="BC232" s="67">
        <f t="shared" si="111"/>
        <v>3.5401953096838475E-2</v>
      </c>
      <c r="BD232" s="67">
        <f t="shared" si="112"/>
        <v>-4.4914960622224297E-2</v>
      </c>
      <c r="BE232" s="67">
        <f t="shared" si="113"/>
        <v>-8.0958540517117074E-3</v>
      </c>
      <c r="BH232" s="57">
        <f t="shared" si="114"/>
        <v>-5.0699148905166379E-2</v>
      </c>
      <c r="BJ232" s="57">
        <f t="shared" si="115"/>
        <v>3.5401953096838475E-2</v>
      </c>
      <c r="BK232" s="57">
        <f t="shared" si="116"/>
        <v>-4.4914960622224297E-2</v>
      </c>
      <c r="BL232" s="57">
        <f t="shared" si="117"/>
        <v>-8.0958540517117074E-3</v>
      </c>
    </row>
    <row r="233" spans="2:64" x14ac:dyDescent="0.25">
      <c r="B233" s="118">
        <v>43535</v>
      </c>
      <c r="C233" s="62">
        <v>5.4569644927978516</v>
      </c>
      <c r="D233" s="62">
        <v>10.68412628173828</v>
      </c>
      <c r="E233" s="62">
        <v>5.6118196487426761</v>
      </c>
      <c r="F233" s="62">
        <v>3.0688412666320799</v>
      </c>
      <c r="G233" s="62">
        <v>34.521717834472653</v>
      </c>
      <c r="H233" s="62">
        <v>98500.2</v>
      </c>
      <c r="K233" s="67">
        <f t="shared" si="118"/>
        <v>0</v>
      </c>
      <c r="L233" s="67">
        <f t="shared" si="119"/>
        <v>3.7596129213667506E-2</v>
      </c>
      <c r="M233" s="67">
        <f t="shared" si="94"/>
        <v>9.8192199485145348E-3</v>
      </c>
      <c r="N233" s="67">
        <f t="shared" si="95"/>
        <v>2.7635796763738174E-2</v>
      </c>
      <c r="O233" s="67">
        <f t="shared" si="96"/>
        <v>9.7965042760059573E-2</v>
      </c>
      <c r="P233" s="67">
        <f t="shared" si="97"/>
        <v>4.0780918703023916E-2</v>
      </c>
      <c r="S233" s="67">
        <f t="shared" si="120"/>
        <v>0</v>
      </c>
      <c r="T233" s="67">
        <f t="shared" si="121"/>
        <v>3.6906623494313985E-2</v>
      </c>
      <c r="U233" s="67">
        <f t="shared" si="98"/>
        <v>9.7713246825338572E-3</v>
      </c>
      <c r="V233" s="67">
        <f t="shared" si="99"/>
        <v>2.7260820956060305E-2</v>
      </c>
      <c r="W233" s="67">
        <f t="shared" si="100"/>
        <v>9.3458505385679083E-2</v>
      </c>
      <c r="X233" s="67">
        <f t="shared" si="101"/>
        <v>3.9971314749700185E-2</v>
      </c>
      <c r="AR233" s="122">
        <f t="shared" si="102"/>
        <v>0</v>
      </c>
      <c r="AS233" s="76">
        <f t="shared" si="103"/>
        <v>3.6906623494313985E-2</v>
      </c>
      <c r="AT233" s="122">
        <f t="shared" si="104"/>
        <v>9.7713246825338572E-3</v>
      </c>
      <c r="AU233" s="76">
        <f t="shared" si="105"/>
        <v>2.7260820956060305E-2</v>
      </c>
      <c r="AV233" s="76">
        <f t="shared" si="106"/>
        <v>9.3458505385679083E-2</v>
      </c>
      <c r="AW233" s="76">
        <f t="shared" si="107"/>
        <v>3.9971314749700185E-2</v>
      </c>
      <c r="AY233" s="118">
        <v>43710</v>
      </c>
      <c r="AZ233" s="123">
        <f t="shared" si="108"/>
        <v>0</v>
      </c>
      <c r="BA233" s="67">
        <f t="shared" si="109"/>
        <v>1.3067963609711113E-2</v>
      </c>
      <c r="BB233" s="123">
        <f t="shared" si="110"/>
        <v>-5.1070026546937604E-3</v>
      </c>
      <c r="BC233" s="67">
        <f t="shared" si="111"/>
        <v>8.2204579427830979E-2</v>
      </c>
      <c r="BD233" s="67">
        <f t="shared" si="112"/>
        <v>7.3496314410011337E-3</v>
      </c>
      <c r="BE233" s="67">
        <f t="shared" si="113"/>
        <v>2.6249076406792658E-2</v>
      </c>
      <c r="BH233" s="57">
        <f t="shared" si="114"/>
        <v>1.3067963609711113E-2</v>
      </c>
      <c r="BJ233" s="57">
        <f t="shared" si="115"/>
        <v>8.2204579427830979E-2</v>
      </c>
      <c r="BK233" s="57">
        <f t="shared" si="116"/>
        <v>7.3496314410011337E-3</v>
      </c>
      <c r="BL233" s="57">
        <f t="shared" si="117"/>
        <v>2.6249076406792658E-2</v>
      </c>
    </row>
    <row r="234" spans="2:64" x14ac:dyDescent="0.25">
      <c r="B234" s="118">
        <v>43542</v>
      </c>
      <c r="C234" s="62">
        <v>5.4569644927978516</v>
      </c>
      <c r="D234" s="62">
        <v>10.76454067230225</v>
      </c>
      <c r="E234" s="62">
        <v>4.9022840499877933</v>
      </c>
      <c r="F234" s="62">
        <v>3.1199587345123292</v>
      </c>
      <c r="G234" s="62">
        <v>34.308808135986332</v>
      </c>
      <c r="H234" s="62">
        <v>97617.4</v>
      </c>
      <c r="K234" s="67">
        <f t="shared" si="118"/>
        <v>0</v>
      </c>
      <c r="L234" s="67">
        <f t="shared" si="119"/>
        <v>7.5265293991719773E-3</v>
      </c>
      <c r="M234" s="67">
        <f t="shared" si="94"/>
        <v>-0.12643592331301201</v>
      </c>
      <c r="N234" s="67">
        <f t="shared" si="95"/>
        <v>1.6656927953901057E-2</v>
      </c>
      <c r="O234" s="67">
        <f t="shared" si="96"/>
        <v>-6.1674132065847598E-3</v>
      </c>
      <c r="P234" s="67">
        <f t="shared" si="97"/>
        <v>-8.9624183504196653E-3</v>
      </c>
      <c r="S234" s="67">
        <f t="shared" si="120"/>
        <v>0</v>
      </c>
      <c r="T234" s="67">
        <f t="shared" si="121"/>
        <v>7.4983464018704591E-3</v>
      </c>
      <c r="U234" s="67">
        <f t="shared" si="98"/>
        <v>-0.13517379584547276</v>
      </c>
      <c r="V234" s="67">
        <f t="shared" si="99"/>
        <v>1.6519722843594393E-2</v>
      </c>
      <c r="W234" s="67">
        <f t="shared" si="100"/>
        <v>-6.1865102595146139E-3</v>
      </c>
      <c r="X234" s="67">
        <f t="shared" si="101"/>
        <v>-9.0028224150201768E-3</v>
      </c>
      <c r="AR234" s="122">
        <f t="shared" si="102"/>
        <v>0</v>
      </c>
      <c r="AS234" s="76">
        <f t="shared" si="103"/>
        <v>7.4983464018704591E-3</v>
      </c>
      <c r="AT234" s="122">
        <f t="shared" si="104"/>
        <v>-0.13517379584547276</v>
      </c>
      <c r="AU234" s="76">
        <f t="shared" si="105"/>
        <v>1.6519722843594393E-2</v>
      </c>
      <c r="AV234" s="76">
        <f t="shared" si="106"/>
        <v>-6.1865102595146139E-3</v>
      </c>
      <c r="AW234" s="76">
        <f t="shared" si="107"/>
        <v>-9.0028224150201768E-3</v>
      </c>
      <c r="AY234" s="118">
        <v>43717</v>
      </c>
      <c r="AZ234" s="123">
        <f t="shared" si="108"/>
        <v>0</v>
      </c>
      <c r="BA234" s="67">
        <f t="shared" si="109"/>
        <v>-2.3143093298536112E-2</v>
      </c>
      <c r="BB234" s="123">
        <f t="shared" si="110"/>
        <v>-5.5676801015621107E-2</v>
      </c>
      <c r="BC234" s="67">
        <f t="shared" si="111"/>
        <v>-1.3041194380123409E-2</v>
      </c>
      <c r="BD234" s="67">
        <f t="shared" si="112"/>
        <v>-1.7155110393196647E-2</v>
      </c>
      <c r="BE234" s="67">
        <f t="shared" si="113"/>
        <v>2.1177944388075489E-2</v>
      </c>
      <c r="BH234" s="57">
        <f t="shared" si="114"/>
        <v>-2.3143093298536112E-2</v>
      </c>
      <c r="BJ234" s="57">
        <f t="shared" si="115"/>
        <v>-1.3041194380123409E-2</v>
      </c>
      <c r="BK234" s="57">
        <f t="shared" si="116"/>
        <v>-1.7155110393196647E-2</v>
      </c>
      <c r="BL234" s="57">
        <f t="shared" si="117"/>
        <v>2.1177944388075489E-2</v>
      </c>
    </row>
    <row r="235" spans="2:64" x14ac:dyDescent="0.25">
      <c r="B235" s="118">
        <v>43549</v>
      </c>
      <c r="C235" s="62">
        <v>5.462421798706055</v>
      </c>
      <c r="D235" s="62">
        <v>10.708172225952151</v>
      </c>
      <c r="E235" s="62">
        <v>4.4747081756591793</v>
      </c>
      <c r="F235" s="62">
        <v>3.0350590229034422</v>
      </c>
      <c r="G235" s="62">
        <v>33.071685791015632</v>
      </c>
      <c r="H235" s="62">
        <v>94135.2</v>
      </c>
      <c r="K235" s="67">
        <f t="shared" si="118"/>
        <v>1.0000625650774531E-3</v>
      </c>
      <c r="L235" s="67">
        <f t="shared" si="119"/>
        <v>-5.2364934153797948E-3</v>
      </c>
      <c r="M235" s="67">
        <f t="shared" si="94"/>
        <v>-8.7219726553723231E-2</v>
      </c>
      <c r="N235" s="67">
        <f t="shared" si="95"/>
        <v>-2.7211805935041466E-2</v>
      </c>
      <c r="O235" s="67">
        <f t="shared" si="96"/>
        <v>-3.6058447150575601E-2</v>
      </c>
      <c r="P235" s="67">
        <f t="shared" si="97"/>
        <v>-3.5671919145562114E-2</v>
      </c>
      <c r="S235" s="67">
        <f t="shared" si="120"/>
        <v>9.9956283565645816E-4</v>
      </c>
      <c r="T235" s="67">
        <f t="shared" si="121"/>
        <v>-5.2502518988479943E-3</v>
      </c>
      <c r="U235" s="67">
        <f t="shared" si="98"/>
        <v>-9.1260091703861373E-2</v>
      </c>
      <c r="V235" s="67">
        <f t="shared" si="99"/>
        <v>-2.7588903879075637E-2</v>
      </c>
      <c r="W235" s="67">
        <f t="shared" si="100"/>
        <v>-3.6724616033902077E-2</v>
      </c>
      <c r="X235" s="67">
        <f t="shared" si="101"/>
        <v>-3.6323709435120942E-2</v>
      </c>
      <c r="AR235" s="122">
        <f t="shared" si="102"/>
        <v>9.9956283565645816E-4</v>
      </c>
      <c r="AS235" s="76">
        <f t="shared" si="103"/>
        <v>-5.2502518988479943E-3</v>
      </c>
      <c r="AT235" s="122">
        <f t="shared" si="104"/>
        <v>-9.1260091703861373E-2</v>
      </c>
      <c r="AU235" s="76">
        <f t="shared" si="105"/>
        <v>-2.7588903879075637E-2</v>
      </c>
      <c r="AV235" s="76">
        <f t="shared" si="106"/>
        <v>-3.6724616033902077E-2</v>
      </c>
      <c r="AW235" s="76">
        <f t="shared" si="107"/>
        <v>-3.6323709435120942E-2</v>
      </c>
      <c r="AY235" s="118">
        <v>43724</v>
      </c>
      <c r="AZ235" s="123">
        <f t="shared" si="108"/>
        <v>0</v>
      </c>
      <c r="BA235" s="67">
        <f t="shared" si="109"/>
        <v>-1.047354048947201E-2</v>
      </c>
      <c r="BB235" s="123">
        <f t="shared" si="110"/>
        <v>-1.5421221421486948E-2</v>
      </c>
      <c r="BC235" s="67">
        <f t="shared" si="111"/>
        <v>-1.1929360435157672E-4</v>
      </c>
      <c r="BD235" s="67">
        <f t="shared" si="112"/>
        <v>-1.0738992966252175E-2</v>
      </c>
      <c r="BE235" s="67">
        <f t="shared" si="113"/>
        <v>8.5694251105479964E-3</v>
      </c>
      <c r="BH235" s="57">
        <f t="shared" si="114"/>
        <v>-1.047354048947201E-2</v>
      </c>
      <c r="BJ235" s="57">
        <f t="shared" si="115"/>
        <v>-1.1929360435157672E-4</v>
      </c>
      <c r="BK235" s="57">
        <f t="shared" si="116"/>
        <v>-1.0738992966252175E-2</v>
      </c>
      <c r="BL235" s="57">
        <f t="shared" si="117"/>
        <v>8.5694251105479964E-3</v>
      </c>
    </row>
    <row r="236" spans="2:64" x14ac:dyDescent="0.25">
      <c r="B236" s="118">
        <v>43556</v>
      </c>
      <c r="C236" s="62">
        <v>5.4637861251831046</v>
      </c>
      <c r="D236" s="62">
        <v>10.89476184844971</v>
      </c>
      <c r="E236" s="62">
        <v>4.4380722045898438</v>
      </c>
      <c r="F236" s="62">
        <v>3.131515884399414</v>
      </c>
      <c r="G236" s="62">
        <v>33.078134918212889</v>
      </c>
      <c r="H236" s="62">
        <v>95870.6</v>
      </c>
      <c r="K236" s="67">
        <f t="shared" si="118"/>
        <v>2.4976585978264687E-4</v>
      </c>
      <c r="L236" s="67">
        <f t="shared" si="119"/>
        <v>1.7424973988123149E-2</v>
      </c>
      <c r="M236" s="67">
        <f t="shared" si="94"/>
        <v>-8.1873430916953316E-3</v>
      </c>
      <c r="N236" s="67">
        <f t="shared" si="95"/>
        <v>3.1780884908029883E-2</v>
      </c>
      <c r="O236" s="67">
        <f t="shared" si="96"/>
        <v>1.9500448927844971E-4</v>
      </c>
      <c r="P236" s="67">
        <f t="shared" si="97"/>
        <v>1.8435186837654882E-2</v>
      </c>
      <c r="S236" s="67">
        <f t="shared" si="120"/>
        <v>2.4973467348303095E-4</v>
      </c>
      <c r="T236" s="67">
        <f t="shared" si="121"/>
        <v>1.7274899977798984E-2</v>
      </c>
      <c r="U236" s="67">
        <f t="shared" si="98"/>
        <v>-8.2210434554918881E-3</v>
      </c>
      <c r="V236" s="67">
        <f t="shared" si="99"/>
        <v>3.1286323690561078E-2</v>
      </c>
      <c r="W236" s="67">
        <f t="shared" si="100"/>
        <v>1.9498547837446458E-4</v>
      </c>
      <c r="X236" s="67">
        <f t="shared" si="101"/>
        <v>1.8267318761645883E-2</v>
      </c>
      <c r="AR236" s="122">
        <f t="shared" si="102"/>
        <v>2.4973467348303095E-4</v>
      </c>
      <c r="AS236" s="76">
        <f t="shared" si="103"/>
        <v>1.7274899977798984E-2</v>
      </c>
      <c r="AT236" s="122">
        <f t="shared" si="104"/>
        <v>-8.2210434554918881E-3</v>
      </c>
      <c r="AU236" s="76">
        <f t="shared" si="105"/>
        <v>3.1286323690561078E-2</v>
      </c>
      <c r="AV236" s="76">
        <f t="shared" si="106"/>
        <v>1.9498547837446458E-4</v>
      </c>
      <c r="AW236" s="76">
        <f t="shared" si="107"/>
        <v>1.8267318761645883E-2</v>
      </c>
      <c r="AY236" s="118">
        <v>43731</v>
      </c>
      <c r="AZ236" s="123">
        <f t="shared" si="108"/>
        <v>0</v>
      </c>
      <c r="BA236" s="67">
        <f t="shared" si="109"/>
        <v>-3.3236090294148112E-2</v>
      </c>
      <c r="BB236" s="123">
        <f t="shared" si="110"/>
        <v>-6.9264732326785941E-2</v>
      </c>
      <c r="BC236" s="67">
        <f t="shared" si="111"/>
        <v>-2.3181103557828705E-2</v>
      </c>
      <c r="BD236" s="67">
        <f t="shared" si="112"/>
        <v>-3.0294912828295963E-2</v>
      </c>
      <c r="BE236" s="67">
        <f t="shared" si="113"/>
        <v>2.6918534645436823E-3</v>
      </c>
      <c r="BH236" s="57">
        <f t="shared" si="114"/>
        <v>-3.3236090294148112E-2</v>
      </c>
      <c r="BJ236" s="57">
        <f t="shared" si="115"/>
        <v>-2.3181103557828705E-2</v>
      </c>
      <c r="BK236" s="57">
        <f t="shared" si="116"/>
        <v>-3.0294912828295963E-2</v>
      </c>
      <c r="BL236" s="57">
        <f t="shared" si="117"/>
        <v>2.6918534645436823E-3</v>
      </c>
    </row>
    <row r="237" spans="2:64" x14ac:dyDescent="0.25">
      <c r="B237" s="118">
        <v>43563</v>
      </c>
      <c r="C237" s="62">
        <v>5.4637861251831046</v>
      </c>
      <c r="D237" s="62">
        <v>11.10312480926514</v>
      </c>
      <c r="E237" s="62">
        <v>4.6235715866088869</v>
      </c>
      <c r="F237" s="62">
        <v>3.206192255020142</v>
      </c>
      <c r="G237" s="62">
        <v>32.17166442871094</v>
      </c>
      <c r="H237" s="62">
        <v>95448.8</v>
      </c>
      <c r="K237" s="67">
        <f t="shared" si="118"/>
        <v>0</v>
      </c>
      <c r="L237" s="67">
        <f t="shared" si="119"/>
        <v>1.9125058786400029E-2</v>
      </c>
      <c r="M237" s="67">
        <f t="shared" si="94"/>
        <v>4.1797287981750308E-2</v>
      </c>
      <c r="N237" s="67">
        <f t="shared" si="95"/>
        <v>2.3846716215859098E-2</v>
      </c>
      <c r="O237" s="67">
        <f t="shared" si="96"/>
        <v>-2.7403917776598785E-2</v>
      </c>
      <c r="P237" s="67">
        <f t="shared" si="97"/>
        <v>-4.3996804025425718E-3</v>
      </c>
      <c r="S237" s="67">
        <f t="shared" si="120"/>
        <v>0</v>
      </c>
      <c r="T237" s="67">
        <f t="shared" si="121"/>
        <v>1.8944473684144817E-2</v>
      </c>
      <c r="U237" s="67">
        <f t="shared" si="98"/>
        <v>4.0947383121256217E-2</v>
      </c>
      <c r="V237" s="67">
        <f t="shared" si="99"/>
        <v>2.3566824217020752E-2</v>
      </c>
      <c r="W237" s="67">
        <f t="shared" si="100"/>
        <v>-2.7786409168414513E-2</v>
      </c>
      <c r="X237" s="67">
        <f t="shared" si="101"/>
        <v>-4.4093874788506439E-3</v>
      </c>
      <c r="AR237" s="122">
        <f t="shared" si="102"/>
        <v>0</v>
      </c>
      <c r="AS237" s="76">
        <f t="shared" si="103"/>
        <v>1.8944473684144817E-2</v>
      </c>
      <c r="AT237" s="122">
        <f t="shared" si="104"/>
        <v>4.0947383121256217E-2</v>
      </c>
      <c r="AU237" s="76">
        <f t="shared" si="105"/>
        <v>2.3566824217020752E-2</v>
      </c>
      <c r="AV237" s="76">
        <f t="shared" si="106"/>
        <v>-2.7786409168414513E-2</v>
      </c>
      <c r="AW237" s="76">
        <f t="shared" si="107"/>
        <v>-4.4093874788506439E-3</v>
      </c>
      <c r="AY237" s="118">
        <v>43738</v>
      </c>
      <c r="AZ237" s="123">
        <f t="shared" si="108"/>
        <v>0</v>
      </c>
      <c r="BA237" s="67">
        <f t="shared" si="109"/>
        <v>2.8508319593730017E-2</v>
      </c>
      <c r="BB237" s="123">
        <f t="shared" si="110"/>
        <v>-1.4264063226943124E-2</v>
      </c>
      <c r="BC237" s="67">
        <f t="shared" si="111"/>
        <v>1.0449621140426415E-2</v>
      </c>
      <c r="BD237" s="67">
        <f t="shared" si="112"/>
        <v>2.3659460578981748E-2</v>
      </c>
      <c r="BE237" s="67">
        <f t="shared" si="113"/>
        <v>-1.8309794949720393E-2</v>
      </c>
      <c r="BH237" s="57">
        <f t="shared" si="114"/>
        <v>2.8508319593730017E-2</v>
      </c>
      <c r="BJ237" s="57">
        <f t="shared" si="115"/>
        <v>1.0449621140426415E-2</v>
      </c>
      <c r="BK237" s="57">
        <f t="shared" si="116"/>
        <v>2.3659460578981748E-2</v>
      </c>
      <c r="BL237" s="57">
        <f t="shared" si="117"/>
        <v>-1.8309794949720393E-2</v>
      </c>
    </row>
    <row r="238" spans="2:64" x14ac:dyDescent="0.25">
      <c r="B238" s="118">
        <v>43570</v>
      </c>
      <c r="C238" s="62">
        <v>5.4637861251831046</v>
      </c>
      <c r="D238" s="62">
        <v>11.051738500595089</v>
      </c>
      <c r="E238" s="62">
        <v>5.0119609832763672</v>
      </c>
      <c r="F238" s="62">
        <v>3.2526430487632751</v>
      </c>
      <c r="G238" s="62">
        <v>32.825308799743652</v>
      </c>
      <c r="H238" s="62">
        <v>93819.75</v>
      </c>
      <c r="K238" s="67">
        <f t="shared" si="118"/>
        <v>0</v>
      </c>
      <c r="L238" s="67">
        <f t="shared" si="119"/>
        <v>-4.6280943025309718E-3</v>
      </c>
      <c r="M238" s="67">
        <f t="shared" si="94"/>
        <v>8.4002029468379202E-2</v>
      </c>
      <c r="N238" s="67">
        <f t="shared" si="95"/>
        <v>1.4487837923755853E-2</v>
      </c>
      <c r="O238" s="67">
        <f t="shared" si="96"/>
        <v>2.0317393664263772E-2</v>
      </c>
      <c r="P238" s="67">
        <f t="shared" si="97"/>
        <v>-1.7067265382068708E-2</v>
      </c>
      <c r="S238" s="67">
        <f t="shared" si="120"/>
        <v>0</v>
      </c>
      <c r="T238" s="67">
        <f t="shared" si="121"/>
        <v>-4.6388370895368769E-3</v>
      </c>
      <c r="U238" s="67">
        <f t="shared" si="98"/>
        <v>8.0659775219003749E-2</v>
      </c>
      <c r="V238" s="67">
        <f t="shared" si="99"/>
        <v>1.4383891965205309E-2</v>
      </c>
      <c r="W238" s="67">
        <f t="shared" si="100"/>
        <v>2.011374915183765E-2</v>
      </c>
      <c r="X238" s="67">
        <f t="shared" si="101"/>
        <v>-1.7214589845768059E-2</v>
      </c>
      <c r="AR238" s="122">
        <f t="shared" si="102"/>
        <v>0</v>
      </c>
      <c r="AS238" s="76">
        <f t="shared" si="103"/>
        <v>-4.6388370895368769E-3</v>
      </c>
      <c r="AT238" s="122">
        <f t="shared" si="104"/>
        <v>8.0659775219003749E-2</v>
      </c>
      <c r="AU238" s="76">
        <f t="shared" si="105"/>
        <v>1.4383891965205309E-2</v>
      </c>
      <c r="AV238" s="76">
        <f t="shared" si="106"/>
        <v>2.011374915183765E-2</v>
      </c>
      <c r="AW238" s="76">
        <f t="shared" si="107"/>
        <v>-1.7214589845768059E-2</v>
      </c>
      <c r="AY238" s="118">
        <v>43745</v>
      </c>
      <c r="AZ238" s="123">
        <f t="shared" si="108"/>
        <v>0</v>
      </c>
      <c r="BA238" s="67">
        <f t="shared" si="109"/>
        <v>-4.0613807593742036E-2</v>
      </c>
      <c r="BB238" s="123">
        <f t="shared" si="110"/>
        <v>-3.1403882223034731E-2</v>
      </c>
      <c r="BC238" s="67">
        <f t="shared" si="111"/>
        <v>-2.4203988782863155E-3</v>
      </c>
      <c r="BD238" s="67">
        <f t="shared" si="112"/>
        <v>-4.9856246937037361E-3</v>
      </c>
      <c r="BE238" s="67">
        <f t="shared" si="113"/>
        <v>-1.2618785190339276E-2</v>
      </c>
      <c r="BH238" s="57">
        <f t="shared" si="114"/>
        <v>-4.0613807593742036E-2</v>
      </c>
      <c r="BJ238" s="57">
        <f t="shared" si="115"/>
        <v>-2.4203988782863155E-3</v>
      </c>
      <c r="BK238" s="57">
        <f t="shared" si="116"/>
        <v>-4.9856246937037361E-3</v>
      </c>
      <c r="BL238" s="57">
        <f t="shared" si="117"/>
        <v>-1.2618785190339276E-2</v>
      </c>
    </row>
    <row r="239" spans="2:64" x14ac:dyDescent="0.25">
      <c r="B239" s="118">
        <v>43577</v>
      </c>
      <c r="C239" s="62">
        <v>13.642412185668951</v>
      </c>
      <c r="D239" s="62">
        <v>11.336478614807129</v>
      </c>
      <c r="E239" s="62">
        <v>4.9011570930480959</v>
      </c>
      <c r="F239" s="62">
        <v>3.255638599395752</v>
      </c>
      <c r="G239" s="62">
        <v>34.98946838378906</v>
      </c>
      <c r="H239" s="62">
        <v>95668.800000000003</v>
      </c>
      <c r="K239" s="67">
        <f t="shared" si="118"/>
        <v>1.4968788808898994</v>
      </c>
      <c r="L239" s="67">
        <f t="shared" si="119"/>
        <v>2.5764282623653045E-2</v>
      </c>
      <c r="M239" s="67">
        <f t="shared" si="94"/>
        <v>-2.2107891621262699E-2</v>
      </c>
      <c r="N239" s="67">
        <f t="shared" si="95"/>
        <v>9.2095892096599741E-4</v>
      </c>
      <c r="O239" s="67">
        <f t="shared" si="96"/>
        <v>6.592960319880703E-2</v>
      </c>
      <c r="P239" s="67">
        <f t="shared" si="97"/>
        <v>1.9708536848584757E-2</v>
      </c>
      <c r="S239" s="67">
        <f t="shared" si="120"/>
        <v>0.91504150427012787</v>
      </c>
      <c r="T239" s="67">
        <f t="shared" si="121"/>
        <v>2.5437976321847695E-2</v>
      </c>
      <c r="U239" s="67">
        <f t="shared" si="98"/>
        <v>-2.2355933664015431E-2</v>
      </c>
      <c r="V239" s="67">
        <f t="shared" si="99"/>
        <v>9.2053509849437389E-4</v>
      </c>
      <c r="W239" s="67">
        <f t="shared" si="100"/>
        <v>6.3847285287989594E-2</v>
      </c>
      <c r="X239" s="67">
        <f t="shared" si="101"/>
        <v>1.9516838274725359E-2</v>
      </c>
      <c r="AR239" s="122" t="str">
        <f t="shared" si="102"/>
        <v/>
      </c>
      <c r="AS239" s="76">
        <f t="shared" si="103"/>
        <v>2.5437976321847695E-2</v>
      </c>
      <c r="AT239" s="122">
        <f t="shared" si="104"/>
        <v>-2.2355933664015431E-2</v>
      </c>
      <c r="AU239" s="76">
        <f t="shared" si="105"/>
        <v>9.2053509849437389E-4</v>
      </c>
      <c r="AV239" s="76">
        <f t="shared" si="106"/>
        <v>6.3847285287989594E-2</v>
      </c>
      <c r="AW239" s="76">
        <f t="shared" si="107"/>
        <v>1.9516838274725359E-2</v>
      </c>
      <c r="AY239" s="118">
        <v>43752</v>
      </c>
      <c r="AZ239" s="123">
        <f t="shared" si="108"/>
        <v>0</v>
      </c>
      <c r="BA239" s="67">
        <f t="shared" si="109"/>
        <v>1.1887524268812049E-2</v>
      </c>
      <c r="BB239" s="123">
        <f t="shared" si="110"/>
        <v>4.123941492707528E-2</v>
      </c>
      <c r="BC239" s="67">
        <f t="shared" si="111"/>
        <v>3.4418468006047059E-2</v>
      </c>
      <c r="BD239" s="67">
        <f t="shared" si="112"/>
        <v>2.3620522023401206E-2</v>
      </c>
      <c r="BE239" s="67">
        <f t="shared" si="113"/>
        <v>3.2013220367385291E-2</v>
      </c>
      <c r="BH239" s="57">
        <f t="shared" si="114"/>
        <v>1.1887524268812049E-2</v>
      </c>
      <c r="BJ239" s="57">
        <f t="shared" si="115"/>
        <v>3.4418468006047059E-2</v>
      </c>
      <c r="BK239" s="57">
        <f t="shared" si="116"/>
        <v>2.3620522023401206E-2</v>
      </c>
      <c r="BL239" s="57">
        <f t="shared" si="117"/>
        <v>3.2013220367385291E-2</v>
      </c>
    </row>
    <row r="240" spans="2:64" x14ac:dyDescent="0.25">
      <c r="B240" s="118">
        <v>43584</v>
      </c>
      <c r="C240" s="62">
        <v>12.960291862487789</v>
      </c>
      <c r="D240" s="62">
        <v>11.98356866836548</v>
      </c>
      <c r="E240" s="62">
        <v>4.8918133974075317</v>
      </c>
      <c r="F240" s="62">
        <v>3.2027381658554082</v>
      </c>
      <c r="G240" s="62">
        <v>38.530501365661621</v>
      </c>
      <c r="H240" s="62">
        <v>96019.25</v>
      </c>
      <c r="K240" s="67">
        <f t="shared" si="118"/>
        <v>-4.9999979028467756E-2</v>
      </c>
      <c r="L240" s="67">
        <f t="shared" si="119"/>
        <v>5.7080339984336481E-2</v>
      </c>
      <c r="M240" s="67">
        <f t="shared" si="94"/>
        <v>-1.9064264750495719E-3</v>
      </c>
      <c r="N240" s="67">
        <f t="shared" si="95"/>
        <v>-1.6248865445372851E-2</v>
      </c>
      <c r="O240" s="67">
        <f t="shared" si="96"/>
        <v>0.10120282317616325</v>
      </c>
      <c r="P240" s="67">
        <f t="shared" si="97"/>
        <v>3.6631587309550184E-3</v>
      </c>
      <c r="S240" s="67">
        <f t="shared" si="120"/>
        <v>-5.1293272312253675E-2</v>
      </c>
      <c r="T240" s="67">
        <f t="shared" si="121"/>
        <v>5.5510711553444329E-2</v>
      </c>
      <c r="U240" s="67">
        <f t="shared" si="98"/>
        <v>-1.9082460189207956E-3</v>
      </c>
      <c r="V240" s="67">
        <f t="shared" si="99"/>
        <v>-1.6382325955507131E-2</v>
      </c>
      <c r="W240" s="67">
        <f t="shared" si="100"/>
        <v>9.640305801002054E-2</v>
      </c>
      <c r="X240" s="67">
        <f t="shared" si="101"/>
        <v>3.656465705108484E-3</v>
      </c>
      <c r="AR240" s="122">
        <f t="shared" si="102"/>
        <v>-5.1293272312253675E-2</v>
      </c>
      <c r="AS240" s="76">
        <f t="shared" si="103"/>
        <v>5.5510711553444329E-2</v>
      </c>
      <c r="AT240" s="122">
        <f t="shared" si="104"/>
        <v>-1.9082460189207956E-3</v>
      </c>
      <c r="AU240" s="76">
        <f t="shared" si="105"/>
        <v>-1.6382325955507131E-2</v>
      </c>
      <c r="AV240" s="76">
        <f t="shared" si="106"/>
        <v>9.640305801002054E-2</v>
      </c>
      <c r="AW240" s="76">
        <f t="shared" si="107"/>
        <v>3.656465705108484E-3</v>
      </c>
      <c r="AY240" s="118">
        <v>43759</v>
      </c>
      <c r="AZ240" s="123">
        <f t="shared" si="108"/>
        <v>0</v>
      </c>
      <c r="BA240" s="67">
        <f t="shared" si="109"/>
        <v>1.5057657496224577E-2</v>
      </c>
      <c r="BB240" s="123">
        <f t="shared" si="110"/>
        <v>1.0415655528883017E-2</v>
      </c>
      <c r="BC240" s="67">
        <f t="shared" si="111"/>
        <v>3.9369311387448251E-2</v>
      </c>
      <c r="BD240" s="67">
        <f t="shared" si="112"/>
        <v>3.8648254104914438E-2</v>
      </c>
      <c r="BE240" s="67">
        <f t="shared" si="113"/>
        <v>2.1406387520164782E-2</v>
      </c>
      <c r="BH240" s="57">
        <f t="shared" si="114"/>
        <v>1.5057657496224577E-2</v>
      </c>
      <c r="BJ240" s="57">
        <f t="shared" si="115"/>
        <v>3.9369311387448251E-2</v>
      </c>
      <c r="BK240" s="57">
        <f t="shared" si="116"/>
        <v>3.8648254104914438E-2</v>
      </c>
      <c r="BL240" s="57">
        <f t="shared" si="117"/>
        <v>2.1406387520164782E-2</v>
      </c>
    </row>
    <row r="241" spans="2:64" x14ac:dyDescent="0.25">
      <c r="B241" s="118">
        <v>43591</v>
      </c>
      <c r="C241" s="62">
        <v>12.278171539306641</v>
      </c>
      <c r="D241" s="62">
        <v>11.58954296112061</v>
      </c>
      <c r="E241" s="62">
        <v>4.8942697525024412</v>
      </c>
      <c r="F241" s="62">
        <v>3.3143977642059328</v>
      </c>
      <c r="G241" s="62">
        <v>39.072139739990227</v>
      </c>
      <c r="H241" s="62">
        <v>94812.2</v>
      </c>
      <c r="K241" s="67">
        <f t="shared" si="118"/>
        <v>-5.2631555710213163E-2</v>
      </c>
      <c r="L241" s="67">
        <f t="shared" si="119"/>
        <v>-3.2880498134502223E-2</v>
      </c>
      <c r="M241" s="67">
        <f t="shared" si="94"/>
        <v>5.0213589427006156E-4</v>
      </c>
      <c r="N241" s="67">
        <f t="shared" si="95"/>
        <v>3.4863792345229738E-2</v>
      </c>
      <c r="O241" s="67">
        <f t="shared" si="96"/>
        <v>1.4057392328959306E-2</v>
      </c>
      <c r="P241" s="67">
        <f t="shared" si="97"/>
        <v>-1.2570916769293672E-2</v>
      </c>
      <c r="S241" s="67">
        <f t="shared" si="120"/>
        <v>-5.4067196742167742E-2</v>
      </c>
      <c r="T241" s="67">
        <f t="shared" si="121"/>
        <v>-3.3433211158537188E-2</v>
      </c>
      <c r="U241" s="67">
        <f t="shared" si="98"/>
        <v>5.0200986622894153E-4</v>
      </c>
      <c r="V241" s="67">
        <f t="shared" si="99"/>
        <v>3.4269816458270333E-2</v>
      </c>
      <c r="W241" s="67">
        <f t="shared" si="100"/>
        <v>1.3959503497215968E-2</v>
      </c>
      <c r="X241" s="67">
        <f t="shared" si="101"/>
        <v>-1.2650599235558831E-2</v>
      </c>
      <c r="AR241" s="122">
        <f t="shared" si="102"/>
        <v>-5.4067196742167742E-2</v>
      </c>
      <c r="AS241" s="76">
        <f t="shared" si="103"/>
        <v>-3.3433211158537188E-2</v>
      </c>
      <c r="AT241" s="122">
        <f t="shared" si="104"/>
        <v>5.0200986622894153E-4</v>
      </c>
      <c r="AU241" s="76">
        <f t="shared" si="105"/>
        <v>3.4269816458270333E-2</v>
      </c>
      <c r="AV241" s="76">
        <f t="shared" si="106"/>
        <v>1.3959503497215968E-2</v>
      </c>
      <c r="AW241" s="76">
        <f t="shared" si="107"/>
        <v>-1.2650599235558831E-2</v>
      </c>
      <c r="AY241" s="118">
        <v>43766</v>
      </c>
      <c r="AZ241" s="123">
        <f t="shared" si="108"/>
        <v>0</v>
      </c>
      <c r="BA241" s="67">
        <f t="shared" si="109"/>
        <v>1.354914670997347E-2</v>
      </c>
      <c r="BB241" s="123">
        <f t="shared" si="110"/>
        <v>5.6153370374434231E-3</v>
      </c>
      <c r="BC241" s="67">
        <f t="shared" si="111"/>
        <v>1.7405244673122461E-2</v>
      </c>
      <c r="BD241" s="67">
        <f t="shared" si="112"/>
        <v>2.291373614594645E-2</v>
      </c>
      <c r="BE241" s="67">
        <f t="shared" si="113"/>
        <v>7.945233001701163E-3</v>
      </c>
      <c r="BH241" s="57">
        <f t="shared" si="114"/>
        <v>1.354914670997347E-2</v>
      </c>
      <c r="BJ241" s="57">
        <f t="shared" si="115"/>
        <v>1.7405244673122461E-2</v>
      </c>
      <c r="BK241" s="57">
        <f t="shared" si="116"/>
        <v>2.291373614594645E-2</v>
      </c>
      <c r="BL241" s="57">
        <f t="shared" si="117"/>
        <v>7.945233001701163E-3</v>
      </c>
    </row>
    <row r="242" spans="2:64" x14ac:dyDescent="0.25">
      <c r="B242" s="118">
        <v>43598</v>
      </c>
      <c r="C242" s="62">
        <v>12.278171539306641</v>
      </c>
      <c r="D242" s="62">
        <v>10.236232757568359</v>
      </c>
      <c r="E242" s="62">
        <v>4.3397517204284668</v>
      </c>
      <c r="F242" s="62">
        <v>3.0773326396942138</v>
      </c>
      <c r="G242" s="62">
        <v>34.390225982666017</v>
      </c>
      <c r="H242" s="62">
        <v>91091.8</v>
      </c>
      <c r="K242" s="67">
        <f t="shared" si="118"/>
        <v>0</v>
      </c>
      <c r="L242" s="67">
        <f t="shared" si="119"/>
        <v>-0.11676993718321727</v>
      </c>
      <c r="M242" s="67">
        <f t="shared" si="94"/>
        <v>-0.11329944202410369</v>
      </c>
      <c r="N242" s="67">
        <f t="shared" si="95"/>
        <v>-7.1525852168958126E-2</v>
      </c>
      <c r="O242" s="67">
        <f t="shared" si="96"/>
        <v>-0.11982742149471493</v>
      </c>
      <c r="P242" s="67">
        <f t="shared" si="97"/>
        <v>-3.9239675906687088E-2</v>
      </c>
      <c r="S242" s="67">
        <f t="shared" si="120"/>
        <v>0</v>
      </c>
      <c r="T242" s="67">
        <f t="shared" si="121"/>
        <v>-0.12416956552322431</v>
      </c>
      <c r="U242" s="67">
        <f t="shared" si="98"/>
        <v>-0.12024794332390691</v>
      </c>
      <c r="V242" s="67">
        <f t="shared" si="99"/>
        <v>-7.4212741516102465E-2</v>
      </c>
      <c r="W242" s="67">
        <f t="shared" si="100"/>
        <v>-0.12763727879949324</v>
      </c>
      <c r="X242" s="67">
        <f t="shared" si="101"/>
        <v>-4.0030303726262442E-2</v>
      </c>
      <c r="AR242" s="122">
        <f t="shared" si="102"/>
        <v>0</v>
      </c>
      <c r="AS242" s="76" t="str">
        <f t="shared" si="103"/>
        <v/>
      </c>
      <c r="AT242" s="122">
        <f t="shared" si="104"/>
        <v>-0.12024794332390691</v>
      </c>
      <c r="AU242" s="76">
        <f t="shared" si="105"/>
        <v>-7.4212741516102465E-2</v>
      </c>
      <c r="AV242" s="76" t="str">
        <f t="shared" si="106"/>
        <v/>
      </c>
      <c r="AW242" s="76">
        <f t="shared" si="107"/>
        <v>-4.0030303726262442E-2</v>
      </c>
      <c r="AY242" s="118">
        <v>43773</v>
      </c>
      <c r="AZ242" s="123">
        <f t="shared" si="108"/>
        <v>0</v>
      </c>
      <c r="BA242" s="67">
        <f t="shared" si="109"/>
        <v>4.7139924644277256E-3</v>
      </c>
      <c r="BB242" s="123">
        <f t="shared" si="110"/>
        <v>-5.3902752874643188E-3</v>
      </c>
      <c r="BC242" s="67">
        <f t="shared" si="111"/>
        <v>-3.434729107204789E-3</v>
      </c>
      <c r="BD242" s="67">
        <f t="shared" si="112"/>
        <v>1.0384186343443905E-2</v>
      </c>
      <c r="BE242" s="67">
        <f t="shared" si="113"/>
        <v>5.6017482102184895E-3</v>
      </c>
      <c r="BH242" s="57">
        <f t="shared" si="114"/>
        <v>4.7139924644277256E-3</v>
      </c>
      <c r="BJ242" s="57">
        <f t="shared" si="115"/>
        <v>-3.434729107204789E-3</v>
      </c>
      <c r="BK242" s="57">
        <f t="shared" si="116"/>
        <v>1.0384186343443905E-2</v>
      </c>
      <c r="BL242" s="57">
        <f t="shared" si="117"/>
        <v>5.6017482102184895E-3</v>
      </c>
    </row>
    <row r="243" spans="2:64" x14ac:dyDescent="0.25">
      <c r="B243" s="118">
        <v>43605</v>
      </c>
      <c r="C243" s="62">
        <v>12.278171539306641</v>
      </c>
      <c r="D243" s="62">
        <v>10.12325115203857</v>
      </c>
      <c r="E243" s="62">
        <v>3.9798995018005372</v>
      </c>
      <c r="F243" s="62">
        <v>2.9344629764556891</v>
      </c>
      <c r="G243" s="62">
        <v>34.082729339599609</v>
      </c>
      <c r="H243" s="62">
        <v>93666</v>
      </c>
      <c r="K243" s="67">
        <f t="shared" si="118"/>
        <v>0</v>
      </c>
      <c r="L243" s="67">
        <f t="shared" si="119"/>
        <v>-1.1037420524289465E-2</v>
      </c>
      <c r="M243" s="67">
        <f t="shared" si="94"/>
        <v>-8.2920001375655028E-2</v>
      </c>
      <c r="N243" s="67">
        <f t="shared" si="95"/>
        <v>-4.6426460823787097E-2</v>
      </c>
      <c r="O243" s="67">
        <f t="shared" si="96"/>
        <v>-8.9413964078455255E-3</v>
      </c>
      <c r="P243" s="67">
        <f t="shared" si="97"/>
        <v>2.8259404249339592E-2</v>
      </c>
      <c r="S243" s="67">
        <f t="shared" si="120"/>
        <v>0</v>
      </c>
      <c r="T243" s="67">
        <f t="shared" si="121"/>
        <v>-1.1098784803552772E-2</v>
      </c>
      <c r="U243" s="67">
        <f t="shared" si="98"/>
        <v>-8.6560571027713876E-2</v>
      </c>
      <c r="V243" s="67">
        <f t="shared" si="99"/>
        <v>-4.7538731403136421E-2</v>
      </c>
      <c r="W243" s="67">
        <f t="shared" si="100"/>
        <v>-8.9816105861175704E-3</v>
      </c>
      <c r="X243" s="67">
        <f t="shared" si="101"/>
        <v>2.7867473964851355E-2</v>
      </c>
      <c r="AR243" s="122">
        <f t="shared" si="102"/>
        <v>0</v>
      </c>
      <c r="AS243" s="76">
        <f t="shared" si="103"/>
        <v>-1.1098784803552772E-2</v>
      </c>
      <c r="AT243" s="122">
        <f t="shared" si="104"/>
        <v>-8.6560571027713876E-2</v>
      </c>
      <c r="AU243" s="76">
        <f t="shared" si="105"/>
        <v>-4.7538731403136421E-2</v>
      </c>
      <c r="AV243" s="76">
        <f t="shared" si="106"/>
        <v>-8.9816105861175704E-3</v>
      </c>
      <c r="AW243" s="76">
        <f t="shared" si="107"/>
        <v>2.7867473964851355E-2</v>
      </c>
      <c r="AY243" s="118">
        <v>43780</v>
      </c>
      <c r="AZ243" s="123">
        <f t="shared" si="108"/>
        <v>0</v>
      </c>
      <c r="BA243" s="67">
        <f t="shared" si="109"/>
        <v>-4.1664377607445055E-2</v>
      </c>
      <c r="BB243" s="123">
        <f t="shared" si="110"/>
        <v>-3.6667823578332835E-2</v>
      </c>
      <c r="BC243" s="67">
        <f t="shared" si="111"/>
        <v>1.2479016258533679E-3</v>
      </c>
      <c r="BD243" s="67">
        <f t="shared" si="112"/>
        <v>-4.5069743326509593E-2</v>
      </c>
      <c r="BE243" s="67">
        <f t="shared" si="113"/>
        <v>-1.5338713128800786E-2</v>
      </c>
      <c r="BH243" s="57">
        <f t="shared" si="114"/>
        <v>-4.1664377607445055E-2</v>
      </c>
      <c r="BJ243" s="57">
        <f t="shared" si="115"/>
        <v>1.2479016258533679E-3</v>
      </c>
      <c r="BK243" s="57">
        <f t="shared" si="116"/>
        <v>-4.5069743326509593E-2</v>
      </c>
      <c r="BL243" s="57">
        <f t="shared" si="117"/>
        <v>-1.5338713128800786E-2</v>
      </c>
    </row>
    <row r="244" spans="2:64" x14ac:dyDescent="0.25">
      <c r="B244" s="118">
        <v>43612</v>
      </c>
      <c r="C244" s="62">
        <v>12.278171539306641</v>
      </c>
      <c r="D244" s="62">
        <v>10.55652160644531</v>
      </c>
      <c r="E244" s="62">
        <v>3.8900526523590089</v>
      </c>
      <c r="F244" s="62">
        <v>2.919590139389038</v>
      </c>
      <c r="G244" s="62">
        <v>35.954171752929689</v>
      </c>
      <c r="H244" s="62">
        <v>96462.2</v>
      </c>
      <c r="K244" s="67">
        <f t="shared" si="118"/>
        <v>0</v>
      </c>
      <c r="L244" s="67">
        <f t="shared" si="119"/>
        <v>4.2799536226016732E-2</v>
      </c>
      <c r="M244" s="67">
        <f t="shared" si="94"/>
        <v>-2.2575155327635987E-2</v>
      </c>
      <c r="N244" s="67">
        <f t="shared" si="95"/>
        <v>-5.0683335199597224E-3</v>
      </c>
      <c r="O244" s="67">
        <f t="shared" si="96"/>
        <v>5.4908818911862056E-2</v>
      </c>
      <c r="P244" s="67">
        <f t="shared" si="97"/>
        <v>2.9852881515170848E-2</v>
      </c>
      <c r="S244" s="67">
        <f t="shared" si="120"/>
        <v>0</v>
      </c>
      <c r="T244" s="67">
        <f t="shared" si="121"/>
        <v>4.1908958337962973E-2</v>
      </c>
      <c r="U244" s="67">
        <f t="shared" si="98"/>
        <v>-2.2833875324101638E-2</v>
      </c>
      <c r="V244" s="67">
        <f t="shared" si="99"/>
        <v>-5.0812210863929973E-3</v>
      </c>
      <c r="W244" s="67">
        <f t="shared" si="100"/>
        <v>5.3454335621257301E-2</v>
      </c>
      <c r="X244" s="67">
        <f t="shared" si="101"/>
        <v>2.9415958559454749E-2</v>
      </c>
      <c r="AR244" s="122">
        <f t="shared" si="102"/>
        <v>0</v>
      </c>
      <c r="AS244" s="76">
        <f t="shared" si="103"/>
        <v>4.1908958337962973E-2</v>
      </c>
      <c r="AT244" s="122">
        <f t="shared" si="104"/>
        <v>-2.2833875324101638E-2</v>
      </c>
      <c r="AU244" s="76">
        <f t="shared" si="105"/>
        <v>-5.0812210863929973E-3</v>
      </c>
      <c r="AV244" s="76">
        <f t="shared" si="106"/>
        <v>5.3454335621257301E-2</v>
      </c>
      <c r="AW244" s="76">
        <f t="shared" si="107"/>
        <v>2.9415958559454749E-2</v>
      </c>
      <c r="AY244" s="118">
        <v>43787</v>
      </c>
      <c r="AZ244" s="123">
        <f t="shared" si="108"/>
        <v>0</v>
      </c>
      <c r="BA244" s="67">
        <f t="shared" si="109"/>
        <v>1.3293545896652591E-2</v>
      </c>
      <c r="BB244" s="123">
        <f t="shared" si="110"/>
        <v>2.6083817169302553E-2</v>
      </c>
      <c r="BC244" s="67">
        <f t="shared" si="111"/>
        <v>1.3624338409514948E-2</v>
      </c>
      <c r="BD244" s="67">
        <f t="shared" si="112"/>
        <v>1.8744501485357494E-2</v>
      </c>
      <c r="BE244" s="67">
        <f t="shared" si="113"/>
        <v>1.5964941301827372E-3</v>
      </c>
      <c r="BH244" s="57">
        <f t="shared" si="114"/>
        <v>1.3293545896652591E-2</v>
      </c>
      <c r="BJ244" s="57">
        <f t="shared" si="115"/>
        <v>1.3624338409514948E-2</v>
      </c>
      <c r="BK244" s="57">
        <f t="shared" si="116"/>
        <v>1.8744501485357494E-2</v>
      </c>
      <c r="BL244" s="57">
        <f t="shared" si="117"/>
        <v>1.5964941301827372E-3</v>
      </c>
    </row>
    <row r="245" spans="2:64" x14ac:dyDescent="0.25">
      <c r="B245" s="118">
        <v>43619</v>
      </c>
      <c r="C245" s="62">
        <v>12.278171539306641</v>
      </c>
      <c r="D245" s="62">
        <v>11.419893836975101</v>
      </c>
      <c r="E245" s="62">
        <v>4.6331548690795898</v>
      </c>
      <c r="F245" s="62">
        <v>3.1575561523437501</v>
      </c>
      <c r="G245" s="62">
        <v>39.364757537841797</v>
      </c>
      <c r="H245" s="62">
        <v>97085</v>
      </c>
      <c r="K245" s="67">
        <f t="shared" si="118"/>
        <v>0</v>
      </c>
      <c r="L245" s="67">
        <f t="shared" si="119"/>
        <v>8.178567360698219E-2</v>
      </c>
      <c r="M245" s="67">
        <f t="shared" si="94"/>
        <v>0.1910262618861851</v>
      </c>
      <c r="N245" s="67">
        <f t="shared" si="95"/>
        <v>8.1506650452145113E-2</v>
      </c>
      <c r="O245" s="67">
        <f t="shared" si="96"/>
        <v>9.4859250502250747E-2</v>
      </c>
      <c r="P245" s="67">
        <f t="shared" si="97"/>
        <v>6.4564150516990271E-3</v>
      </c>
      <c r="S245" s="67">
        <f t="shared" si="120"/>
        <v>0</v>
      </c>
      <c r="T245" s="67">
        <f t="shared" si="121"/>
        <v>7.8613077260623415E-2</v>
      </c>
      <c r="U245" s="67">
        <f t="shared" si="98"/>
        <v>0.17481534041233043</v>
      </c>
      <c r="V245" s="67">
        <f t="shared" si="99"/>
        <v>7.8355115677455775E-2</v>
      </c>
      <c r="W245" s="67">
        <f t="shared" si="100"/>
        <v>9.0625816652593019E-2</v>
      </c>
      <c r="X245" s="67">
        <f t="shared" si="101"/>
        <v>6.4356616843776852E-3</v>
      </c>
      <c r="AR245" s="122">
        <f t="shared" si="102"/>
        <v>0</v>
      </c>
      <c r="AS245" s="76">
        <f t="shared" si="103"/>
        <v>7.8613077260623415E-2</v>
      </c>
      <c r="AT245" s="122" t="str">
        <f t="shared" si="104"/>
        <v/>
      </c>
      <c r="AU245" s="76">
        <f t="shared" si="105"/>
        <v>7.8355115677455775E-2</v>
      </c>
      <c r="AV245" s="76">
        <f t="shared" si="106"/>
        <v>9.0625816652593019E-2</v>
      </c>
      <c r="AW245" s="76">
        <f t="shared" si="107"/>
        <v>6.4356616843776852E-3</v>
      </c>
      <c r="AY245" s="118">
        <v>43794</v>
      </c>
      <c r="AZ245" s="123">
        <f t="shared" si="108"/>
        <v>0</v>
      </c>
      <c r="BA245" s="67">
        <f t="shared" si="109"/>
        <v>2.7626422278406716E-2</v>
      </c>
      <c r="BB245" s="123">
        <f t="shared" si="110"/>
        <v>-2.0173490125139429E-2</v>
      </c>
      <c r="BC245" s="67">
        <f t="shared" si="111"/>
        <v>1.6389689746613377E-3</v>
      </c>
      <c r="BD245" s="67">
        <f t="shared" si="112"/>
        <v>4.0691450705109065E-2</v>
      </c>
      <c r="BE245" s="67">
        <f t="shared" si="113"/>
        <v>8.4128743624622034E-3</v>
      </c>
      <c r="BH245" s="57">
        <f t="shared" si="114"/>
        <v>2.7626422278406716E-2</v>
      </c>
      <c r="BJ245" s="57">
        <f t="shared" si="115"/>
        <v>1.6389689746613377E-3</v>
      </c>
      <c r="BK245" s="57">
        <f t="shared" si="116"/>
        <v>4.0691450705109065E-2</v>
      </c>
      <c r="BL245" s="57">
        <f t="shared" si="117"/>
        <v>8.4128743624622034E-3</v>
      </c>
    </row>
    <row r="246" spans="2:64" x14ac:dyDescent="0.25">
      <c r="B246" s="118">
        <v>43626</v>
      </c>
      <c r="C246" s="62">
        <v>12.278171539306641</v>
      </c>
      <c r="D246" s="62">
        <v>11.45297908782959</v>
      </c>
      <c r="E246" s="62">
        <v>4.5624947547912598</v>
      </c>
      <c r="F246" s="62">
        <v>3.1417818069458008</v>
      </c>
      <c r="G246" s="62">
        <v>38.971292114257807</v>
      </c>
      <c r="H246" s="62">
        <v>98312.4</v>
      </c>
      <c r="K246" s="67">
        <f t="shared" si="118"/>
        <v>0</v>
      </c>
      <c r="L246" s="67">
        <f t="shared" si="119"/>
        <v>2.8971592316704431E-3</v>
      </c>
      <c r="M246" s="67">
        <f t="shared" si="94"/>
        <v>-1.5250971807546643E-2</v>
      </c>
      <c r="N246" s="67">
        <f t="shared" si="95"/>
        <v>-4.9957450119265667E-3</v>
      </c>
      <c r="O246" s="67">
        <f t="shared" si="96"/>
        <v>-9.995372719004969E-3</v>
      </c>
      <c r="P246" s="67">
        <f t="shared" si="97"/>
        <v>1.2642529741978548E-2</v>
      </c>
      <c r="S246" s="67">
        <f t="shared" si="120"/>
        <v>0</v>
      </c>
      <c r="T246" s="67">
        <f t="shared" si="121"/>
        <v>2.8929705540906969E-3</v>
      </c>
      <c r="U246" s="67">
        <f t="shared" si="98"/>
        <v>-1.5368463988726424E-2</v>
      </c>
      <c r="V246" s="67">
        <f t="shared" si="99"/>
        <v>-5.0082654627648772E-3</v>
      </c>
      <c r="W246" s="67">
        <f t="shared" si="100"/>
        <v>-1.0045661843217542E-2</v>
      </c>
      <c r="X246" s="67">
        <f t="shared" si="101"/>
        <v>1.2563280206908554E-2</v>
      </c>
      <c r="AR246" s="122">
        <f t="shared" si="102"/>
        <v>0</v>
      </c>
      <c r="AS246" s="76">
        <f t="shared" si="103"/>
        <v>2.8929705540906969E-3</v>
      </c>
      <c r="AT246" s="122">
        <f t="shared" si="104"/>
        <v>-1.5368463988726424E-2</v>
      </c>
      <c r="AU246" s="76">
        <f t="shared" si="105"/>
        <v>-5.0082654627648772E-3</v>
      </c>
      <c r="AV246" s="76">
        <f t="shared" si="106"/>
        <v>-1.0045661843217542E-2</v>
      </c>
      <c r="AW246" s="76">
        <f t="shared" si="107"/>
        <v>1.2563280206908554E-2</v>
      </c>
      <c r="AY246" s="118">
        <v>43801</v>
      </c>
      <c r="AZ246" s="123">
        <f t="shared" si="108"/>
        <v>0</v>
      </c>
      <c r="BA246" s="67">
        <f t="shared" si="109"/>
        <v>1.1049504920182088E-2</v>
      </c>
      <c r="BB246" s="123">
        <f t="shared" si="110"/>
        <v>-7.1083534473050458E-3</v>
      </c>
      <c r="BC246" s="67">
        <f t="shared" si="111"/>
        <v>1.2799743813389735E-2</v>
      </c>
      <c r="BD246" s="67">
        <f t="shared" si="112"/>
        <v>4.7666667447277253E-2</v>
      </c>
      <c r="BE246" s="67">
        <f t="shared" si="113"/>
        <v>1.8998901401715763E-2</v>
      </c>
      <c r="BH246" s="57">
        <f t="shared" si="114"/>
        <v>1.1049504920182088E-2</v>
      </c>
      <c r="BJ246" s="57">
        <f t="shared" si="115"/>
        <v>1.2799743813389735E-2</v>
      </c>
      <c r="BK246" s="57">
        <f t="shared" si="116"/>
        <v>4.7666667447277253E-2</v>
      </c>
      <c r="BL246" s="57">
        <f t="shared" si="117"/>
        <v>1.8998901401715763E-2</v>
      </c>
    </row>
    <row r="247" spans="2:64" x14ac:dyDescent="0.25">
      <c r="B247" s="118">
        <v>43633</v>
      </c>
      <c r="C247" s="62">
        <v>12.278171539306641</v>
      </c>
      <c r="D247" s="62">
        <v>11.768428087234501</v>
      </c>
      <c r="E247" s="62">
        <v>4.871340274810791</v>
      </c>
      <c r="F247" s="62">
        <v>3.2297798991203308</v>
      </c>
      <c r="G247" s="62">
        <v>39.007662773132317</v>
      </c>
      <c r="H247" s="62">
        <v>99835.75</v>
      </c>
      <c r="K247" s="67">
        <f t="shared" si="118"/>
        <v>0</v>
      </c>
      <c r="L247" s="67">
        <f t="shared" si="119"/>
        <v>2.7542964759284416E-2</v>
      </c>
      <c r="M247" s="67">
        <f t="shared" si="94"/>
        <v>6.769224659276607E-2</v>
      </c>
      <c r="N247" s="67">
        <f t="shared" si="95"/>
        <v>2.8008976301277633E-2</v>
      </c>
      <c r="O247" s="67">
        <f t="shared" si="96"/>
        <v>9.3326797499759806E-4</v>
      </c>
      <c r="P247" s="67">
        <f t="shared" si="97"/>
        <v>1.5494993510482891E-2</v>
      </c>
      <c r="S247" s="67">
        <f t="shared" si="120"/>
        <v>0</v>
      </c>
      <c r="T247" s="67">
        <f t="shared" si="121"/>
        <v>2.717048136492119E-2</v>
      </c>
      <c r="U247" s="67">
        <f t="shared" si="98"/>
        <v>6.5499540391324607E-2</v>
      </c>
      <c r="V247" s="67">
        <f t="shared" si="99"/>
        <v>2.7623898805432683E-2</v>
      </c>
      <c r="W247" s="67">
        <f t="shared" si="100"/>
        <v>9.328327512069213E-4</v>
      </c>
      <c r="X247" s="67">
        <f t="shared" si="101"/>
        <v>1.5376171952769748E-2</v>
      </c>
      <c r="AR247" s="122">
        <f t="shared" si="102"/>
        <v>0</v>
      </c>
      <c r="AS247" s="76">
        <f t="shared" si="103"/>
        <v>2.717048136492119E-2</v>
      </c>
      <c r="AT247" s="122">
        <f t="shared" si="104"/>
        <v>6.5499540391324607E-2</v>
      </c>
      <c r="AU247" s="76">
        <f t="shared" si="105"/>
        <v>2.7623898805432683E-2</v>
      </c>
      <c r="AV247" s="76">
        <f t="shared" si="106"/>
        <v>9.328327512069213E-4</v>
      </c>
      <c r="AW247" s="76">
        <f t="shared" si="107"/>
        <v>1.5376171952769748E-2</v>
      </c>
      <c r="AY247" s="118">
        <v>43808</v>
      </c>
      <c r="AZ247" s="123">
        <f t="shared" si="108"/>
        <v>0</v>
      </c>
      <c r="BA247" s="67">
        <f t="shared" si="109"/>
        <v>-2.3005520931853284E-3</v>
      </c>
      <c r="BB247" s="123">
        <f t="shared" si="110"/>
        <v>-8.190747334767516E-4</v>
      </c>
      <c r="BC247" s="67">
        <f t="shared" si="111"/>
        <v>3.640620579937482E-2</v>
      </c>
      <c r="BD247" s="67">
        <f t="shared" si="112"/>
        <v>2.8777995901469951E-2</v>
      </c>
      <c r="BE247" s="67">
        <f t="shared" si="113"/>
        <v>1.3205374278792649E-2</v>
      </c>
      <c r="BH247" s="57">
        <f t="shared" si="114"/>
        <v>-2.3005520931853284E-3</v>
      </c>
      <c r="BJ247" s="57">
        <f t="shared" si="115"/>
        <v>3.640620579937482E-2</v>
      </c>
      <c r="BK247" s="57">
        <f t="shared" si="116"/>
        <v>2.8777995901469951E-2</v>
      </c>
      <c r="BL247" s="57">
        <f t="shared" si="117"/>
        <v>1.3205374278792649E-2</v>
      </c>
    </row>
    <row r="248" spans="2:64" x14ac:dyDescent="0.25">
      <c r="B248" s="118">
        <v>43640</v>
      </c>
      <c r="C248" s="62">
        <v>12.278171539306641</v>
      </c>
      <c r="D248" s="62">
        <v>11.639098930358889</v>
      </c>
      <c r="E248" s="62">
        <v>4.959782600402832</v>
      </c>
      <c r="F248" s="62">
        <v>3.2670746803283688</v>
      </c>
      <c r="G248" s="62">
        <v>38.369522094726563</v>
      </c>
      <c r="H248" s="62">
        <v>100907</v>
      </c>
      <c r="K248" s="67">
        <f t="shared" si="118"/>
        <v>0</v>
      </c>
      <c r="L248" s="67">
        <f t="shared" si="119"/>
        <v>-1.0989501394489398E-2</v>
      </c>
      <c r="M248" s="67">
        <f t="shared" si="94"/>
        <v>1.8155645182367453E-2</v>
      </c>
      <c r="N248" s="67">
        <f t="shared" si="95"/>
        <v>1.1547158745459862E-2</v>
      </c>
      <c r="O248" s="67">
        <f t="shared" si="96"/>
        <v>-1.6359367186831064E-2</v>
      </c>
      <c r="P248" s="67">
        <f t="shared" si="97"/>
        <v>1.0730124229046289E-2</v>
      </c>
      <c r="S248" s="67">
        <f t="shared" si="120"/>
        <v>0</v>
      </c>
      <c r="T248" s="67">
        <f t="shared" si="121"/>
        <v>-1.105033204113608E-2</v>
      </c>
      <c r="U248" s="67">
        <f t="shared" si="98"/>
        <v>1.7992799547822552E-2</v>
      </c>
      <c r="V248" s="67">
        <f t="shared" si="99"/>
        <v>1.148099912458817E-2</v>
      </c>
      <c r="W248" s="67">
        <f t="shared" si="100"/>
        <v>-1.6494659191222817E-2</v>
      </c>
      <c r="X248" s="67">
        <f t="shared" si="101"/>
        <v>1.0672964966516024E-2</v>
      </c>
      <c r="AR248" s="122">
        <f t="shared" si="102"/>
        <v>0</v>
      </c>
      <c r="AS248" s="76">
        <f t="shared" si="103"/>
        <v>-1.105033204113608E-2</v>
      </c>
      <c r="AT248" s="122">
        <f t="shared" si="104"/>
        <v>1.7992799547822552E-2</v>
      </c>
      <c r="AU248" s="76">
        <f t="shared" si="105"/>
        <v>1.148099912458817E-2</v>
      </c>
      <c r="AV248" s="76">
        <f t="shared" si="106"/>
        <v>-1.6494659191222817E-2</v>
      </c>
      <c r="AW248" s="76">
        <f t="shared" si="107"/>
        <v>1.0672964966516024E-2</v>
      </c>
      <c r="AY248" s="118">
        <v>43815</v>
      </c>
      <c r="AZ248" s="123">
        <f t="shared" si="108"/>
        <v>0</v>
      </c>
      <c r="BA248" s="67">
        <f t="shared" si="109"/>
        <v>-4.2865132758299743E-2</v>
      </c>
      <c r="BB248" s="123">
        <f t="shared" si="110"/>
        <v>-1.7354770071366078E-2</v>
      </c>
      <c r="BC248" s="67">
        <f t="shared" si="111"/>
        <v>2.2403579283522445E-2</v>
      </c>
      <c r="BD248" s="67">
        <f t="shared" si="112"/>
        <v>-1.2217588239741979E-2</v>
      </c>
      <c r="BE248" s="67">
        <f t="shared" si="113"/>
        <v>2.0775619253354059E-2</v>
      </c>
      <c r="BH248" s="57">
        <f t="shared" si="114"/>
        <v>-4.2865132758299743E-2</v>
      </c>
      <c r="BJ248" s="57">
        <f t="shared" si="115"/>
        <v>2.2403579283522445E-2</v>
      </c>
      <c r="BK248" s="57">
        <f t="shared" si="116"/>
        <v>-1.2217588239741979E-2</v>
      </c>
      <c r="BL248" s="57">
        <f t="shared" si="117"/>
        <v>2.0775619253354059E-2</v>
      </c>
    </row>
    <row r="249" spans="2:64" x14ac:dyDescent="0.25">
      <c r="B249" s="118">
        <v>43647</v>
      </c>
      <c r="C249" s="62">
        <v>12.278171539306641</v>
      </c>
      <c r="D249" s="62">
        <v>11.88327236175537</v>
      </c>
      <c r="E249" s="62">
        <v>5.0986739158630368</v>
      </c>
      <c r="F249" s="62">
        <v>3.4000208854675291</v>
      </c>
      <c r="G249" s="62">
        <v>40.054148101806639</v>
      </c>
      <c r="H249" s="62">
        <v>102342.6</v>
      </c>
      <c r="K249" s="67">
        <f t="shared" si="118"/>
        <v>0</v>
      </c>
      <c r="L249" s="67">
        <f t="shared" si="119"/>
        <v>2.0978722911237702E-2</v>
      </c>
      <c r="M249" s="67">
        <f t="shared" si="94"/>
        <v>2.8003508752364237E-2</v>
      </c>
      <c r="N249" s="67">
        <f t="shared" si="95"/>
        <v>4.0692735289968418E-2</v>
      </c>
      <c r="O249" s="67">
        <f t="shared" si="96"/>
        <v>4.3905316384214466E-2</v>
      </c>
      <c r="P249" s="67">
        <f t="shared" si="97"/>
        <v>1.4226961459561815E-2</v>
      </c>
      <c r="S249" s="67">
        <f t="shared" si="120"/>
        <v>0</v>
      </c>
      <c r="T249" s="67">
        <f t="shared" si="121"/>
        <v>2.0761699505283743E-2</v>
      </c>
      <c r="U249" s="67">
        <f t="shared" si="98"/>
        <v>2.7618580210382163E-2</v>
      </c>
      <c r="V249" s="67">
        <f t="shared" si="99"/>
        <v>3.9886583037685393E-2</v>
      </c>
      <c r="W249" s="67">
        <f t="shared" si="100"/>
        <v>4.2968792229008908E-2</v>
      </c>
      <c r="X249" s="67">
        <f t="shared" si="101"/>
        <v>1.4126707992661431E-2</v>
      </c>
      <c r="AR249" s="122">
        <f t="shared" si="102"/>
        <v>0</v>
      </c>
      <c r="AS249" s="76">
        <f t="shared" si="103"/>
        <v>2.0761699505283743E-2</v>
      </c>
      <c r="AT249" s="122">
        <f t="shared" si="104"/>
        <v>2.7618580210382163E-2</v>
      </c>
      <c r="AU249" s="76">
        <f t="shared" si="105"/>
        <v>3.9886583037685393E-2</v>
      </c>
      <c r="AV249" s="76">
        <f t="shared" si="106"/>
        <v>4.2968792229008908E-2</v>
      </c>
      <c r="AW249" s="76">
        <f t="shared" si="107"/>
        <v>1.4126707992661431E-2</v>
      </c>
      <c r="AY249" s="118">
        <v>43822</v>
      </c>
      <c r="AZ249" s="123">
        <f t="shared" si="108"/>
        <v>0</v>
      </c>
      <c r="BA249" s="67">
        <f t="shared" si="109"/>
        <v>3.8841156740752725E-2</v>
      </c>
      <c r="BB249" s="123">
        <f t="shared" si="110"/>
        <v>1.4346151561055181E-2</v>
      </c>
      <c r="BC249" s="67">
        <f t="shared" si="111"/>
        <v>4.1797144711982787E-2</v>
      </c>
      <c r="BD249" s="67">
        <f t="shared" si="112"/>
        <v>3.4884992377787798E-2</v>
      </c>
      <c r="BE249" s="67">
        <f t="shared" si="113"/>
        <v>2.3596002988131498E-2</v>
      </c>
      <c r="BH249" s="57">
        <f t="shared" si="114"/>
        <v>3.8841156740752725E-2</v>
      </c>
      <c r="BJ249" s="57">
        <f t="shared" si="115"/>
        <v>4.1797144711982787E-2</v>
      </c>
      <c r="BK249" s="57">
        <f t="shared" si="116"/>
        <v>3.4884992377787798E-2</v>
      </c>
      <c r="BL249" s="57">
        <f t="shared" si="117"/>
        <v>2.3596002988131498E-2</v>
      </c>
    </row>
    <row r="250" spans="2:64" x14ac:dyDescent="0.25">
      <c r="B250" s="118">
        <v>43654</v>
      </c>
      <c r="C250" s="62">
        <v>12.278171539306641</v>
      </c>
      <c r="D250" s="62">
        <v>12.040554523468019</v>
      </c>
      <c r="E250" s="62">
        <v>5.3160686492919922</v>
      </c>
      <c r="F250" s="62">
        <v>3.5745021104812622</v>
      </c>
      <c r="G250" s="62">
        <v>41.822267532348633</v>
      </c>
      <c r="H250" s="62">
        <v>104849.75</v>
      </c>
      <c r="K250" s="67">
        <f t="shared" si="118"/>
        <v>0</v>
      </c>
      <c r="L250" s="67">
        <f t="shared" si="119"/>
        <v>1.3235593439635318E-2</v>
      </c>
      <c r="M250" s="67">
        <f t="shared" si="94"/>
        <v>4.2637504774054147E-2</v>
      </c>
      <c r="N250" s="67">
        <f t="shared" si="95"/>
        <v>5.1317692123453051E-2</v>
      </c>
      <c r="O250" s="67">
        <f t="shared" si="96"/>
        <v>4.4143228962151948E-2</v>
      </c>
      <c r="P250" s="67">
        <f t="shared" si="97"/>
        <v>2.4497618782403308E-2</v>
      </c>
      <c r="S250" s="67">
        <f t="shared" si="120"/>
        <v>0</v>
      </c>
      <c r="T250" s="67">
        <f t="shared" si="121"/>
        <v>1.3148768255584493E-2</v>
      </c>
      <c r="U250" s="67">
        <f t="shared" si="98"/>
        <v>4.1753565056743672E-2</v>
      </c>
      <c r="V250" s="67">
        <f t="shared" si="99"/>
        <v>5.0044322263765033E-2</v>
      </c>
      <c r="W250" s="67">
        <f t="shared" si="100"/>
        <v>4.3196672542900334E-2</v>
      </c>
      <c r="X250" s="67">
        <f t="shared" si="101"/>
        <v>2.420236442120588E-2</v>
      </c>
      <c r="AR250" s="122">
        <f t="shared" si="102"/>
        <v>0</v>
      </c>
      <c r="AS250" s="76">
        <f t="shared" si="103"/>
        <v>1.3148768255584493E-2</v>
      </c>
      <c r="AT250" s="122">
        <f t="shared" si="104"/>
        <v>4.1753565056743672E-2</v>
      </c>
      <c r="AU250" s="76">
        <f t="shared" si="105"/>
        <v>5.0044322263765033E-2</v>
      </c>
      <c r="AV250" s="76">
        <f t="shared" si="106"/>
        <v>4.3196672542900334E-2</v>
      </c>
      <c r="AW250" s="76">
        <f t="shared" si="107"/>
        <v>2.420236442120588E-2</v>
      </c>
      <c r="AY250" s="118">
        <v>43829</v>
      </c>
      <c r="AZ250" s="123">
        <f t="shared" si="108"/>
        <v>0</v>
      </c>
      <c r="BA250" s="67">
        <f t="shared" si="109"/>
        <v>8.9528880001953637E-3</v>
      </c>
      <c r="BB250" s="123">
        <f t="shared" si="110"/>
        <v>8.9828356242027008E-2</v>
      </c>
      <c r="BC250" s="67">
        <f t="shared" si="111"/>
        <v>-6.8815813245898649E-3</v>
      </c>
      <c r="BD250" s="67">
        <f t="shared" si="112"/>
        <v>-1.5655764757254175E-2</v>
      </c>
      <c r="BE250" s="67">
        <f t="shared" si="113"/>
        <v>7.5344734953498279E-3</v>
      </c>
      <c r="BH250" s="57">
        <f t="shared" si="114"/>
        <v>8.9528880001953637E-3</v>
      </c>
      <c r="BJ250" s="57">
        <f t="shared" si="115"/>
        <v>-6.8815813245898649E-3</v>
      </c>
      <c r="BK250" s="57">
        <f t="shared" si="116"/>
        <v>-1.5655764757254175E-2</v>
      </c>
      <c r="BL250" s="57">
        <f t="shared" si="117"/>
        <v>7.5344734953498279E-3</v>
      </c>
    </row>
    <row r="251" spans="2:64" x14ac:dyDescent="0.25">
      <c r="B251" s="118">
        <v>43661</v>
      </c>
      <c r="C251" s="62">
        <v>12.278171539306641</v>
      </c>
      <c r="D251" s="62">
        <v>11.769653129577639</v>
      </c>
      <c r="E251" s="62">
        <v>5.2645114898681644</v>
      </c>
      <c r="F251" s="62">
        <v>3.584779596328735</v>
      </c>
      <c r="G251" s="62">
        <v>43.157239532470697</v>
      </c>
      <c r="H251" s="62">
        <v>103920.6</v>
      </c>
      <c r="K251" s="67">
        <f t="shared" si="118"/>
        <v>0</v>
      </c>
      <c r="L251" s="67">
        <f t="shared" si="119"/>
        <v>-2.2499079536774769E-2</v>
      </c>
      <c r="M251" s="67">
        <f t="shared" si="94"/>
        <v>-9.6983622344106735E-3</v>
      </c>
      <c r="N251" s="67">
        <f t="shared" si="95"/>
        <v>2.875221647607118E-3</v>
      </c>
      <c r="O251" s="67">
        <f t="shared" si="96"/>
        <v>3.1920124825596696E-2</v>
      </c>
      <c r="P251" s="67">
        <f t="shared" si="97"/>
        <v>-8.8617283303011884E-3</v>
      </c>
      <c r="S251" s="67">
        <f t="shared" si="120"/>
        <v>0</v>
      </c>
      <c r="T251" s="67">
        <f t="shared" si="121"/>
        <v>-2.2756045472701276E-2</v>
      </c>
      <c r="U251" s="67">
        <f t="shared" si="98"/>
        <v>-9.7456976487252777E-3</v>
      </c>
      <c r="V251" s="67">
        <f t="shared" si="99"/>
        <v>2.8710961038556377E-3</v>
      </c>
      <c r="W251" s="67">
        <f t="shared" si="100"/>
        <v>3.1421265639148946E-2</v>
      </c>
      <c r="X251" s="67">
        <f t="shared" si="101"/>
        <v>-8.9012269687468587E-3</v>
      </c>
      <c r="AR251" s="122">
        <f t="shared" si="102"/>
        <v>0</v>
      </c>
      <c r="AS251" s="76">
        <f t="shared" si="103"/>
        <v>-2.2756045472701276E-2</v>
      </c>
      <c r="AT251" s="122">
        <f t="shared" si="104"/>
        <v>-9.7456976487252777E-3</v>
      </c>
      <c r="AU251" s="76">
        <f t="shared" si="105"/>
        <v>2.8710961038556377E-3</v>
      </c>
      <c r="AV251" s="76">
        <f t="shared" si="106"/>
        <v>3.1421265639148946E-2</v>
      </c>
      <c r="AW251" s="76">
        <f t="shared" si="107"/>
        <v>-8.9012269687468587E-3</v>
      </c>
      <c r="AY251" s="118">
        <v>43836</v>
      </c>
      <c r="AZ251" s="123">
        <f t="shared" si="108"/>
        <v>0</v>
      </c>
      <c r="BA251" s="67">
        <f t="shared" si="109"/>
        <v>-2.4941263232763421E-2</v>
      </c>
      <c r="BB251" s="123">
        <f t="shared" si="110"/>
        <v>0.11772437556857028</v>
      </c>
      <c r="BC251" s="67">
        <f t="shared" si="111"/>
        <v>-3.4986676096628824E-2</v>
      </c>
      <c r="BD251" s="67">
        <f t="shared" si="112"/>
        <v>-4.4330053718546009E-2</v>
      </c>
      <c r="BE251" s="67">
        <f t="shared" si="113"/>
        <v>-9.9911499826659134E-3</v>
      </c>
      <c r="BH251" s="57">
        <f t="shared" si="114"/>
        <v>-2.4941263232763421E-2</v>
      </c>
      <c r="BJ251" s="57">
        <f t="shared" si="115"/>
        <v>-3.4986676096628824E-2</v>
      </c>
      <c r="BK251" s="57">
        <f t="shared" si="116"/>
        <v>-4.4330053718546009E-2</v>
      </c>
      <c r="BL251" s="57">
        <f t="shared" si="117"/>
        <v>-9.9911499826659134E-3</v>
      </c>
    </row>
    <row r="252" spans="2:64" x14ac:dyDescent="0.25">
      <c r="B252" s="118">
        <v>43668</v>
      </c>
      <c r="C252" s="62">
        <v>12.278171539306641</v>
      </c>
      <c r="D252" s="62">
        <v>11.588640213012701</v>
      </c>
      <c r="E252" s="62">
        <v>4.9622977256774901</v>
      </c>
      <c r="F252" s="62">
        <v>3.606950235366821</v>
      </c>
      <c r="G252" s="62">
        <v>43.41679229736328</v>
      </c>
      <c r="H252" s="62">
        <v>103449.4</v>
      </c>
      <c r="K252" s="67">
        <f t="shared" si="118"/>
        <v>0</v>
      </c>
      <c r="L252" s="67">
        <f t="shared" si="119"/>
        <v>-1.5379630527092236E-2</v>
      </c>
      <c r="M252" s="67">
        <f t="shared" si="94"/>
        <v>-5.740585138284926E-2</v>
      </c>
      <c r="N252" s="67">
        <f t="shared" si="95"/>
        <v>6.1846589008685005E-3</v>
      </c>
      <c r="O252" s="67">
        <f t="shared" si="96"/>
        <v>6.0141187829518827E-3</v>
      </c>
      <c r="P252" s="67">
        <f t="shared" si="97"/>
        <v>-4.5342309416998017E-3</v>
      </c>
      <c r="S252" s="67">
        <f t="shared" si="120"/>
        <v>0</v>
      </c>
      <c r="T252" s="67">
        <f t="shared" si="121"/>
        <v>-1.5499123802858962E-2</v>
      </c>
      <c r="U252" s="67">
        <f t="shared" si="98"/>
        <v>-5.9119472216897798E-2</v>
      </c>
      <c r="V252" s="67">
        <f t="shared" si="99"/>
        <v>6.1656123884559298E-3</v>
      </c>
      <c r="W252" s="67">
        <f t="shared" si="100"/>
        <v>5.9961061545626198E-3</v>
      </c>
      <c r="X252" s="67">
        <f t="shared" si="101"/>
        <v>-4.5445417463344379E-3</v>
      </c>
      <c r="AR252" s="122">
        <f t="shared" si="102"/>
        <v>0</v>
      </c>
      <c r="AS252" s="76">
        <f t="shared" si="103"/>
        <v>-1.5499123802858962E-2</v>
      </c>
      <c r="AT252" s="122">
        <f t="shared" si="104"/>
        <v>-5.9119472216897798E-2</v>
      </c>
      <c r="AU252" s="76">
        <f t="shared" si="105"/>
        <v>6.1656123884559298E-3</v>
      </c>
      <c r="AV252" s="76">
        <f t="shared" si="106"/>
        <v>5.9961061545626198E-3</v>
      </c>
      <c r="AW252" s="76">
        <f t="shared" si="107"/>
        <v>-4.5445417463344379E-3</v>
      </c>
      <c r="AY252" s="118">
        <v>43843</v>
      </c>
      <c r="AZ252" s="123">
        <f t="shared" si="108"/>
        <v>0</v>
      </c>
      <c r="BA252" s="67">
        <f t="shared" si="109"/>
        <v>3.0031084275689998E-2</v>
      </c>
      <c r="BB252" s="123">
        <f t="shared" si="110"/>
        <v>3.5171644520121545E-2</v>
      </c>
      <c r="BC252" s="67">
        <f t="shared" si="111"/>
        <v>1.4446262008462902E-2</v>
      </c>
      <c r="BD252" s="67">
        <f t="shared" si="112"/>
        <v>4.9917237163993537E-2</v>
      </c>
      <c r="BE252" s="67">
        <f t="shared" si="113"/>
        <v>9.1044395320771798E-3</v>
      </c>
      <c r="BH252" s="57">
        <f t="shared" si="114"/>
        <v>3.0031084275689998E-2</v>
      </c>
      <c r="BJ252" s="57">
        <f t="shared" si="115"/>
        <v>1.4446262008462902E-2</v>
      </c>
      <c r="BK252" s="57">
        <f t="shared" si="116"/>
        <v>4.9917237163993537E-2</v>
      </c>
      <c r="BL252" s="57">
        <f t="shared" si="117"/>
        <v>9.1044395320771798E-3</v>
      </c>
    </row>
    <row r="253" spans="2:64" x14ac:dyDescent="0.25">
      <c r="B253" s="118">
        <v>43675</v>
      </c>
      <c r="C253" s="62">
        <v>12.278171539306641</v>
      </c>
      <c r="D253" s="62">
        <v>12.00006465911865</v>
      </c>
      <c r="E253" s="62">
        <v>5.0687381744384767</v>
      </c>
      <c r="F253" s="62">
        <v>3.657297277450561</v>
      </c>
      <c r="G253" s="62">
        <v>44.651747894287112</v>
      </c>
      <c r="H253" s="62">
        <v>102605.6</v>
      </c>
      <c r="K253" s="67">
        <f t="shared" si="118"/>
        <v>0</v>
      </c>
      <c r="L253" s="67">
        <f t="shared" si="119"/>
        <v>3.5502391871996108E-2</v>
      </c>
      <c r="M253" s="67">
        <f t="shared" si="94"/>
        <v>2.1449831236487249E-2</v>
      </c>
      <c r="N253" s="67">
        <f t="shared" si="95"/>
        <v>1.3958341201959934E-2</v>
      </c>
      <c r="O253" s="67">
        <f t="shared" si="96"/>
        <v>2.8444192478927821E-2</v>
      </c>
      <c r="P253" s="67">
        <f t="shared" si="97"/>
        <v>-8.156644697794202E-3</v>
      </c>
      <c r="S253" s="67">
        <f t="shared" si="120"/>
        <v>0</v>
      </c>
      <c r="T253" s="67">
        <f t="shared" si="121"/>
        <v>3.4886711722389926E-2</v>
      </c>
      <c r="U253" s="67">
        <f t="shared" si="98"/>
        <v>2.122302123195844E-2</v>
      </c>
      <c r="V253" s="67">
        <f t="shared" si="99"/>
        <v>1.3861820697777643E-2</v>
      </c>
      <c r="W253" s="67">
        <f t="shared" si="100"/>
        <v>2.8047167558405053E-2</v>
      </c>
      <c r="X253" s="67">
        <f t="shared" si="101"/>
        <v>-8.1900921275251306E-3</v>
      </c>
      <c r="AR253" s="122">
        <f t="shared" si="102"/>
        <v>0</v>
      </c>
      <c r="AS253" s="76">
        <f t="shared" si="103"/>
        <v>3.4886711722389926E-2</v>
      </c>
      <c r="AT253" s="122">
        <f t="shared" si="104"/>
        <v>2.122302123195844E-2</v>
      </c>
      <c r="AU253" s="76">
        <f t="shared" si="105"/>
        <v>1.3861820697777643E-2</v>
      </c>
      <c r="AV253" s="76">
        <f t="shared" si="106"/>
        <v>2.8047167558405053E-2</v>
      </c>
      <c r="AW253" s="76">
        <f t="shared" si="107"/>
        <v>-8.1900921275251306E-3</v>
      </c>
      <c r="AY253" s="118">
        <v>43850</v>
      </c>
      <c r="AZ253" s="123">
        <f t="shared" si="108"/>
        <v>0</v>
      </c>
      <c r="BA253" s="67">
        <f t="shared" si="109"/>
        <v>2.5913327329785275E-2</v>
      </c>
      <c r="BB253" s="123">
        <f t="shared" si="110"/>
        <v>8.0928557091420203E-2</v>
      </c>
      <c r="BC253" s="67">
        <f t="shared" si="111"/>
        <v>1.4741756989831156E-2</v>
      </c>
      <c r="BD253" s="67">
        <f t="shared" si="112"/>
        <v>1.3355198609850842E-2</v>
      </c>
      <c r="BE253" s="67">
        <f t="shared" si="113"/>
        <v>9.5526781452509608E-3</v>
      </c>
      <c r="BH253" s="57">
        <f t="shared" si="114"/>
        <v>2.5913327329785275E-2</v>
      </c>
      <c r="BJ253" s="57">
        <f t="shared" si="115"/>
        <v>1.4741756989831156E-2</v>
      </c>
      <c r="BK253" s="57">
        <f t="shared" si="116"/>
        <v>1.3355198609850842E-2</v>
      </c>
      <c r="BL253" s="57">
        <f t="shared" si="117"/>
        <v>9.5526781452509608E-3</v>
      </c>
    </row>
    <row r="254" spans="2:64" x14ac:dyDescent="0.25">
      <c r="B254" s="118">
        <v>43682</v>
      </c>
      <c r="C254" s="62">
        <v>12.278171539306641</v>
      </c>
      <c r="D254" s="62">
        <v>12.35608940124512</v>
      </c>
      <c r="E254" s="62">
        <v>4.9879572868347166</v>
      </c>
      <c r="F254" s="62">
        <v>3.6577589511871338</v>
      </c>
      <c r="G254" s="62">
        <v>45.843719482421882</v>
      </c>
      <c r="H254" s="62">
        <v>102631</v>
      </c>
      <c r="K254" s="67">
        <f t="shared" si="118"/>
        <v>0</v>
      </c>
      <c r="L254" s="67">
        <f t="shared" si="119"/>
        <v>2.9668568648580917E-2</v>
      </c>
      <c r="M254" s="67">
        <f t="shared" si="94"/>
        <v>-1.5937080358803368E-2</v>
      </c>
      <c r="N254" s="67">
        <f t="shared" si="95"/>
        <v>1.262335822191929E-4</v>
      </c>
      <c r="O254" s="67">
        <f t="shared" si="96"/>
        <v>2.6694847219794315E-2</v>
      </c>
      <c r="P254" s="67">
        <f t="shared" si="97"/>
        <v>2.4754984133412705E-4</v>
      </c>
      <c r="S254" s="67">
        <f t="shared" si="120"/>
        <v>0</v>
      </c>
      <c r="T254" s="67">
        <f t="shared" si="121"/>
        <v>2.9236972448805278E-2</v>
      </c>
      <c r="U254" s="67">
        <f t="shared" si="98"/>
        <v>-1.6065441249339188E-2</v>
      </c>
      <c r="V254" s="67">
        <f t="shared" si="99"/>
        <v>1.2622561543099671E-4</v>
      </c>
      <c r="W254" s="67">
        <f t="shared" si="100"/>
        <v>2.6344756531376485E-2</v>
      </c>
      <c r="X254" s="67">
        <f t="shared" si="101"/>
        <v>2.4751920592791044E-4</v>
      </c>
      <c r="AR254" s="122">
        <f t="shared" si="102"/>
        <v>0</v>
      </c>
      <c r="AS254" s="76">
        <f t="shared" si="103"/>
        <v>2.9236972448805278E-2</v>
      </c>
      <c r="AT254" s="122">
        <f t="shared" si="104"/>
        <v>-1.6065441249339188E-2</v>
      </c>
      <c r="AU254" s="76">
        <f t="shared" si="105"/>
        <v>1.2622561543099671E-4</v>
      </c>
      <c r="AV254" s="76">
        <f t="shared" si="106"/>
        <v>2.6344756531376485E-2</v>
      </c>
      <c r="AW254" s="76">
        <f t="shared" si="107"/>
        <v>2.4751920592791044E-4</v>
      </c>
      <c r="AY254" s="118">
        <v>43857</v>
      </c>
      <c r="AZ254" s="123">
        <f t="shared" si="108"/>
        <v>0</v>
      </c>
      <c r="BA254" s="67">
        <f t="shared" si="109"/>
        <v>-5.6562097221452791E-3</v>
      </c>
      <c r="BB254" s="123">
        <f t="shared" si="110"/>
        <v>-3.0342593750942101E-2</v>
      </c>
      <c r="BC254" s="67">
        <f t="shared" si="111"/>
        <v>7.9864469114977986E-3</v>
      </c>
      <c r="BD254" s="67">
        <f t="shared" si="112"/>
        <v>1.6102281303647353E-2</v>
      </c>
      <c r="BE254" s="67">
        <f t="shared" si="113"/>
        <v>-2.8341929457429027E-2</v>
      </c>
      <c r="BH254" s="57">
        <f t="shared" si="114"/>
        <v>-5.6562097221452791E-3</v>
      </c>
      <c r="BJ254" s="57">
        <f t="shared" si="115"/>
        <v>7.9864469114977986E-3</v>
      </c>
      <c r="BK254" s="57">
        <f t="shared" si="116"/>
        <v>1.6102281303647353E-2</v>
      </c>
      <c r="BL254" s="57">
        <f t="shared" si="117"/>
        <v>-2.8341929457429027E-2</v>
      </c>
    </row>
    <row r="255" spans="2:64" x14ac:dyDescent="0.25">
      <c r="B255" s="118">
        <v>43689</v>
      </c>
      <c r="C255" s="62">
        <v>12.278171539306641</v>
      </c>
      <c r="D255" s="62">
        <v>12.54627571105957</v>
      </c>
      <c r="E255" s="62">
        <v>4.6619844436645508</v>
      </c>
      <c r="F255" s="62">
        <v>3.5136473655700682</v>
      </c>
      <c r="G255" s="62">
        <v>45.711460876464841</v>
      </c>
      <c r="H255" s="62">
        <v>100867</v>
      </c>
      <c r="K255" s="67">
        <f t="shared" si="118"/>
        <v>0</v>
      </c>
      <c r="L255" s="67">
        <f t="shared" si="119"/>
        <v>1.5392111827491783E-2</v>
      </c>
      <c r="M255" s="67">
        <f t="shared" si="94"/>
        <v>-6.5351971643891837E-2</v>
      </c>
      <c r="N255" s="67">
        <f t="shared" si="95"/>
        <v>-3.9398874431103237E-2</v>
      </c>
      <c r="O255" s="67">
        <f t="shared" si="96"/>
        <v>-2.884988553508494E-3</v>
      </c>
      <c r="P255" s="67">
        <f t="shared" si="97"/>
        <v>-1.7187789264452302E-2</v>
      </c>
      <c r="S255" s="67">
        <f t="shared" si="120"/>
        <v>0</v>
      </c>
      <c r="T255" s="67">
        <f t="shared" si="121"/>
        <v>1.5274854963943828E-2</v>
      </c>
      <c r="U255" s="67">
        <f t="shared" si="98"/>
        <v>-6.7585260825718391E-2</v>
      </c>
      <c r="V255" s="67">
        <f t="shared" si="99"/>
        <v>-4.0196018016833278E-2</v>
      </c>
      <c r="W255" s="67">
        <f t="shared" si="100"/>
        <v>-2.8891581544170136E-3</v>
      </c>
      <c r="X255" s="67">
        <f t="shared" si="101"/>
        <v>-1.7337213976451448E-2</v>
      </c>
      <c r="AR255" s="122">
        <f t="shared" si="102"/>
        <v>0</v>
      </c>
      <c r="AS255" s="76">
        <f t="shared" si="103"/>
        <v>1.5274854963943828E-2</v>
      </c>
      <c r="AT255" s="122">
        <f t="shared" si="104"/>
        <v>-6.7585260825718391E-2</v>
      </c>
      <c r="AU255" s="76">
        <f t="shared" si="105"/>
        <v>-4.0196018016833278E-2</v>
      </c>
      <c r="AV255" s="76">
        <f t="shared" si="106"/>
        <v>-2.8891581544170136E-3</v>
      </c>
      <c r="AW255" s="76">
        <f t="shared" si="107"/>
        <v>-1.7337213976451448E-2</v>
      </c>
      <c r="AY255" s="118">
        <v>43864</v>
      </c>
      <c r="AZ255" s="123">
        <f t="shared" si="108"/>
        <v>0</v>
      </c>
      <c r="BA255" s="67">
        <f t="shared" si="109"/>
        <v>-2.8564630611649624E-2</v>
      </c>
      <c r="BB255" s="123">
        <f t="shared" si="110"/>
        <v>-4.2563474009543321E-2</v>
      </c>
      <c r="BC255" s="67">
        <f t="shared" si="111"/>
        <v>1.3039759464316672E-2</v>
      </c>
      <c r="BD255" s="67">
        <f t="shared" si="112"/>
        <v>1.6068066562661746E-2</v>
      </c>
      <c r="BE255" s="67">
        <f t="shared" si="113"/>
        <v>-8.0117556372767478E-4</v>
      </c>
      <c r="BH255" s="57">
        <f t="shared" si="114"/>
        <v>-2.8564630611649624E-2</v>
      </c>
      <c r="BJ255" s="57">
        <f t="shared" si="115"/>
        <v>1.3039759464316672E-2</v>
      </c>
      <c r="BK255" s="57">
        <f t="shared" si="116"/>
        <v>1.6068066562661746E-2</v>
      </c>
      <c r="BL255" s="57">
        <f t="shared" si="117"/>
        <v>-8.0117556372767478E-4</v>
      </c>
    </row>
    <row r="256" spans="2:64" x14ac:dyDescent="0.25">
      <c r="B256" s="118">
        <v>43696</v>
      </c>
      <c r="C256" s="62">
        <v>12.278171539306641</v>
      </c>
      <c r="D256" s="62">
        <v>12.811971664428709</v>
      </c>
      <c r="E256" s="62">
        <v>4.5702746391296376</v>
      </c>
      <c r="F256" s="62">
        <v>3.4863952159881588</v>
      </c>
      <c r="G256" s="62">
        <v>44.302919769287108</v>
      </c>
      <c r="H256" s="62">
        <v>99514.2</v>
      </c>
      <c r="K256" s="67">
        <f t="shared" si="118"/>
        <v>0</v>
      </c>
      <c r="L256" s="67">
        <f t="shared" si="119"/>
        <v>2.117727678620418E-2</v>
      </c>
      <c r="M256" s="67">
        <f t="shared" si="94"/>
        <v>-1.9671838386235541E-2</v>
      </c>
      <c r="N256" s="67">
        <f t="shared" si="95"/>
        <v>-7.7560855562658348E-3</v>
      </c>
      <c r="O256" s="67">
        <f t="shared" si="96"/>
        <v>-3.0813740803084633E-2</v>
      </c>
      <c r="P256" s="67">
        <f t="shared" si="97"/>
        <v>-1.3411720384268411E-2</v>
      </c>
      <c r="S256" s="67">
        <f t="shared" si="120"/>
        <v>0</v>
      </c>
      <c r="T256" s="67">
        <f t="shared" si="121"/>
        <v>2.0956154655254217E-2</v>
      </c>
      <c r="U256" s="67">
        <f t="shared" si="98"/>
        <v>-1.986790458065554E-2</v>
      </c>
      <c r="V256" s="67">
        <f t="shared" si="99"/>
        <v>-7.7863204254652292E-3</v>
      </c>
      <c r="W256" s="67">
        <f t="shared" si="100"/>
        <v>-3.1298467609401609E-2</v>
      </c>
      <c r="X256" s="67">
        <f t="shared" si="101"/>
        <v>-1.3502469823575123E-2</v>
      </c>
      <c r="AR256" s="122">
        <f t="shared" si="102"/>
        <v>0</v>
      </c>
      <c r="AS256" s="76">
        <f t="shared" si="103"/>
        <v>2.0956154655254217E-2</v>
      </c>
      <c r="AT256" s="122">
        <f t="shared" si="104"/>
        <v>-1.986790458065554E-2</v>
      </c>
      <c r="AU256" s="76">
        <f t="shared" si="105"/>
        <v>-7.7863204254652292E-3</v>
      </c>
      <c r="AV256" s="76">
        <f t="shared" si="106"/>
        <v>-3.1298467609401609E-2</v>
      </c>
      <c r="AW256" s="76">
        <f t="shared" si="107"/>
        <v>-1.3502469823575123E-2</v>
      </c>
      <c r="AY256" s="118">
        <v>43871</v>
      </c>
      <c r="AZ256" s="123">
        <f t="shared" si="108"/>
        <v>0</v>
      </c>
      <c r="BA256" s="67">
        <f t="shared" si="109"/>
        <v>-2.8554997414883588E-2</v>
      </c>
      <c r="BB256" s="123">
        <f t="shared" si="110"/>
        <v>-5.1231908347959838E-3</v>
      </c>
      <c r="BC256" s="67">
        <f t="shared" si="111"/>
        <v>3.0447492180368969E-2</v>
      </c>
      <c r="BD256" s="67">
        <f t="shared" si="112"/>
        <v>-8.2098442370798252E-4</v>
      </c>
      <c r="BE256" s="67">
        <f t="shared" si="113"/>
        <v>-8.9752248091636672E-4</v>
      </c>
      <c r="BH256" s="57">
        <f t="shared" si="114"/>
        <v>-2.8554997414883588E-2</v>
      </c>
      <c r="BJ256" s="57">
        <f t="shared" si="115"/>
        <v>3.0447492180368969E-2</v>
      </c>
      <c r="BK256" s="57">
        <f t="shared" si="116"/>
        <v>-8.2098442370798252E-4</v>
      </c>
      <c r="BL256" s="57">
        <f t="shared" si="117"/>
        <v>-8.9752248091636672E-4</v>
      </c>
    </row>
    <row r="257" spans="2:64" x14ac:dyDescent="0.25">
      <c r="B257" s="118">
        <v>43703</v>
      </c>
      <c r="C257" s="62">
        <v>12.278171539306641</v>
      </c>
      <c r="D257" s="62">
        <v>12.178606796264649</v>
      </c>
      <c r="E257" s="62">
        <v>4.8506303787231442</v>
      </c>
      <c r="F257" s="62">
        <v>3.6120311737060549</v>
      </c>
      <c r="G257" s="62">
        <v>42.357081604003909</v>
      </c>
      <c r="H257" s="62">
        <v>98711.8</v>
      </c>
      <c r="K257" s="67">
        <f t="shared" si="118"/>
        <v>0</v>
      </c>
      <c r="L257" s="67">
        <f t="shared" si="119"/>
        <v>-4.9435394079315742E-2</v>
      </c>
      <c r="M257" s="67">
        <f t="shared" si="94"/>
        <v>6.1343302477528505E-2</v>
      </c>
      <c r="N257" s="67">
        <f t="shared" si="95"/>
        <v>3.6036063020550735E-2</v>
      </c>
      <c r="O257" s="67">
        <f t="shared" si="96"/>
        <v>-4.3921217279050406E-2</v>
      </c>
      <c r="P257" s="67">
        <f t="shared" si="97"/>
        <v>-8.0631708841552019E-3</v>
      </c>
      <c r="S257" s="67">
        <f t="shared" si="120"/>
        <v>0</v>
      </c>
      <c r="T257" s="67">
        <f t="shared" si="121"/>
        <v>-5.0699148905166379E-2</v>
      </c>
      <c r="U257" s="67">
        <f t="shared" si="98"/>
        <v>5.9535372307784919E-2</v>
      </c>
      <c r="V257" s="67">
        <f t="shared" si="99"/>
        <v>3.5401953096838475E-2</v>
      </c>
      <c r="W257" s="67">
        <f t="shared" si="100"/>
        <v>-4.4914960622224297E-2</v>
      </c>
      <c r="X257" s="67">
        <f t="shared" si="101"/>
        <v>-8.0958540517117074E-3</v>
      </c>
      <c r="AR257" s="122">
        <f t="shared" si="102"/>
        <v>0</v>
      </c>
      <c r="AS257" s="76">
        <f t="shared" si="103"/>
        <v>-5.0699148905166379E-2</v>
      </c>
      <c r="AT257" s="122">
        <f t="shared" si="104"/>
        <v>5.9535372307784919E-2</v>
      </c>
      <c r="AU257" s="76">
        <f t="shared" si="105"/>
        <v>3.5401953096838475E-2</v>
      </c>
      <c r="AV257" s="76">
        <f t="shared" si="106"/>
        <v>-4.4914960622224297E-2</v>
      </c>
      <c r="AW257" s="76">
        <f t="shared" si="107"/>
        <v>-8.0958540517117074E-3</v>
      </c>
      <c r="AY257" s="118">
        <v>43878</v>
      </c>
      <c r="AZ257" s="123">
        <f t="shared" si="108"/>
        <v>0</v>
      </c>
      <c r="BA257" s="67">
        <f t="shared" si="109"/>
        <v>2.4804270201106884E-2</v>
      </c>
      <c r="BB257" s="123">
        <f t="shared" si="110"/>
        <v>5.8402803822455288E-2</v>
      </c>
      <c r="BC257" s="67">
        <f t="shared" si="111"/>
        <v>3.8198634378984062E-2</v>
      </c>
      <c r="BD257" s="67">
        <f t="shared" si="112"/>
        <v>3.4585768670858108E-2</v>
      </c>
      <c r="BE257" s="67">
        <f t="shared" si="113"/>
        <v>7.1843020009738348E-4</v>
      </c>
      <c r="BH257" s="57">
        <f t="shared" si="114"/>
        <v>2.4804270201106884E-2</v>
      </c>
      <c r="BJ257" s="57">
        <f t="shared" si="115"/>
        <v>3.8198634378984062E-2</v>
      </c>
      <c r="BK257" s="57">
        <f t="shared" si="116"/>
        <v>3.4585768670858108E-2</v>
      </c>
      <c r="BL257" s="57">
        <f t="shared" si="117"/>
        <v>7.1843020009738348E-4</v>
      </c>
    </row>
    <row r="258" spans="2:64" x14ac:dyDescent="0.25">
      <c r="B258" s="118">
        <v>43710</v>
      </c>
      <c r="C258" s="62">
        <v>12.278171539306641</v>
      </c>
      <c r="D258" s="62">
        <v>12.33880081176758</v>
      </c>
      <c r="E258" s="62">
        <v>4.8259213447570799</v>
      </c>
      <c r="F258" s="62">
        <v>3.9215023994445799</v>
      </c>
      <c r="G258" s="62">
        <v>42.669537353515622</v>
      </c>
      <c r="H258" s="62">
        <v>101337.2</v>
      </c>
      <c r="K258" s="67">
        <f t="shared" si="118"/>
        <v>0</v>
      </c>
      <c r="L258" s="67">
        <f t="shared" si="119"/>
        <v>1.3153722604137608E-2</v>
      </c>
      <c r="M258" s="67">
        <f t="shared" si="94"/>
        <v>-5.0939840880163123E-3</v>
      </c>
      <c r="N258" s="67">
        <f t="shared" si="95"/>
        <v>8.5677894474259997E-2</v>
      </c>
      <c r="O258" s="67">
        <f t="shared" si="96"/>
        <v>7.3767062715239806E-3</v>
      </c>
      <c r="P258" s="67">
        <f t="shared" si="97"/>
        <v>2.6596617628287467E-2</v>
      </c>
      <c r="S258" s="67">
        <f t="shared" si="120"/>
        <v>0</v>
      </c>
      <c r="T258" s="67">
        <f t="shared" si="121"/>
        <v>1.3067963609711113E-2</v>
      </c>
      <c r="U258" s="67">
        <f t="shared" si="98"/>
        <v>-5.1070026546937604E-3</v>
      </c>
      <c r="V258" s="67">
        <f t="shared" si="99"/>
        <v>8.2204579427830979E-2</v>
      </c>
      <c r="W258" s="67">
        <f t="shared" si="100"/>
        <v>7.3496314410011337E-3</v>
      </c>
      <c r="X258" s="67">
        <f t="shared" si="101"/>
        <v>2.6249076406792658E-2</v>
      </c>
      <c r="AR258" s="122">
        <f t="shared" si="102"/>
        <v>0</v>
      </c>
      <c r="AS258" s="76">
        <f t="shared" si="103"/>
        <v>1.3067963609711113E-2</v>
      </c>
      <c r="AT258" s="122">
        <f t="shared" si="104"/>
        <v>-5.1070026546937604E-3</v>
      </c>
      <c r="AU258" s="76">
        <f t="shared" si="105"/>
        <v>8.2204579427830979E-2</v>
      </c>
      <c r="AV258" s="76">
        <f t="shared" si="106"/>
        <v>7.3496314410011337E-3</v>
      </c>
      <c r="AW258" s="76">
        <f t="shared" si="107"/>
        <v>2.6249076406792658E-2</v>
      </c>
      <c r="AY258" s="118">
        <v>43892</v>
      </c>
      <c r="AZ258" s="123">
        <f t="shared" si="108"/>
        <v>0</v>
      </c>
      <c r="BA258" s="67">
        <f t="shared" si="109"/>
        <v>-3.0486235567561699E-2</v>
      </c>
      <c r="BB258" s="123">
        <f t="shared" si="110"/>
        <v>1.5975153985719751E-2</v>
      </c>
      <c r="BC258" s="67">
        <f t="shared" si="111"/>
        <v>4.024273524957226E-2</v>
      </c>
      <c r="BD258" s="67">
        <f t="shared" si="112"/>
        <v>3.5226456071100793E-3</v>
      </c>
      <c r="BE258" s="67">
        <f t="shared" si="113"/>
        <v>-3.5361001082371939E-3</v>
      </c>
      <c r="BH258" s="57">
        <f t="shared" si="114"/>
        <v>-3.0486235567561699E-2</v>
      </c>
      <c r="BJ258" s="57">
        <f t="shared" si="115"/>
        <v>4.024273524957226E-2</v>
      </c>
      <c r="BK258" s="57">
        <f t="shared" si="116"/>
        <v>3.5226456071100793E-3</v>
      </c>
      <c r="BL258" s="57">
        <f t="shared" si="117"/>
        <v>-3.5361001082371939E-3</v>
      </c>
    </row>
    <row r="259" spans="2:64" x14ac:dyDescent="0.25">
      <c r="B259" s="118">
        <v>43717</v>
      </c>
      <c r="C259" s="62">
        <v>12.278171539306641</v>
      </c>
      <c r="D259" s="62">
        <v>12.05652179718018</v>
      </c>
      <c r="E259" s="62">
        <v>4.5645725250244142</v>
      </c>
      <c r="F259" s="62">
        <v>3.8706933498382572</v>
      </c>
      <c r="G259" s="62">
        <v>41.943779754638669</v>
      </c>
      <c r="H259" s="62">
        <v>103506.2</v>
      </c>
      <c r="K259" s="67">
        <f t="shared" si="118"/>
        <v>0</v>
      </c>
      <c r="L259" s="67">
        <f t="shared" si="119"/>
        <v>-2.287734593447599E-2</v>
      </c>
      <c r="M259" s="67">
        <f t="shared" si="94"/>
        <v>-5.4155217431506086E-2</v>
      </c>
      <c r="N259" s="67">
        <f t="shared" si="95"/>
        <v>-1.2956526461266216E-2</v>
      </c>
      <c r="O259" s="67">
        <f t="shared" si="96"/>
        <v>-1.7008799342352332E-2</v>
      </c>
      <c r="P259" s="67">
        <f t="shared" si="97"/>
        <v>2.1403788539647861E-2</v>
      </c>
      <c r="S259" s="67">
        <f t="shared" si="120"/>
        <v>0</v>
      </c>
      <c r="T259" s="67">
        <f t="shared" si="121"/>
        <v>-2.3143093298536112E-2</v>
      </c>
      <c r="U259" s="67">
        <f t="shared" si="98"/>
        <v>-5.5676801015621107E-2</v>
      </c>
      <c r="V259" s="67">
        <f t="shared" si="99"/>
        <v>-1.3041194380123409E-2</v>
      </c>
      <c r="W259" s="67">
        <f t="shared" si="100"/>
        <v>-1.7155110393196647E-2</v>
      </c>
      <c r="X259" s="67">
        <f t="shared" si="101"/>
        <v>2.1177944388075489E-2</v>
      </c>
      <c r="AR259" s="122">
        <f t="shared" si="102"/>
        <v>0</v>
      </c>
      <c r="AS259" s="76">
        <f t="shared" si="103"/>
        <v>-2.3143093298536112E-2</v>
      </c>
      <c r="AT259" s="122">
        <f t="shared" si="104"/>
        <v>-5.5676801015621107E-2</v>
      </c>
      <c r="AU259" s="76">
        <f t="shared" si="105"/>
        <v>-1.3041194380123409E-2</v>
      </c>
      <c r="AV259" s="76">
        <f t="shared" si="106"/>
        <v>-1.7155110393196647E-2</v>
      </c>
      <c r="AW259" s="76">
        <f t="shared" si="107"/>
        <v>2.1177944388075489E-2</v>
      </c>
      <c r="AY259" s="118">
        <v>43920</v>
      </c>
      <c r="AZ259" s="123">
        <f t="shared" si="108"/>
        <v>0</v>
      </c>
      <c r="BA259" s="67">
        <f t="shared" si="109"/>
        <v>9.8559176449505112E-2</v>
      </c>
      <c r="BB259" s="123">
        <f t="shared" si="110"/>
        <v>6.95421375554061E-2</v>
      </c>
      <c r="BC259" s="67">
        <f t="shared" si="111"/>
        <v>4.5492687724685316E-2</v>
      </c>
      <c r="BD259" s="67">
        <f t="shared" si="112"/>
        <v>4.6849278157064474E-2</v>
      </c>
      <c r="BE259" s="67">
        <f t="shared" si="113"/>
        <v>2.8451892738157836E-3</v>
      </c>
      <c r="BH259" s="57">
        <f t="shared" si="114"/>
        <v>9.8559176449505112E-2</v>
      </c>
      <c r="BJ259" s="57">
        <f t="shared" si="115"/>
        <v>4.5492687724685316E-2</v>
      </c>
      <c r="BK259" s="57">
        <f t="shared" si="116"/>
        <v>4.6849278157064474E-2</v>
      </c>
      <c r="BL259" s="57">
        <f t="shared" si="117"/>
        <v>2.8451892738157836E-3</v>
      </c>
    </row>
    <row r="260" spans="2:64" x14ac:dyDescent="0.25">
      <c r="B260" s="118">
        <v>43724</v>
      </c>
      <c r="C260" s="62">
        <v>12.278171539306641</v>
      </c>
      <c r="D260" s="62">
        <v>11.930906295776371</v>
      </c>
      <c r="E260" s="62">
        <v>4.4947212219238279</v>
      </c>
      <c r="F260" s="62">
        <v>3.8702316284179692</v>
      </c>
      <c r="G260" s="62">
        <v>41.495755767822267</v>
      </c>
      <c r="H260" s="62">
        <v>104397</v>
      </c>
      <c r="K260" s="67">
        <f t="shared" si="118"/>
        <v>0</v>
      </c>
      <c r="L260" s="67">
        <f t="shared" si="119"/>
        <v>-1.0418883946544888E-2</v>
      </c>
      <c r="M260" s="67">
        <f t="shared" si="94"/>
        <v>-1.5302923267762614E-2</v>
      </c>
      <c r="N260" s="67">
        <f t="shared" si="95"/>
        <v>-1.1928648915249251E-4</v>
      </c>
      <c r="O260" s="67">
        <f t="shared" si="96"/>
        <v>-1.0681535842435697E-2</v>
      </c>
      <c r="P260" s="67">
        <f t="shared" si="97"/>
        <v>8.6062477416812833E-3</v>
      </c>
      <c r="S260" s="67">
        <f t="shared" si="120"/>
        <v>0</v>
      </c>
      <c r="T260" s="67">
        <f t="shared" si="121"/>
        <v>-1.047354048947201E-2</v>
      </c>
      <c r="U260" s="67">
        <f t="shared" si="98"/>
        <v>-1.5421221421486948E-2</v>
      </c>
      <c r="V260" s="67">
        <f t="shared" si="99"/>
        <v>-1.1929360435157672E-4</v>
      </c>
      <c r="W260" s="67">
        <f t="shared" si="100"/>
        <v>-1.0738992966252175E-2</v>
      </c>
      <c r="X260" s="67">
        <f t="shared" si="101"/>
        <v>8.5694251105479964E-3</v>
      </c>
      <c r="AR260" s="122">
        <f t="shared" si="102"/>
        <v>0</v>
      </c>
      <c r="AS260" s="76">
        <f t="shared" si="103"/>
        <v>-1.047354048947201E-2</v>
      </c>
      <c r="AT260" s="122">
        <f t="shared" si="104"/>
        <v>-1.5421221421486948E-2</v>
      </c>
      <c r="AU260" s="76">
        <f t="shared" si="105"/>
        <v>-1.1929360435157672E-4</v>
      </c>
      <c r="AV260" s="76">
        <f t="shared" si="106"/>
        <v>-1.0738992966252175E-2</v>
      </c>
      <c r="AW260" s="76">
        <f t="shared" si="107"/>
        <v>8.5694251105479964E-3</v>
      </c>
      <c r="AY260" s="118">
        <v>43927</v>
      </c>
      <c r="AZ260" s="123">
        <f t="shared" si="108"/>
        <v>0</v>
      </c>
      <c r="BA260" s="67">
        <f t="shared" si="109"/>
        <v>7.8472896122514915E-2</v>
      </c>
      <c r="BB260" s="123">
        <f t="shared" si="110"/>
        <v>3.7914237210569753E-2</v>
      </c>
      <c r="BC260" s="67">
        <f t="shared" si="111"/>
        <v>2.5317880704325234E-2</v>
      </c>
      <c r="BD260" s="67">
        <f t="shared" si="112"/>
        <v>4.958354040645567E-2</v>
      </c>
      <c r="BE260" s="67">
        <f t="shared" si="113"/>
        <v>6.1873045342528056E-2</v>
      </c>
      <c r="BH260" s="57">
        <f t="shared" si="114"/>
        <v>7.8472896122514915E-2</v>
      </c>
      <c r="BJ260" s="57">
        <f t="shared" si="115"/>
        <v>2.5317880704325234E-2</v>
      </c>
      <c r="BK260" s="57">
        <f t="shared" si="116"/>
        <v>4.958354040645567E-2</v>
      </c>
      <c r="BL260" s="57">
        <f t="shared" si="117"/>
        <v>6.1873045342528056E-2</v>
      </c>
    </row>
    <row r="261" spans="2:64" x14ac:dyDescent="0.25">
      <c r="B261" s="118">
        <v>43731</v>
      </c>
      <c r="C261" s="62">
        <v>12.278171539306641</v>
      </c>
      <c r="D261" s="62">
        <v>11.54088687896729</v>
      </c>
      <c r="E261" s="62">
        <v>4.1939328193664549</v>
      </c>
      <c r="F261" s="62">
        <v>3.781547260284424</v>
      </c>
      <c r="G261" s="62">
        <v>40.257496643066403</v>
      </c>
      <c r="H261" s="62">
        <v>104678.39999999999</v>
      </c>
      <c r="K261" s="67">
        <f t="shared" si="118"/>
        <v>0</v>
      </c>
      <c r="L261" s="67">
        <f t="shared" si="119"/>
        <v>-3.268983991158747E-2</v>
      </c>
      <c r="M261" s="67">
        <f t="shared" si="94"/>
        <v>-6.6920368963089949E-2</v>
      </c>
      <c r="N261" s="67">
        <f t="shared" si="95"/>
        <v>-2.2914485914063087E-2</v>
      </c>
      <c r="O261" s="67">
        <f t="shared" si="96"/>
        <v>-2.9840621091086761E-2</v>
      </c>
      <c r="P261" s="67">
        <f t="shared" si="97"/>
        <v>2.6954797551652643E-3</v>
      </c>
      <c r="S261" s="67">
        <f t="shared" si="120"/>
        <v>0</v>
      </c>
      <c r="T261" s="67">
        <f t="shared" si="121"/>
        <v>-3.3236090294148112E-2</v>
      </c>
      <c r="U261" s="67">
        <f t="shared" si="98"/>
        <v>-6.9264732326785941E-2</v>
      </c>
      <c r="V261" s="67">
        <f t="shared" si="99"/>
        <v>-2.3181103557828705E-2</v>
      </c>
      <c r="W261" s="67">
        <f t="shared" si="100"/>
        <v>-3.0294912828295963E-2</v>
      </c>
      <c r="X261" s="67">
        <f t="shared" si="101"/>
        <v>2.6918534645436823E-3</v>
      </c>
      <c r="AR261" s="122">
        <f t="shared" si="102"/>
        <v>0</v>
      </c>
      <c r="AS261" s="76">
        <f t="shared" si="103"/>
        <v>-3.3236090294148112E-2</v>
      </c>
      <c r="AT261" s="122">
        <f t="shared" si="104"/>
        <v>-6.9264732326785941E-2</v>
      </c>
      <c r="AU261" s="76">
        <f t="shared" si="105"/>
        <v>-2.3181103557828705E-2</v>
      </c>
      <c r="AV261" s="76">
        <f t="shared" si="106"/>
        <v>-3.0294912828295963E-2</v>
      </c>
      <c r="AW261" s="76">
        <f t="shared" si="107"/>
        <v>2.6918534645436823E-3</v>
      </c>
      <c r="AY261" s="118">
        <v>43934</v>
      </c>
      <c r="AZ261" s="123">
        <f t="shared" si="108"/>
        <v>0</v>
      </c>
      <c r="BA261" s="67">
        <f t="shared" si="109"/>
        <v>9.1811991864467979E-2</v>
      </c>
      <c r="BB261" s="123">
        <f t="shared" si="110"/>
        <v>5.8094412971550505E-2</v>
      </c>
      <c r="BC261" s="67">
        <f t="shared" si="111"/>
        <v>4.3124332921381597E-2</v>
      </c>
      <c r="BD261" s="67">
        <f t="shared" si="112"/>
        <v>5.8992851398740151E-2</v>
      </c>
      <c r="BE261" s="67">
        <f t="shared" si="113"/>
        <v>2.8195146389162984E-2</v>
      </c>
      <c r="BH261" s="57">
        <f t="shared" si="114"/>
        <v>9.1811991864467979E-2</v>
      </c>
      <c r="BJ261" s="57">
        <f t="shared" si="115"/>
        <v>4.3124332921381597E-2</v>
      </c>
      <c r="BK261" s="57">
        <f t="shared" si="116"/>
        <v>5.8992851398740151E-2</v>
      </c>
      <c r="BL261" s="57">
        <f t="shared" si="117"/>
        <v>2.8195146389162984E-2</v>
      </c>
    </row>
    <row r="262" spans="2:64" x14ac:dyDescent="0.25">
      <c r="B262" s="118">
        <v>43738</v>
      </c>
      <c r="C262" s="62">
        <v>12.278171539306641</v>
      </c>
      <c r="D262" s="62">
        <v>11.87463283538818</v>
      </c>
      <c r="E262" s="62">
        <v>4.134534931182861</v>
      </c>
      <c r="F262" s="62">
        <v>3.8212701797485349</v>
      </c>
      <c r="G262" s="62">
        <v>41.221324157714847</v>
      </c>
      <c r="H262" s="62">
        <v>102779.2</v>
      </c>
      <c r="K262" s="67">
        <f t="shared" si="118"/>
        <v>0</v>
      </c>
      <c r="L262" s="67">
        <f t="shared" si="119"/>
        <v>2.8918570983407221E-2</v>
      </c>
      <c r="M262" s="67">
        <f t="shared" si="94"/>
        <v>-1.4162813459793755E-2</v>
      </c>
      <c r="N262" s="67">
        <f t="shared" si="95"/>
        <v>1.0504409102935153E-2</v>
      </c>
      <c r="O262" s="67">
        <f t="shared" si="96"/>
        <v>2.3941566044058726E-2</v>
      </c>
      <c r="P262" s="67">
        <f t="shared" si="97"/>
        <v>-1.8143189043775987E-2</v>
      </c>
      <c r="S262" s="67">
        <f t="shared" si="120"/>
        <v>0</v>
      </c>
      <c r="T262" s="67">
        <f t="shared" si="121"/>
        <v>2.8508319593730017E-2</v>
      </c>
      <c r="U262" s="67">
        <f t="shared" si="98"/>
        <v>-1.4264063226943124E-2</v>
      </c>
      <c r="V262" s="67">
        <f t="shared" si="99"/>
        <v>1.0449621140426415E-2</v>
      </c>
      <c r="W262" s="67">
        <f t="shared" si="100"/>
        <v>2.3659460578981748E-2</v>
      </c>
      <c r="X262" s="67">
        <f t="shared" si="101"/>
        <v>-1.8309794949720393E-2</v>
      </c>
      <c r="AR262" s="122">
        <f t="shared" si="102"/>
        <v>0</v>
      </c>
      <c r="AS262" s="76">
        <f t="shared" si="103"/>
        <v>2.8508319593730017E-2</v>
      </c>
      <c r="AT262" s="122">
        <f t="shared" si="104"/>
        <v>-1.4264063226943124E-2</v>
      </c>
      <c r="AU262" s="76">
        <f t="shared" si="105"/>
        <v>1.0449621140426415E-2</v>
      </c>
      <c r="AV262" s="76">
        <f t="shared" si="106"/>
        <v>2.3659460578981748E-2</v>
      </c>
      <c r="AW262" s="76">
        <f t="shared" si="107"/>
        <v>-1.8309794949720393E-2</v>
      </c>
      <c r="AY262" s="118">
        <v>43941</v>
      </c>
      <c r="AZ262" s="123">
        <f t="shared" si="108"/>
        <v>0</v>
      </c>
      <c r="BA262" s="67">
        <f t="shared" si="109"/>
        <v>1.931107436677806E-2</v>
      </c>
      <c r="BB262" s="123">
        <f t="shared" si="110"/>
        <v>-1.386611230458455E-2</v>
      </c>
      <c r="BC262" s="67">
        <f t="shared" si="111"/>
        <v>-1.3380493583435731E-2</v>
      </c>
      <c r="BD262" s="67">
        <f t="shared" si="112"/>
        <v>-6.40304838940198E-3</v>
      </c>
      <c r="BE262" s="67">
        <f t="shared" si="113"/>
        <v>-2.6837065453730567E-3</v>
      </c>
      <c r="BH262" s="57">
        <f t="shared" si="114"/>
        <v>1.931107436677806E-2</v>
      </c>
      <c r="BJ262" s="57">
        <f t="shared" si="115"/>
        <v>-1.3380493583435731E-2</v>
      </c>
      <c r="BK262" s="57">
        <f t="shared" si="116"/>
        <v>-6.40304838940198E-3</v>
      </c>
      <c r="BL262" s="57">
        <f t="shared" si="117"/>
        <v>-2.6837065453730567E-3</v>
      </c>
    </row>
    <row r="263" spans="2:64" x14ac:dyDescent="0.25">
      <c r="B263" s="118">
        <v>43745</v>
      </c>
      <c r="C263" s="62">
        <v>12.278171539306641</v>
      </c>
      <c r="D263" s="62">
        <v>11.40202102661133</v>
      </c>
      <c r="E263" s="62">
        <v>4.0067120552062976</v>
      </c>
      <c r="F263" s="62">
        <v>3.8120323657989501</v>
      </c>
      <c r="G263" s="62">
        <v>41.016321563720702</v>
      </c>
      <c r="H263" s="62">
        <v>101490.4</v>
      </c>
      <c r="K263" s="67">
        <f t="shared" si="118"/>
        <v>0</v>
      </c>
      <c r="L263" s="67">
        <f t="shared" si="119"/>
        <v>-3.9800119745041385E-2</v>
      </c>
      <c r="M263" s="67">
        <f t="shared" si="94"/>
        <v>-3.0915901813410085E-2</v>
      </c>
      <c r="N263" s="67">
        <f t="shared" si="95"/>
        <v>-2.4174720747415224E-3</v>
      </c>
      <c r="O263" s="67">
        <f t="shared" si="96"/>
        <v>-4.9732170953508126E-3</v>
      </c>
      <c r="P263" s="67">
        <f t="shared" si="97"/>
        <v>-1.2539502156078353E-2</v>
      </c>
      <c r="S263" s="67">
        <f t="shared" si="120"/>
        <v>0</v>
      </c>
      <c r="T263" s="67">
        <f t="shared" si="121"/>
        <v>-4.0613807593742036E-2</v>
      </c>
      <c r="U263" s="67">
        <f t="shared" si="98"/>
        <v>-3.1403882223034731E-2</v>
      </c>
      <c r="V263" s="67">
        <f t="shared" si="99"/>
        <v>-2.4203988782863155E-3</v>
      </c>
      <c r="W263" s="67">
        <f t="shared" si="100"/>
        <v>-4.9856246937037361E-3</v>
      </c>
      <c r="X263" s="67">
        <f t="shared" si="101"/>
        <v>-1.2618785190339276E-2</v>
      </c>
      <c r="AR263" s="122">
        <f t="shared" si="102"/>
        <v>0</v>
      </c>
      <c r="AS263" s="76">
        <f t="shared" si="103"/>
        <v>-4.0613807593742036E-2</v>
      </c>
      <c r="AT263" s="122">
        <f t="shared" si="104"/>
        <v>-3.1403882223034731E-2</v>
      </c>
      <c r="AU263" s="76">
        <f t="shared" si="105"/>
        <v>-2.4203988782863155E-3</v>
      </c>
      <c r="AV263" s="76">
        <f t="shared" si="106"/>
        <v>-4.9856246937037361E-3</v>
      </c>
      <c r="AW263" s="76">
        <f t="shared" si="107"/>
        <v>-1.2618785190339276E-2</v>
      </c>
      <c r="AY263" s="118">
        <v>43948</v>
      </c>
      <c r="AZ263" s="123">
        <f t="shared" si="108"/>
        <v>0</v>
      </c>
      <c r="BA263" s="67">
        <f t="shared" si="109"/>
        <v>3.4315289345679956E-3</v>
      </c>
      <c r="BB263" s="123">
        <f t="shared" si="110"/>
        <v>4.5178249019894381E-2</v>
      </c>
      <c r="BC263" s="67">
        <f t="shared" si="111"/>
        <v>2.9883181790125578E-2</v>
      </c>
      <c r="BD263" s="67">
        <f t="shared" si="112"/>
        <v>1.0765492914009096E-2</v>
      </c>
      <c r="BE263" s="67">
        <f t="shared" si="113"/>
        <v>2.6852553692617211E-2</v>
      </c>
      <c r="BH263" s="57">
        <f t="shared" si="114"/>
        <v>3.4315289345679956E-3</v>
      </c>
      <c r="BJ263" s="57">
        <f t="shared" si="115"/>
        <v>2.9883181790125578E-2</v>
      </c>
      <c r="BK263" s="57">
        <f t="shared" si="116"/>
        <v>1.0765492914009096E-2</v>
      </c>
      <c r="BL263" s="57">
        <f t="shared" si="117"/>
        <v>2.6852553692617211E-2</v>
      </c>
    </row>
    <row r="264" spans="2:64" x14ac:dyDescent="0.25">
      <c r="B264" s="118">
        <v>43752</v>
      </c>
      <c r="C264" s="62">
        <v>12.278171539306641</v>
      </c>
      <c r="D264" s="62">
        <v>11.53837165832519</v>
      </c>
      <c r="E264" s="62">
        <v>4.1754009246826174</v>
      </c>
      <c r="F264" s="62">
        <v>3.9455207347869869</v>
      </c>
      <c r="G264" s="62">
        <v>41.996681213378913</v>
      </c>
      <c r="H264" s="62">
        <v>104792</v>
      </c>
      <c r="K264" s="67">
        <f t="shared" si="118"/>
        <v>0</v>
      </c>
      <c r="L264" s="67">
        <f t="shared" si="119"/>
        <v>1.1958461696889522E-2</v>
      </c>
      <c r="M264" s="67">
        <f t="shared" si="94"/>
        <v>4.2101570352959694E-2</v>
      </c>
      <c r="N264" s="67">
        <f t="shared" si="95"/>
        <v>3.501763788410539E-2</v>
      </c>
      <c r="O264" s="67">
        <f t="shared" si="96"/>
        <v>2.3901696014723806E-2</v>
      </c>
      <c r="P264" s="67">
        <f t="shared" si="97"/>
        <v>3.2531155656101429E-2</v>
      </c>
      <c r="S264" s="67">
        <f t="shared" si="120"/>
        <v>0</v>
      </c>
      <c r="T264" s="67">
        <f t="shared" si="121"/>
        <v>1.1887524268812049E-2</v>
      </c>
      <c r="U264" s="67">
        <f t="shared" si="98"/>
        <v>4.123941492707528E-2</v>
      </c>
      <c r="V264" s="67">
        <f t="shared" si="99"/>
        <v>3.4418468006047059E-2</v>
      </c>
      <c r="W264" s="67">
        <f t="shared" si="100"/>
        <v>2.3620522023401206E-2</v>
      </c>
      <c r="X264" s="67">
        <f t="shared" si="101"/>
        <v>3.2013220367385291E-2</v>
      </c>
      <c r="AR264" s="122">
        <f t="shared" si="102"/>
        <v>0</v>
      </c>
      <c r="AS264" s="76">
        <f t="shared" si="103"/>
        <v>1.1887524268812049E-2</v>
      </c>
      <c r="AT264" s="122">
        <f t="shared" si="104"/>
        <v>4.123941492707528E-2</v>
      </c>
      <c r="AU264" s="76">
        <f t="shared" si="105"/>
        <v>3.4418468006047059E-2</v>
      </c>
      <c r="AV264" s="76">
        <f t="shared" si="106"/>
        <v>2.3620522023401206E-2</v>
      </c>
      <c r="AW264" s="76">
        <f t="shared" si="107"/>
        <v>3.2013220367385291E-2</v>
      </c>
      <c r="AY264" s="118">
        <v>43955</v>
      </c>
      <c r="AZ264" s="123">
        <f t="shared" si="108"/>
        <v>3.2830188568055709E-3</v>
      </c>
      <c r="BA264" s="67">
        <f t="shared" si="109"/>
        <v>-2.2700762618155179E-2</v>
      </c>
      <c r="BB264" s="123">
        <f t="shared" si="110"/>
        <v>1.7515006086140067E-2</v>
      </c>
      <c r="BC264" s="67">
        <f t="shared" si="111"/>
        <v>-2.7110619325720928E-2</v>
      </c>
      <c r="BD264" s="67">
        <f t="shared" si="112"/>
        <v>2.4884456314189932E-3</v>
      </c>
      <c r="BE264" s="67">
        <f t="shared" si="113"/>
        <v>-2.0610160559814104E-2</v>
      </c>
      <c r="BH264" s="57">
        <f t="shared" si="114"/>
        <v>-2.2700762618155179E-2</v>
      </c>
      <c r="BJ264" s="57">
        <f t="shared" si="115"/>
        <v>-2.7110619325720928E-2</v>
      </c>
      <c r="BK264" s="57">
        <f t="shared" si="116"/>
        <v>2.4884456314189932E-3</v>
      </c>
      <c r="BL264" s="57">
        <f t="shared" si="117"/>
        <v>-2.0610160559814104E-2</v>
      </c>
    </row>
    <row r="265" spans="2:64" x14ac:dyDescent="0.25">
      <c r="B265" s="118">
        <v>43759</v>
      </c>
      <c r="C265" s="62">
        <v>12.278171539306641</v>
      </c>
      <c r="D265" s="62">
        <v>11.71342716217041</v>
      </c>
      <c r="E265" s="62">
        <v>4.2191177368164059</v>
      </c>
      <c r="F265" s="62">
        <v>4.1039513587951664</v>
      </c>
      <c r="G265" s="62">
        <v>43.651552581787108</v>
      </c>
      <c r="H265" s="62">
        <v>107059.4</v>
      </c>
      <c r="K265" s="67">
        <f t="shared" si="118"/>
        <v>0</v>
      </c>
      <c r="L265" s="67">
        <f t="shared" si="119"/>
        <v>1.5171595180756281E-2</v>
      </c>
      <c r="M265" s="67">
        <f t="shared" si="94"/>
        <v>1.047008728559673E-2</v>
      </c>
      <c r="N265" s="67">
        <f t="shared" si="95"/>
        <v>4.015455364644871E-2</v>
      </c>
      <c r="O265" s="67">
        <f t="shared" si="96"/>
        <v>3.9404812966054026E-2</v>
      </c>
      <c r="P265" s="67">
        <f t="shared" si="97"/>
        <v>2.1637147873883489E-2</v>
      </c>
      <c r="S265" s="67">
        <f t="shared" si="120"/>
        <v>0</v>
      </c>
      <c r="T265" s="67">
        <f t="shared" si="121"/>
        <v>1.5057657496224577E-2</v>
      </c>
      <c r="U265" s="67">
        <f t="shared" si="98"/>
        <v>1.0415655528883017E-2</v>
      </c>
      <c r="V265" s="67">
        <f t="shared" si="99"/>
        <v>3.9369311387448251E-2</v>
      </c>
      <c r="W265" s="67">
        <f t="shared" si="100"/>
        <v>3.8648254104914438E-2</v>
      </c>
      <c r="X265" s="67">
        <f t="shared" si="101"/>
        <v>2.1406387520164782E-2</v>
      </c>
      <c r="AR265" s="122">
        <f t="shared" si="102"/>
        <v>0</v>
      </c>
      <c r="AS265" s="76">
        <f t="shared" si="103"/>
        <v>1.5057657496224577E-2</v>
      </c>
      <c r="AT265" s="122">
        <f t="shared" si="104"/>
        <v>1.0415655528883017E-2</v>
      </c>
      <c r="AU265" s="76">
        <f t="shared" si="105"/>
        <v>3.9369311387448251E-2</v>
      </c>
      <c r="AV265" s="76">
        <f t="shared" si="106"/>
        <v>3.8648254104914438E-2</v>
      </c>
      <c r="AW265" s="76">
        <f t="shared" si="107"/>
        <v>2.1406387520164782E-2</v>
      </c>
      <c r="AY265" s="118">
        <v>43962</v>
      </c>
      <c r="AZ265" s="123">
        <f t="shared" si="108"/>
        <v>0</v>
      </c>
      <c r="BA265" s="67">
        <f t="shared" si="109"/>
        <v>-3.8906073174701079E-2</v>
      </c>
      <c r="BB265" s="123">
        <f t="shared" si="110"/>
        <v>-0.10138713915844817</v>
      </c>
      <c r="BC265" s="67">
        <f t="shared" si="111"/>
        <v>-8.1582121691824286E-2</v>
      </c>
      <c r="BD265" s="67">
        <f t="shared" si="112"/>
        <v>-1.7981790185734176E-2</v>
      </c>
      <c r="BE265" s="67">
        <f t="shared" si="113"/>
        <v>-1.1475598254247614E-2</v>
      </c>
      <c r="BH265" s="57">
        <f t="shared" si="114"/>
        <v>-3.8906073174701079E-2</v>
      </c>
      <c r="BJ265" s="57">
        <f t="shared" si="115"/>
        <v>-8.1582121691824286E-2</v>
      </c>
      <c r="BK265" s="57">
        <f t="shared" si="116"/>
        <v>-1.7981790185734176E-2</v>
      </c>
      <c r="BL265" s="57">
        <f t="shared" si="117"/>
        <v>-1.1475598254247614E-2</v>
      </c>
    </row>
    <row r="266" spans="2:64" x14ac:dyDescent="0.25">
      <c r="B266" s="118">
        <v>43766</v>
      </c>
      <c r="C266" s="62">
        <v>12.278171539306641</v>
      </c>
      <c r="D266" s="62">
        <v>11.8732141494751</v>
      </c>
      <c r="E266" s="62">
        <v>4.2428761482238766</v>
      </c>
      <c r="F266" s="62">
        <v>4.1760068893432614</v>
      </c>
      <c r="G266" s="62">
        <v>44.663320159912111</v>
      </c>
      <c r="H266" s="62">
        <v>107913.4</v>
      </c>
      <c r="K266" s="67">
        <f t="shared" si="118"/>
        <v>0</v>
      </c>
      <c r="L266" s="67">
        <f t="shared" si="119"/>
        <v>1.3641352363613635E-2</v>
      </c>
      <c r="M266" s="67">
        <f t="shared" si="94"/>
        <v>5.6311325944171653E-3</v>
      </c>
      <c r="N266" s="67">
        <f t="shared" si="95"/>
        <v>1.7557598579640343E-2</v>
      </c>
      <c r="O266" s="67">
        <f t="shared" si="96"/>
        <v>2.3178272438977299E-2</v>
      </c>
      <c r="P266" s="67">
        <f t="shared" si="97"/>
        <v>7.9768801244917142E-3</v>
      </c>
      <c r="S266" s="67">
        <f t="shared" si="120"/>
        <v>0</v>
      </c>
      <c r="T266" s="67">
        <f t="shared" si="121"/>
        <v>1.354914670997347E-2</v>
      </c>
      <c r="U266" s="67">
        <f t="shared" si="98"/>
        <v>5.6153370374434231E-3</v>
      </c>
      <c r="V266" s="67">
        <f t="shared" si="99"/>
        <v>1.7405244673122461E-2</v>
      </c>
      <c r="W266" s="67">
        <f t="shared" si="100"/>
        <v>2.291373614594645E-2</v>
      </c>
      <c r="X266" s="67">
        <f t="shared" si="101"/>
        <v>7.945233001701163E-3</v>
      </c>
      <c r="AR266" s="122">
        <f t="shared" si="102"/>
        <v>0</v>
      </c>
      <c r="AS266" s="76">
        <f t="shared" si="103"/>
        <v>1.354914670997347E-2</v>
      </c>
      <c r="AT266" s="122">
        <f t="shared" si="104"/>
        <v>5.6153370374434231E-3</v>
      </c>
      <c r="AU266" s="76">
        <f t="shared" si="105"/>
        <v>1.7405244673122461E-2</v>
      </c>
      <c r="AV266" s="76">
        <f t="shared" si="106"/>
        <v>2.291373614594645E-2</v>
      </c>
      <c r="AW266" s="76">
        <f t="shared" si="107"/>
        <v>7.945233001701163E-3</v>
      </c>
      <c r="AY266" s="118">
        <v>43969</v>
      </c>
      <c r="AZ266" s="123">
        <f t="shared" si="108"/>
        <v>0</v>
      </c>
      <c r="BA266" s="67">
        <f t="shared" si="109"/>
        <v>7.3368159705660352E-2</v>
      </c>
      <c r="BB266" s="123">
        <f t="shared" si="110"/>
        <v>1.2997776894336592E-2</v>
      </c>
      <c r="BC266" s="67">
        <f t="shared" si="111"/>
        <v>5.8764337911441381E-2</v>
      </c>
      <c r="BD266" s="67">
        <f t="shared" si="112"/>
        <v>4.0435999079197288E-2</v>
      </c>
      <c r="BE266" s="67">
        <f t="shared" si="113"/>
        <v>4.2966000055393583E-2</v>
      </c>
      <c r="BH266" s="57">
        <f t="shared" si="114"/>
        <v>7.3368159705660352E-2</v>
      </c>
      <c r="BJ266" s="57">
        <f t="shared" si="115"/>
        <v>5.8764337911441381E-2</v>
      </c>
      <c r="BK266" s="57">
        <f t="shared" si="116"/>
        <v>4.0435999079197288E-2</v>
      </c>
      <c r="BL266" s="57">
        <f t="shared" si="117"/>
        <v>4.2966000055393583E-2</v>
      </c>
    </row>
    <row r="267" spans="2:64" x14ac:dyDescent="0.25">
      <c r="B267" s="118">
        <v>43773</v>
      </c>
      <c r="C267" s="62">
        <v>12.278171539306641</v>
      </c>
      <c r="D267" s="62">
        <v>11.92931652069092</v>
      </c>
      <c r="E267" s="62">
        <v>4.2200674057006839</v>
      </c>
      <c r="F267" s="62">
        <v>4.1616880416870119</v>
      </c>
      <c r="G267" s="62">
        <v>45.129528808593747</v>
      </c>
      <c r="H267" s="62">
        <v>108519.6</v>
      </c>
      <c r="K267" s="67">
        <f t="shared" si="118"/>
        <v>0</v>
      </c>
      <c r="L267" s="67">
        <f t="shared" si="119"/>
        <v>4.7251208063403549E-3</v>
      </c>
      <c r="M267" s="67">
        <f t="shared" si="94"/>
        <v>-5.3757738209588846E-3</v>
      </c>
      <c r="N267" s="67">
        <f t="shared" si="95"/>
        <v>-3.4288371728480316E-3</v>
      </c>
      <c r="O267" s="67">
        <f t="shared" si="96"/>
        <v>1.0438289115373145E-2</v>
      </c>
      <c r="P267" s="67">
        <f t="shared" si="97"/>
        <v>5.6174673395519292E-3</v>
      </c>
      <c r="S267" s="67">
        <f t="shared" si="120"/>
        <v>0</v>
      </c>
      <c r="T267" s="67">
        <f t="shared" si="121"/>
        <v>4.7139924644277256E-3</v>
      </c>
      <c r="U267" s="67">
        <f t="shared" si="98"/>
        <v>-5.3902752874643188E-3</v>
      </c>
      <c r="V267" s="67">
        <f t="shared" si="99"/>
        <v>-3.434729107204789E-3</v>
      </c>
      <c r="W267" s="67">
        <f t="shared" si="100"/>
        <v>1.0384186343443905E-2</v>
      </c>
      <c r="X267" s="67">
        <f t="shared" si="101"/>
        <v>5.6017482102184895E-3</v>
      </c>
      <c r="AR267" s="122">
        <f t="shared" si="102"/>
        <v>0</v>
      </c>
      <c r="AS267" s="76">
        <f t="shared" si="103"/>
        <v>4.7139924644277256E-3</v>
      </c>
      <c r="AT267" s="122">
        <f t="shared" si="104"/>
        <v>-5.3902752874643188E-3</v>
      </c>
      <c r="AU267" s="76">
        <f t="shared" si="105"/>
        <v>-3.434729107204789E-3</v>
      </c>
      <c r="AV267" s="76">
        <f t="shared" si="106"/>
        <v>1.0384186343443905E-2</v>
      </c>
      <c r="AW267" s="76">
        <f t="shared" si="107"/>
        <v>5.6017482102184895E-3</v>
      </c>
      <c r="AY267" s="118">
        <v>43983</v>
      </c>
      <c r="AZ267" s="123">
        <f t="shared" si="108"/>
        <v>0</v>
      </c>
      <c r="BA267" s="67">
        <f t="shared" si="109"/>
        <v>-1.1875869377785096E-2</v>
      </c>
      <c r="BB267" s="123">
        <f t="shared" si="110"/>
        <v>0.14870837046820851</v>
      </c>
      <c r="BC267" s="67">
        <f t="shared" si="111"/>
        <v>8.3198973384589425E-2</v>
      </c>
      <c r="BD267" s="67">
        <f t="shared" si="112"/>
        <v>3.4258986406042115E-2</v>
      </c>
      <c r="BE267" s="67">
        <f t="shared" si="113"/>
        <v>6.1958366384150927E-2</v>
      </c>
      <c r="BH267" s="57">
        <f t="shared" si="114"/>
        <v>-1.1875869377785096E-2</v>
      </c>
      <c r="BJ267" s="57">
        <f t="shared" si="115"/>
        <v>8.3198973384589425E-2</v>
      </c>
      <c r="BK267" s="57">
        <f t="shared" si="116"/>
        <v>3.4258986406042115E-2</v>
      </c>
      <c r="BL267" s="57">
        <f t="shared" si="117"/>
        <v>6.1958366384150927E-2</v>
      </c>
    </row>
    <row r="268" spans="2:64" x14ac:dyDescent="0.25">
      <c r="B268" s="118">
        <v>43780</v>
      </c>
      <c r="C268" s="62">
        <v>12.278171539306641</v>
      </c>
      <c r="D268" s="62">
        <v>11.442500829696661</v>
      </c>
      <c r="E268" s="62">
        <v>4.0681293606758118</v>
      </c>
      <c r="F268" s="62">
        <v>4.1668846607208252</v>
      </c>
      <c r="G268" s="62">
        <v>43.140707015991211</v>
      </c>
      <c r="H268" s="62">
        <v>106867.75</v>
      </c>
      <c r="K268" s="67">
        <f t="shared" si="118"/>
        <v>0</v>
      </c>
      <c r="L268" s="67">
        <f t="shared" si="119"/>
        <v>-4.0808347246876764E-2</v>
      </c>
      <c r="M268" s="67">
        <f t="shared" si="94"/>
        <v>-3.6003700988194276E-2</v>
      </c>
      <c r="N268" s="67">
        <f t="shared" si="95"/>
        <v>1.2486805790725697E-3</v>
      </c>
      <c r="O268" s="67">
        <f t="shared" si="96"/>
        <v>-4.4069190286423199E-2</v>
      </c>
      <c r="P268" s="67">
        <f t="shared" si="97"/>
        <v>-1.5221674241335248E-2</v>
      </c>
      <c r="S268" s="67">
        <f t="shared" si="120"/>
        <v>0</v>
      </c>
      <c r="T268" s="67">
        <f t="shared" si="121"/>
        <v>-4.1664377607445055E-2</v>
      </c>
      <c r="U268" s="67">
        <f t="shared" si="98"/>
        <v>-3.6667823578332835E-2</v>
      </c>
      <c r="V268" s="67">
        <f t="shared" si="99"/>
        <v>1.2479016258533679E-3</v>
      </c>
      <c r="W268" s="67">
        <f t="shared" si="100"/>
        <v>-4.5069743326509593E-2</v>
      </c>
      <c r="X268" s="67">
        <f t="shared" si="101"/>
        <v>-1.5338713128800786E-2</v>
      </c>
      <c r="AR268" s="122">
        <f t="shared" si="102"/>
        <v>0</v>
      </c>
      <c r="AS268" s="76">
        <f t="shared" si="103"/>
        <v>-4.1664377607445055E-2</v>
      </c>
      <c r="AT268" s="122">
        <f t="shared" si="104"/>
        <v>-3.6667823578332835E-2</v>
      </c>
      <c r="AU268" s="76">
        <f t="shared" si="105"/>
        <v>1.2479016258533679E-3</v>
      </c>
      <c r="AV268" s="76">
        <f t="shared" si="106"/>
        <v>-4.5069743326509593E-2</v>
      </c>
      <c r="AW268" s="76">
        <f t="shared" si="107"/>
        <v>-1.5338713128800786E-2</v>
      </c>
      <c r="AY268" s="118">
        <v>43990</v>
      </c>
      <c r="AZ268" s="123">
        <f t="shared" si="108"/>
        <v>2.3225324852979458E-7</v>
      </c>
      <c r="BA268" s="67">
        <f t="shared" si="109"/>
        <v>7.99407863988757E-3</v>
      </c>
      <c r="BB268" s="123">
        <f t="shared" si="110"/>
        <v>3.8957729938924449E-2</v>
      </c>
      <c r="BC268" s="67">
        <f t="shared" si="111"/>
        <v>4.5014931296195208E-2</v>
      </c>
      <c r="BD268" s="67">
        <f t="shared" si="112"/>
        <v>1.1636392993596062E-2</v>
      </c>
      <c r="BE268" s="67">
        <f t="shared" si="113"/>
        <v>3.454297069968984E-2</v>
      </c>
      <c r="BH268" s="57">
        <f t="shared" si="114"/>
        <v>7.99407863988757E-3</v>
      </c>
      <c r="BJ268" s="57">
        <f t="shared" si="115"/>
        <v>4.5014931296195208E-2</v>
      </c>
      <c r="BK268" s="57">
        <f t="shared" si="116"/>
        <v>1.1636392993596062E-2</v>
      </c>
      <c r="BL268" s="57">
        <f t="shared" si="117"/>
        <v>3.454297069968984E-2</v>
      </c>
    </row>
    <row r="269" spans="2:64" x14ac:dyDescent="0.25">
      <c r="B269" s="118">
        <v>43787</v>
      </c>
      <c r="C269" s="62">
        <v>12.278171539306641</v>
      </c>
      <c r="D269" s="62">
        <v>11.595627784729</v>
      </c>
      <c r="E269" s="62">
        <v>4.1756377220153809</v>
      </c>
      <c r="F269" s="62">
        <v>4.2240442037582397</v>
      </c>
      <c r="G269" s="62">
        <v>43.956984519958503</v>
      </c>
      <c r="H269" s="62">
        <v>107038.5</v>
      </c>
      <c r="K269" s="67">
        <f t="shared" si="118"/>
        <v>0</v>
      </c>
      <c r="L269" s="67">
        <f t="shared" si="119"/>
        <v>1.3382297918207664E-2</v>
      </c>
      <c r="M269" s="67">
        <f t="shared" si="94"/>
        <v>2.6426977071768887E-2</v>
      </c>
      <c r="N269" s="67">
        <f t="shared" si="95"/>
        <v>1.3717572645153719E-2</v>
      </c>
      <c r="O269" s="67">
        <f t="shared" si="96"/>
        <v>1.8921282483032043E-2</v>
      </c>
      <c r="P269" s="67">
        <f t="shared" si="97"/>
        <v>1.5977692053963377E-3</v>
      </c>
      <c r="S269" s="67">
        <f t="shared" si="120"/>
        <v>0</v>
      </c>
      <c r="T269" s="67">
        <f t="shared" si="121"/>
        <v>1.3293545896652591E-2</v>
      </c>
      <c r="U269" s="67">
        <f t="shared" si="98"/>
        <v>2.6083817169302553E-2</v>
      </c>
      <c r="V269" s="67">
        <f t="shared" si="99"/>
        <v>1.3624338409514948E-2</v>
      </c>
      <c r="W269" s="67">
        <f t="shared" si="100"/>
        <v>1.8744501485357494E-2</v>
      </c>
      <c r="X269" s="67">
        <f t="shared" si="101"/>
        <v>1.5964941301827372E-3</v>
      </c>
      <c r="AR269" s="122">
        <f t="shared" si="102"/>
        <v>0</v>
      </c>
      <c r="AS269" s="76">
        <f t="shared" si="103"/>
        <v>1.3293545896652591E-2</v>
      </c>
      <c r="AT269" s="122">
        <f t="shared" si="104"/>
        <v>2.6083817169302553E-2</v>
      </c>
      <c r="AU269" s="76">
        <f t="shared" si="105"/>
        <v>1.3624338409514948E-2</v>
      </c>
      <c r="AV269" s="76">
        <f t="shared" si="106"/>
        <v>1.8744501485357494E-2</v>
      </c>
      <c r="AW269" s="76">
        <f t="shared" si="107"/>
        <v>1.5964941301827372E-3</v>
      </c>
      <c r="AY269" s="118">
        <v>43997</v>
      </c>
      <c r="AZ269" s="123">
        <f t="shared" si="108"/>
        <v>4.3251678534413112E-4</v>
      </c>
      <c r="BA269" s="67">
        <f t="shared" si="109"/>
        <v>3.1428543330049734E-2</v>
      </c>
      <c r="BB269" s="123">
        <f t="shared" si="110"/>
        <v>4.1523916478129759E-2</v>
      </c>
      <c r="BC269" s="67">
        <f t="shared" si="111"/>
        <v>3.3410442953114627E-2</v>
      </c>
      <c r="BD269" s="67">
        <f t="shared" si="112"/>
        <v>2.9404621424129092E-2</v>
      </c>
      <c r="BE269" s="67">
        <f t="shared" si="113"/>
        <v>-6.7058075457422294E-3</v>
      </c>
      <c r="BH269" s="57">
        <f t="shared" si="114"/>
        <v>3.1428543330049734E-2</v>
      </c>
      <c r="BJ269" s="57">
        <f t="shared" si="115"/>
        <v>3.3410442953114627E-2</v>
      </c>
      <c r="BK269" s="57">
        <f t="shared" si="116"/>
        <v>2.9404621424129092E-2</v>
      </c>
      <c r="BL269" s="57">
        <f t="shared" si="117"/>
        <v>-6.7058075457422294E-3</v>
      </c>
    </row>
    <row r="270" spans="2:64" x14ac:dyDescent="0.25">
      <c r="B270" s="118">
        <v>43794</v>
      </c>
      <c r="C270" s="62">
        <v>12.278171539306641</v>
      </c>
      <c r="D270" s="62">
        <v>11.92043952941895</v>
      </c>
      <c r="E270" s="62">
        <v>4.0922445297241206</v>
      </c>
      <c r="F270" s="62">
        <v>4.2309729576110842</v>
      </c>
      <c r="G270" s="62">
        <v>45.78254852294922</v>
      </c>
      <c r="H270" s="62">
        <v>107942.8</v>
      </c>
      <c r="K270" s="67">
        <f t="shared" si="118"/>
        <v>0</v>
      </c>
      <c r="L270" s="67">
        <f t="shared" si="119"/>
        <v>2.8011570457419532E-2</v>
      </c>
      <c r="M270" s="67">
        <f t="shared" si="94"/>
        <v>-1.9971366733177787E-2</v>
      </c>
      <c r="N270" s="67">
        <f t="shared" si="95"/>
        <v>1.6403128183837268E-3</v>
      </c>
      <c r="O270" s="67">
        <f t="shared" si="96"/>
        <v>4.1530692401382296E-2</v>
      </c>
      <c r="P270" s="67">
        <f t="shared" si="97"/>
        <v>8.4483620379582902E-3</v>
      </c>
      <c r="S270" s="67">
        <f t="shared" si="120"/>
        <v>0</v>
      </c>
      <c r="T270" s="67">
        <f t="shared" si="121"/>
        <v>2.7626422278406716E-2</v>
      </c>
      <c r="U270" s="67">
        <f t="shared" si="98"/>
        <v>-2.0173490125139429E-2</v>
      </c>
      <c r="V270" s="67">
        <f t="shared" si="99"/>
        <v>1.6389689746613377E-3</v>
      </c>
      <c r="W270" s="67">
        <f t="shared" si="100"/>
        <v>4.0691450705109065E-2</v>
      </c>
      <c r="X270" s="67">
        <f t="shared" si="101"/>
        <v>8.4128743624622034E-3</v>
      </c>
      <c r="AR270" s="122">
        <f t="shared" si="102"/>
        <v>0</v>
      </c>
      <c r="AS270" s="76">
        <f t="shared" si="103"/>
        <v>2.7626422278406716E-2</v>
      </c>
      <c r="AT270" s="122">
        <f t="shared" si="104"/>
        <v>-2.0173490125139429E-2</v>
      </c>
      <c r="AU270" s="76">
        <f t="shared" si="105"/>
        <v>1.6389689746613377E-3</v>
      </c>
      <c r="AV270" s="76">
        <f t="shared" si="106"/>
        <v>4.0691450705109065E-2</v>
      </c>
      <c r="AW270" s="76">
        <f t="shared" si="107"/>
        <v>8.4128743624622034E-3</v>
      </c>
      <c r="AY270" s="118">
        <v>44004</v>
      </c>
      <c r="AZ270" s="123">
        <f t="shared" si="108"/>
        <v>1.7281988574941523E-3</v>
      </c>
      <c r="BA270" s="67">
        <f t="shared" si="109"/>
        <v>1.0948124363077788E-2</v>
      </c>
      <c r="BB270" s="123">
        <f t="shared" si="110"/>
        <v>-4.6229809577411581E-2</v>
      </c>
      <c r="BC270" s="67">
        <f t="shared" si="111"/>
        <v>2.5884158614128128E-2</v>
      </c>
      <c r="BD270" s="67">
        <f t="shared" si="112"/>
        <v>4.5211363239625761E-2</v>
      </c>
      <c r="BE270" s="67">
        <f t="shared" si="113"/>
        <v>2.8515608125314969E-3</v>
      </c>
      <c r="BH270" s="57">
        <f t="shared" si="114"/>
        <v>1.0948124363077788E-2</v>
      </c>
      <c r="BJ270" s="57">
        <f t="shared" si="115"/>
        <v>2.5884158614128128E-2</v>
      </c>
      <c r="BK270" s="57">
        <f t="shared" si="116"/>
        <v>4.5211363239625761E-2</v>
      </c>
      <c r="BL270" s="57">
        <f t="shared" si="117"/>
        <v>2.8515608125314969E-3</v>
      </c>
    </row>
    <row r="271" spans="2:64" x14ac:dyDescent="0.25">
      <c r="B271" s="118">
        <v>43801</v>
      </c>
      <c r="C271" s="62">
        <v>12.278171539306641</v>
      </c>
      <c r="D271" s="62">
        <v>12.05288486480713</v>
      </c>
      <c r="E271" s="62">
        <v>4.0632585525512699</v>
      </c>
      <c r="F271" s="62">
        <v>4.2854763984680178</v>
      </c>
      <c r="G271" s="62">
        <v>48.017697906494142</v>
      </c>
      <c r="H271" s="62">
        <v>110013.2</v>
      </c>
      <c r="K271" s="67">
        <f t="shared" si="118"/>
        <v>0</v>
      </c>
      <c r="L271" s="67">
        <f t="shared" si="119"/>
        <v>1.1110776164025893E-2</v>
      </c>
      <c r="M271" s="67">
        <f t="shared" ref="M271:M334" si="122">E271/E270-1</f>
        <v>-7.0831488593388059E-3</v>
      </c>
      <c r="N271" s="67">
        <f t="shared" ref="N271:N334" si="123">F271/F270-1</f>
        <v>1.2882011159841555E-2</v>
      </c>
      <c r="O271" s="67">
        <f t="shared" ref="O271:O334" si="124">G271/G270-1</f>
        <v>4.8820990872199266E-2</v>
      </c>
      <c r="P271" s="67">
        <f t="shared" ref="P271:P334" si="125">H271/H270-1</f>
        <v>1.9180528946812547E-2</v>
      </c>
      <c r="S271" s="67">
        <f t="shared" si="120"/>
        <v>0</v>
      </c>
      <c r="T271" s="67">
        <f t="shared" si="121"/>
        <v>1.1049504920182088E-2</v>
      </c>
      <c r="U271" s="67">
        <f t="shared" ref="U271:U334" si="126">LN(1+M271)</f>
        <v>-7.1083534473050458E-3</v>
      </c>
      <c r="V271" s="67">
        <f t="shared" ref="V271:V334" si="127">LN(1+N271)</f>
        <v>1.2799743813389735E-2</v>
      </c>
      <c r="W271" s="67">
        <f t="shared" ref="W271:W334" si="128">LN(1+O271)</f>
        <v>4.7666667447277253E-2</v>
      </c>
      <c r="X271" s="67">
        <f t="shared" ref="X271:X334" si="129">LN(1+P271)</f>
        <v>1.8998901401715763E-2</v>
      </c>
      <c r="AR271" s="122">
        <f t="shared" ref="AR271:AR334" si="130">IF(OR(S271&gt;(AJ$17+AJ$16*AI$21),S271&lt;(AJ$17-AJ$16*AI$21)),"",S271)</f>
        <v>0</v>
      </c>
      <c r="AS271" s="76">
        <f t="shared" ref="AS271:AS334" si="131">IF(OR(T271&gt;(AK$17+AK$16*AI$21),T271&lt;(AK$17-AK$16*AI$21)),"",T271)</f>
        <v>1.1049504920182088E-2</v>
      </c>
      <c r="AT271" s="122">
        <f t="shared" ref="AT271:AT334" si="132">IF(OR(U271&gt;(AL$17+AL$16*AI$21),U271&lt;(AL$17-AL$16*AI$21)),"",U271)</f>
        <v>-7.1083534473050458E-3</v>
      </c>
      <c r="AU271" s="76">
        <f t="shared" ref="AU271:AU334" si="133">IF(OR(V271&gt;(AM$17+AM$16*AI$21),V271&lt;(AM$17-AM$16*AI$21)),"",V271)</f>
        <v>1.2799743813389735E-2</v>
      </c>
      <c r="AV271" s="76">
        <f t="shared" ref="AV271:AV334" si="134">IF(OR(W271&gt;(AN$17+AN$16*AI$21),W271&lt;(AN$17-AN$16*AI$21)),"",W271)</f>
        <v>4.7666667447277253E-2</v>
      </c>
      <c r="AW271" s="76">
        <f t="shared" ref="AW271:AW334" si="135">IF(OR(X271&gt;(AO$17+AO$16*AI$21),X271&lt;(AO$17-AO$16*AI$21)),"",X271)</f>
        <v>1.8998901401715763E-2</v>
      </c>
      <c r="AY271" s="118">
        <v>44011</v>
      </c>
      <c r="AZ271" s="123">
        <f t="shared" ref="AZ271:AZ334" si="136">_xlfn.XLOOKUP($AY271,$B:$B,AR:AR,0)</f>
        <v>0</v>
      </c>
      <c r="BA271" s="67">
        <f t="shared" ref="BA271:BA334" si="137">_xlfn.XLOOKUP($AY271,$B:$B,AS:AS,0)</f>
        <v>-2.3060013014794604E-2</v>
      </c>
      <c r="BB271" s="123">
        <f t="shared" ref="BB271:BB334" si="138">_xlfn.XLOOKUP($AY271,$B:$B,AT:AT,0)</f>
        <v>-3.531988495679253E-2</v>
      </c>
      <c r="BC271" s="67">
        <f t="shared" ref="BC271:BC334" si="139">_xlfn.XLOOKUP($AY271,$B:$B,AU:AU,0)</f>
        <v>-6.9443744606791898E-3</v>
      </c>
      <c r="BD271" s="67">
        <f t="shared" ref="BD271:BD334" si="140">_xlfn.XLOOKUP($AY271,$B:$B,AV:AV,0)</f>
        <v>-1.8054267303035547E-2</v>
      </c>
      <c r="BE271" s="67">
        <f t="shared" ref="BE271:BE334" si="141">_xlfn.XLOOKUP($AY271,$B:$B,AW:AW,0)</f>
        <v>9.3962066465425181E-3</v>
      </c>
      <c r="BH271" s="57">
        <f t="shared" ref="BH271:BH334" si="142">BA271</f>
        <v>-2.3060013014794604E-2</v>
      </c>
      <c r="BJ271" s="57">
        <f t="shared" ref="BJ271:BJ334" si="143">BC271</f>
        <v>-6.9443744606791898E-3</v>
      </c>
      <c r="BK271" s="57">
        <f t="shared" ref="BK271:BK334" si="144">BD271</f>
        <v>-1.8054267303035547E-2</v>
      </c>
      <c r="BL271" s="57">
        <f t="shared" ref="BL271:BL334" si="145">BE271</f>
        <v>9.3962066465425181E-3</v>
      </c>
    </row>
    <row r="272" spans="2:64" x14ac:dyDescent="0.25">
      <c r="B272" s="118">
        <v>43808</v>
      </c>
      <c r="C272" s="62">
        <v>12.278171539306641</v>
      </c>
      <c r="D272" s="62">
        <v>12.02518844604492</v>
      </c>
      <c r="E272" s="62">
        <v>4.0599318027496336</v>
      </c>
      <c r="F272" s="62">
        <v>4.4443691253662108</v>
      </c>
      <c r="G272" s="62">
        <v>49.419626617431639</v>
      </c>
      <c r="H272" s="62">
        <v>111475.6</v>
      </c>
      <c r="K272" s="67">
        <f t="shared" ref="K272:K335" si="146">C272/C271-1</f>
        <v>0</v>
      </c>
      <c r="L272" s="67">
        <f t="shared" ref="L272:L335" si="147">D272/D271-1</f>
        <v>-2.2979078513459816E-3</v>
      </c>
      <c r="M272" s="67">
        <f t="shared" si="122"/>
        <v>-8.1873938333243412E-4</v>
      </c>
      <c r="N272" s="67">
        <f t="shared" si="123"/>
        <v>3.7077027645046501E-2</v>
      </c>
      <c r="O272" s="67">
        <f t="shared" si="124"/>
        <v>2.9196083362170056E-2</v>
      </c>
      <c r="P272" s="67">
        <f t="shared" si="125"/>
        <v>1.3292950300509476E-2</v>
      </c>
      <c r="S272" s="67">
        <f t="shared" ref="S272:S335" si="148">LN(1+K272)</f>
        <v>0</v>
      </c>
      <c r="T272" s="67">
        <f t="shared" ref="T272:T335" si="149">LN(1+L272)</f>
        <v>-2.3005520931853284E-3</v>
      </c>
      <c r="U272" s="67">
        <f t="shared" si="126"/>
        <v>-8.190747334767516E-4</v>
      </c>
      <c r="V272" s="67">
        <f t="shared" si="127"/>
        <v>3.640620579937482E-2</v>
      </c>
      <c r="W272" s="67">
        <f t="shared" si="128"/>
        <v>2.8777995901469951E-2</v>
      </c>
      <c r="X272" s="67">
        <f t="shared" si="129"/>
        <v>1.3205374278792649E-2</v>
      </c>
      <c r="AR272" s="122">
        <f t="shared" si="130"/>
        <v>0</v>
      </c>
      <c r="AS272" s="76">
        <f t="shared" si="131"/>
        <v>-2.3005520931853284E-3</v>
      </c>
      <c r="AT272" s="122">
        <f t="shared" si="132"/>
        <v>-8.190747334767516E-4</v>
      </c>
      <c r="AU272" s="76">
        <f t="shared" si="133"/>
        <v>3.640620579937482E-2</v>
      </c>
      <c r="AV272" s="76">
        <f t="shared" si="134"/>
        <v>2.8777995901469951E-2</v>
      </c>
      <c r="AW272" s="76">
        <f t="shared" si="135"/>
        <v>1.3205374278792649E-2</v>
      </c>
      <c r="AY272" s="118">
        <v>44018</v>
      </c>
      <c r="AZ272" s="123">
        <f t="shared" si="136"/>
        <v>0</v>
      </c>
      <c r="BA272" s="67">
        <f t="shared" si="137"/>
        <v>2.2392968455127392E-3</v>
      </c>
      <c r="BB272" s="123">
        <f t="shared" si="138"/>
        <v>1.3206272170967998E-2</v>
      </c>
      <c r="BC272" s="67">
        <f t="shared" si="139"/>
        <v>3.7018429175885935E-3</v>
      </c>
      <c r="BD272" s="67">
        <f t="shared" si="140"/>
        <v>1.1035747952399465E-2</v>
      </c>
      <c r="BE272" s="67">
        <f t="shared" si="141"/>
        <v>3.2116603978657975E-2</v>
      </c>
      <c r="BH272" s="57">
        <f t="shared" si="142"/>
        <v>2.2392968455127392E-3</v>
      </c>
      <c r="BJ272" s="57">
        <f t="shared" si="143"/>
        <v>3.7018429175885935E-3</v>
      </c>
      <c r="BK272" s="57">
        <f t="shared" si="144"/>
        <v>1.1035747952399465E-2</v>
      </c>
      <c r="BL272" s="57">
        <f t="shared" si="145"/>
        <v>3.2116603978657975E-2</v>
      </c>
    </row>
    <row r="273" spans="2:64" x14ac:dyDescent="0.25">
      <c r="B273" s="118">
        <v>43815</v>
      </c>
      <c r="C273" s="62">
        <v>12.278171539306641</v>
      </c>
      <c r="D273" s="62">
        <v>11.520618629455569</v>
      </c>
      <c r="E273" s="62">
        <v>3.9900804996490482</v>
      </c>
      <c r="F273" s="62">
        <v>4.5450626373291012</v>
      </c>
      <c r="G273" s="62">
        <v>48.819511413574219</v>
      </c>
      <c r="H273" s="62">
        <v>113815.8</v>
      </c>
      <c r="K273" s="67">
        <f t="shared" si="146"/>
        <v>0</v>
      </c>
      <c r="L273" s="67">
        <f t="shared" si="147"/>
        <v>-4.1959410353798132E-2</v>
      </c>
      <c r="M273" s="67">
        <f t="shared" si="122"/>
        <v>-1.7205043457448665E-2</v>
      </c>
      <c r="N273" s="67">
        <f t="shared" si="123"/>
        <v>2.2656424145371501E-2</v>
      </c>
      <c r="O273" s="67">
        <f t="shared" si="124"/>
        <v>-1.2143256534555502E-2</v>
      </c>
      <c r="P273" s="67">
        <f t="shared" si="125"/>
        <v>2.0992934776758343E-2</v>
      </c>
      <c r="S273" s="67">
        <f t="shared" si="148"/>
        <v>0</v>
      </c>
      <c r="T273" s="67">
        <f t="shared" si="149"/>
        <v>-4.2865132758299743E-2</v>
      </c>
      <c r="U273" s="67">
        <f t="shared" si="126"/>
        <v>-1.7354770071366078E-2</v>
      </c>
      <c r="V273" s="67">
        <f t="shared" si="127"/>
        <v>2.2403579283522445E-2</v>
      </c>
      <c r="W273" s="67">
        <f t="shared" si="128"/>
        <v>-1.2217588239741979E-2</v>
      </c>
      <c r="X273" s="67">
        <f t="shared" si="129"/>
        <v>2.0775619253354059E-2</v>
      </c>
      <c r="AR273" s="122">
        <f t="shared" si="130"/>
        <v>0</v>
      </c>
      <c r="AS273" s="76">
        <f t="shared" si="131"/>
        <v>-4.2865132758299743E-2</v>
      </c>
      <c r="AT273" s="122">
        <f t="shared" si="132"/>
        <v>-1.7354770071366078E-2</v>
      </c>
      <c r="AU273" s="76">
        <f t="shared" si="133"/>
        <v>2.2403579283522445E-2</v>
      </c>
      <c r="AV273" s="76">
        <f t="shared" si="134"/>
        <v>-1.2217588239741979E-2</v>
      </c>
      <c r="AW273" s="76">
        <f t="shared" si="135"/>
        <v>2.0775619253354059E-2</v>
      </c>
      <c r="AY273" s="118">
        <v>44025</v>
      </c>
      <c r="AZ273" s="123">
        <f t="shared" si="136"/>
        <v>0</v>
      </c>
      <c r="BA273" s="67">
        <f t="shared" si="137"/>
        <v>-1.2570565773402232E-2</v>
      </c>
      <c r="BB273" s="123">
        <f t="shared" si="138"/>
        <v>-4.2232015958525914E-3</v>
      </c>
      <c r="BC273" s="67">
        <f t="shared" si="139"/>
        <v>5.134803536969797E-3</v>
      </c>
      <c r="BD273" s="67">
        <f t="shared" si="140"/>
        <v>2.1779652853859532E-2</v>
      </c>
      <c r="BE273" s="67">
        <f t="shared" si="141"/>
        <v>1.7417935240206708E-2</v>
      </c>
      <c r="BH273" s="57">
        <f t="shared" si="142"/>
        <v>-1.2570565773402232E-2</v>
      </c>
      <c r="BJ273" s="57">
        <f t="shared" si="143"/>
        <v>5.134803536969797E-3</v>
      </c>
      <c r="BK273" s="57">
        <f t="shared" si="144"/>
        <v>2.1779652853859532E-2</v>
      </c>
      <c r="BL273" s="57">
        <f t="shared" si="145"/>
        <v>1.7417935240206708E-2</v>
      </c>
    </row>
    <row r="274" spans="2:64" x14ac:dyDescent="0.25">
      <c r="B274" s="118">
        <v>43822</v>
      </c>
      <c r="C274" s="62">
        <v>12.278171539306641</v>
      </c>
      <c r="D274" s="62">
        <v>11.97689660390218</v>
      </c>
      <c r="E274" s="62">
        <v>4.0477353731791181</v>
      </c>
      <c r="F274" s="62">
        <v>4.7390592892964678</v>
      </c>
      <c r="G274" s="62">
        <v>50.552633921305343</v>
      </c>
      <c r="H274" s="62">
        <v>116533.3333333333</v>
      </c>
      <c r="K274" s="67">
        <f t="shared" si="146"/>
        <v>0</v>
      </c>
      <c r="L274" s="67">
        <f t="shared" si="147"/>
        <v>3.9605336234289856E-2</v>
      </c>
      <c r="M274" s="67">
        <f t="shared" si="122"/>
        <v>1.4449551465224975E-2</v>
      </c>
      <c r="N274" s="67">
        <f t="shared" si="123"/>
        <v>4.2682943547147412E-2</v>
      </c>
      <c r="O274" s="67">
        <f t="shared" si="124"/>
        <v>3.5500611488078704E-2</v>
      </c>
      <c r="P274" s="67">
        <f t="shared" si="125"/>
        <v>2.3876591240700185E-2</v>
      </c>
      <c r="S274" s="67">
        <f t="shared" si="148"/>
        <v>0</v>
      </c>
      <c r="T274" s="67">
        <f t="shared" si="149"/>
        <v>3.8841156740752725E-2</v>
      </c>
      <c r="U274" s="67">
        <f t="shared" si="126"/>
        <v>1.4346151561055181E-2</v>
      </c>
      <c r="V274" s="67">
        <f t="shared" si="127"/>
        <v>4.1797144711982787E-2</v>
      </c>
      <c r="W274" s="67">
        <f t="shared" si="128"/>
        <v>3.4884992377787798E-2</v>
      </c>
      <c r="X274" s="67">
        <f t="shared" si="129"/>
        <v>2.3596002988131498E-2</v>
      </c>
      <c r="AR274" s="122">
        <f t="shared" si="130"/>
        <v>0</v>
      </c>
      <c r="AS274" s="76">
        <f t="shared" si="131"/>
        <v>3.8841156740752725E-2</v>
      </c>
      <c r="AT274" s="122">
        <f t="shared" si="132"/>
        <v>1.4346151561055181E-2</v>
      </c>
      <c r="AU274" s="76">
        <f t="shared" si="133"/>
        <v>4.1797144711982787E-2</v>
      </c>
      <c r="AV274" s="76">
        <f t="shared" si="134"/>
        <v>3.4884992377787798E-2</v>
      </c>
      <c r="AW274" s="76">
        <f t="shared" si="135"/>
        <v>2.3596002988131498E-2</v>
      </c>
      <c r="AY274" s="118">
        <v>44032</v>
      </c>
      <c r="AZ274" s="123">
        <f t="shared" si="136"/>
        <v>0</v>
      </c>
      <c r="BA274" s="67">
        <f t="shared" si="137"/>
        <v>-1.4496701541497493E-2</v>
      </c>
      <c r="BB274" s="123">
        <f t="shared" si="138"/>
        <v>-1.2165539983122234E-2</v>
      </c>
      <c r="BC274" s="67">
        <f t="shared" si="139"/>
        <v>-1.8414394126496769E-2</v>
      </c>
      <c r="BD274" s="67">
        <f t="shared" si="140"/>
        <v>3.8716209309022954E-2</v>
      </c>
      <c r="BE274" s="67">
        <f t="shared" si="141"/>
        <v>2.6089712483944094E-2</v>
      </c>
      <c r="BH274" s="57">
        <f t="shared" si="142"/>
        <v>-1.4496701541497493E-2</v>
      </c>
      <c r="BJ274" s="57">
        <f t="shared" si="143"/>
        <v>-1.8414394126496769E-2</v>
      </c>
      <c r="BK274" s="57">
        <f t="shared" si="144"/>
        <v>3.8716209309022954E-2</v>
      </c>
      <c r="BL274" s="57">
        <f t="shared" si="145"/>
        <v>2.6089712483944094E-2</v>
      </c>
    </row>
    <row r="275" spans="2:64" x14ac:dyDescent="0.25">
      <c r="B275" s="118">
        <v>43829</v>
      </c>
      <c r="C275" s="62">
        <v>12.278171539306641</v>
      </c>
      <c r="D275" s="62">
        <v>12.084605852762859</v>
      </c>
      <c r="E275" s="62">
        <v>4.4281678199768066</v>
      </c>
      <c r="F275" s="62">
        <v>4.7065590222676592</v>
      </c>
      <c r="G275" s="62">
        <v>49.767356872558587</v>
      </c>
      <c r="H275" s="62">
        <v>117414.6666666667</v>
      </c>
      <c r="K275" s="67">
        <f t="shared" si="146"/>
        <v>0</v>
      </c>
      <c r="L275" s="67">
        <f t="shared" si="147"/>
        <v>8.9930849720776251E-3</v>
      </c>
      <c r="M275" s="67">
        <f t="shared" si="122"/>
        <v>9.3986491636407044E-2</v>
      </c>
      <c r="N275" s="67">
        <f t="shared" si="123"/>
        <v>-6.857957464725728E-3</v>
      </c>
      <c r="O275" s="67">
        <f t="shared" si="124"/>
        <v>-1.5533850322600129E-2</v>
      </c>
      <c r="P275" s="67">
        <f t="shared" si="125"/>
        <v>7.5629290617855727E-3</v>
      </c>
      <c r="S275" s="67">
        <f t="shared" si="148"/>
        <v>0</v>
      </c>
      <c r="T275" s="67">
        <f t="shared" si="149"/>
        <v>8.9528880001953637E-3</v>
      </c>
      <c r="U275" s="67">
        <f t="shared" si="126"/>
        <v>8.9828356242027008E-2</v>
      </c>
      <c r="V275" s="67">
        <f t="shared" si="127"/>
        <v>-6.8815813245898649E-3</v>
      </c>
      <c r="W275" s="67">
        <f t="shared" si="128"/>
        <v>-1.5655764757254175E-2</v>
      </c>
      <c r="X275" s="67">
        <f t="shared" si="129"/>
        <v>7.5344734953498279E-3</v>
      </c>
      <c r="AR275" s="122">
        <f t="shared" si="130"/>
        <v>0</v>
      </c>
      <c r="AS275" s="76">
        <f t="shared" si="131"/>
        <v>8.9528880001953637E-3</v>
      </c>
      <c r="AT275" s="122">
        <f t="shared" si="132"/>
        <v>8.9828356242027008E-2</v>
      </c>
      <c r="AU275" s="76">
        <f t="shared" si="133"/>
        <v>-6.8815813245898649E-3</v>
      </c>
      <c r="AV275" s="76">
        <f t="shared" si="134"/>
        <v>-1.5655764757254175E-2</v>
      </c>
      <c r="AW275" s="76">
        <f t="shared" si="135"/>
        <v>7.5344734953498279E-3</v>
      </c>
      <c r="AY275" s="118">
        <v>44039</v>
      </c>
      <c r="AZ275" s="123">
        <f t="shared" si="136"/>
        <v>-5.114275641240338E-2</v>
      </c>
      <c r="BA275" s="67">
        <f t="shared" si="137"/>
        <v>-3.7684647535182927E-2</v>
      </c>
      <c r="BB275" s="123">
        <f t="shared" si="138"/>
        <v>-6.5763215197189959E-2</v>
      </c>
      <c r="BC275" s="67">
        <f t="shared" si="139"/>
        <v>-2.2421004341168449E-2</v>
      </c>
      <c r="BD275" s="67">
        <f t="shared" si="140"/>
        <v>-3.5243063206545258E-2</v>
      </c>
      <c r="BE275" s="67">
        <f t="shared" si="141"/>
        <v>8.4842687284188423E-3</v>
      </c>
      <c r="BH275" s="57">
        <f t="shared" si="142"/>
        <v>-3.7684647535182927E-2</v>
      </c>
      <c r="BJ275" s="57">
        <f t="shared" si="143"/>
        <v>-2.2421004341168449E-2</v>
      </c>
      <c r="BK275" s="57">
        <f t="shared" si="144"/>
        <v>-3.5243063206545258E-2</v>
      </c>
      <c r="BL275" s="57">
        <f t="shared" si="145"/>
        <v>8.4842687284188423E-3</v>
      </c>
    </row>
    <row r="276" spans="2:64" x14ac:dyDescent="0.25">
      <c r="B276" s="118">
        <v>43836</v>
      </c>
      <c r="C276" s="62">
        <v>12.278171539306641</v>
      </c>
      <c r="D276" s="62">
        <v>11.786928176879879</v>
      </c>
      <c r="E276" s="62">
        <v>4.981396579742432</v>
      </c>
      <c r="F276" s="62">
        <v>4.5447394371032717</v>
      </c>
      <c r="G276" s="62">
        <v>47.609352874755857</v>
      </c>
      <c r="H276" s="62">
        <v>116247.4</v>
      </c>
      <c r="K276" s="67">
        <f t="shared" si="146"/>
        <v>0</v>
      </c>
      <c r="L276" s="67">
        <f t="shared" si="147"/>
        <v>-2.4632799737934641E-2</v>
      </c>
      <c r="M276" s="67">
        <f t="shared" si="122"/>
        <v>0.12493400933673815</v>
      </c>
      <c r="N276" s="67">
        <f t="shared" si="123"/>
        <v>-3.4381718023462016E-2</v>
      </c>
      <c r="O276" s="67">
        <f t="shared" si="124"/>
        <v>-4.3361836621720218E-2</v>
      </c>
      <c r="P276" s="67">
        <f t="shared" si="125"/>
        <v>-9.9414042538698011E-3</v>
      </c>
      <c r="S276" s="67">
        <f t="shared" si="148"/>
        <v>0</v>
      </c>
      <c r="T276" s="67">
        <f t="shared" si="149"/>
        <v>-2.4941263232763421E-2</v>
      </c>
      <c r="U276" s="67">
        <f t="shared" si="126"/>
        <v>0.11772437556857028</v>
      </c>
      <c r="V276" s="67">
        <f t="shared" si="127"/>
        <v>-3.4986676096628824E-2</v>
      </c>
      <c r="W276" s="67">
        <f t="shared" si="128"/>
        <v>-4.4330053718546009E-2</v>
      </c>
      <c r="X276" s="67">
        <f t="shared" si="129"/>
        <v>-9.9911499826659134E-3</v>
      </c>
      <c r="AR276" s="122">
        <f t="shared" si="130"/>
        <v>0</v>
      </c>
      <c r="AS276" s="76">
        <f t="shared" si="131"/>
        <v>-2.4941263232763421E-2</v>
      </c>
      <c r="AT276" s="122">
        <f t="shared" si="132"/>
        <v>0.11772437556857028</v>
      </c>
      <c r="AU276" s="76">
        <f t="shared" si="133"/>
        <v>-3.4986676096628824E-2</v>
      </c>
      <c r="AV276" s="76">
        <f t="shared" si="134"/>
        <v>-4.4330053718546009E-2</v>
      </c>
      <c r="AW276" s="76">
        <f t="shared" si="135"/>
        <v>-9.9911499826659134E-3</v>
      </c>
      <c r="AY276" s="118">
        <v>44046</v>
      </c>
      <c r="AZ276" s="123" t="str">
        <f t="shared" si="136"/>
        <v/>
      </c>
      <c r="BA276" s="67">
        <f t="shared" si="137"/>
        <v>-1.8602656828069958E-2</v>
      </c>
      <c r="BB276" s="123">
        <f t="shared" si="138"/>
        <v>2.4533139244838343E-2</v>
      </c>
      <c r="BC276" s="67">
        <f t="shared" si="139"/>
        <v>-9.7169665329733205E-3</v>
      </c>
      <c r="BD276" s="67">
        <f t="shared" si="140"/>
        <v>-1.1365835210158708E-2</v>
      </c>
      <c r="BE276" s="67">
        <f t="shared" si="141"/>
        <v>-1.6145358444594173E-2</v>
      </c>
      <c r="BH276" s="57">
        <f t="shared" si="142"/>
        <v>-1.8602656828069958E-2</v>
      </c>
      <c r="BJ276" s="57">
        <f t="shared" si="143"/>
        <v>-9.7169665329733205E-3</v>
      </c>
      <c r="BK276" s="57">
        <f t="shared" si="144"/>
        <v>-1.1365835210158708E-2</v>
      </c>
      <c r="BL276" s="57">
        <f t="shared" si="145"/>
        <v>-1.6145358444594173E-2</v>
      </c>
    </row>
    <row r="277" spans="2:64" x14ac:dyDescent="0.25">
      <c r="B277" s="118">
        <v>43843</v>
      </c>
      <c r="C277" s="62">
        <v>12.278171539306641</v>
      </c>
      <c r="D277" s="62">
        <v>12.14627113342285</v>
      </c>
      <c r="E277" s="62">
        <v>5.1597180366516113</v>
      </c>
      <c r="F277" s="62">
        <v>4.6108704566955563</v>
      </c>
      <c r="G277" s="62">
        <v>50.046194458007811</v>
      </c>
      <c r="H277" s="62">
        <v>117310.6</v>
      </c>
      <c r="K277" s="67">
        <f t="shared" si="146"/>
        <v>0</v>
      </c>
      <c r="L277" s="67">
        <f t="shared" si="147"/>
        <v>3.0486565384170605E-2</v>
      </c>
      <c r="M277" s="67">
        <f t="shared" si="122"/>
        <v>3.5797482504073219E-2</v>
      </c>
      <c r="N277" s="67">
        <f t="shared" si="123"/>
        <v>1.4551113547322636E-2</v>
      </c>
      <c r="O277" s="67">
        <f t="shared" si="124"/>
        <v>5.1184093799016006E-2</v>
      </c>
      <c r="P277" s="67">
        <f t="shared" si="125"/>
        <v>9.1460110075580747E-3</v>
      </c>
      <c r="S277" s="67">
        <f t="shared" si="148"/>
        <v>0</v>
      </c>
      <c r="T277" s="67">
        <f t="shared" si="149"/>
        <v>3.0031084275689998E-2</v>
      </c>
      <c r="U277" s="67">
        <f t="shared" si="126"/>
        <v>3.5171644520121545E-2</v>
      </c>
      <c r="V277" s="67">
        <f t="shared" si="127"/>
        <v>1.4446262008462902E-2</v>
      </c>
      <c r="W277" s="67">
        <f t="shared" si="128"/>
        <v>4.9917237163993537E-2</v>
      </c>
      <c r="X277" s="67">
        <f t="shared" si="129"/>
        <v>9.1044395320771798E-3</v>
      </c>
      <c r="AR277" s="122">
        <f t="shared" si="130"/>
        <v>0</v>
      </c>
      <c r="AS277" s="76">
        <f t="shared" si="131"/>
        <v>3.0031084275689998E-2</v>
      </c>
      <c r="AT277" s="122">
        <f t="shared" si="132"/>
        <v>3.5171644520121545E-2</v>
      </c>
      <c r="AU277" s="76">
        <f t="shared" si="133"/>
        <v>1.4446262008462902E-2</v>
      </c>
      <c r="AV277" s="76">
        <f t="shared" si="134"/>
        <v>4.9917237163993537E-2</v>
      </c>
      <c r="AW277" s="76">
        <f t="shared" si="135"/>
        <v>9.1044395320771798E-3</v>
      </c>
      <c r="AY277" s="118">
        <v>44053</v>
      </c>
      <c r="AZ277" s="123">
        <f t="shared" si="136"/>
        <v>0</v>
      </c>
      <c r="BA277" s="67">
        <f t="shared" si="137"/>
        <v>-1.0604065004093662E-2</v>
      </c>
      <c r="BB277" s="123">
        <f t="shared" si="138"/>
        <v>-3.7691221717072926E-2</v>
      </c>
      <c r="BC277" s="67">
        <f t="shared" si="139"/>
        <v>-3.0424419622619249E-2</v>
      </c>
      <c r="BD277" s="67">
        <f t="shared" si="140"/>
        <v>-3.9408195675943114E-2</v>
      </c>
      <c r="BE277" s="67">
        <f t="shared" si="141"/>
        <v>-8.2087825357417855E-3</v>
      </c>
      <c r="BH277" s="57">
        <f t="shared" si="142"/>
        <v>-1.0604065004093662E-2</v>
      </c>
      <c r="BJ277" s="57">
        <f t="shared" si="143"/>
        <v>-3.0424419622619249E-2</v>
      </c>
      <c r="BK277" s="57">
        <f t="shared" si="144"/>
        <v>-3.9408195675943114E-2</v>
      </c>
      <c r="BL277" s="57">
        <f t="shared" si="145"/>
        <v>-8.2087825357417855E-3</v>
      </c>
    </row>
    <row r="278" spans="2:64" x14ac:dyDescent="0.25">
      <c r="B278" s="118">
        <v>43850</v>
      </c>
      <c r="C278" s="62">
        <v>12.278171539306641</v>
      </c>
      <c r="D278" s="62">
        <v>12.465135002136231</v>
      </c>
      <c r="E278" s="62">
        <v>5.5946483612060547</v>
      </c>
      <c r="F278" s="62">
        <v>4.67934627532959</v>
      </c>
      <c r="G278" s="62">
        <v>50.7190544128418</v>
      </c>
      <c r="H278" s="62">
        <v>118436.6</v>
      </c>
      <c r="K278" s="67">
        <f t="shared" si="146"/>
        <v>0</v>
      </c>
      <c r="L278" s="67">
        <f t="shared" si="147"/>
        <v>2.6251996617790319E-2</v>
      </c>
      <c r="M278" s="67">
        <f t="shared" si="122"/>
        <v>8.4293428723227315E-2</v>
      </c>
      <c r="N278" s="67">
        <f t="shared" si="123"/>
        <v>1.4850952608004508E-2</v>
      </c>
      <c r="O278" s="67">
        <f t="shared" si="124"/>
        <v>1.3444777612382941E-2</v>
      </c>
      <c r="P278" s="67">
        <f t="shared" si="125"/>
        <v>9.5984506088964139E-3</v>
      </c>
      <c r="S278" s="67">
        <f t="shared" si="148"/>
        <v>0</v>
      </c>
      <c r="T278" s="67">
        <f t="shared" si="149"/>
        <v>2.5913327329785275E-2</v>
      </c>
      <c r="U278" s="67">
        <f t="shared" si="126"/>
        <v>8.0928557091420203E-2</v>
      </c>
      <c r="V278" s="67">
        <f t="shared" si="127"/>
        <v>1.4741756989831156E-2</v>
      </c>
      <c r="W278" s="67">
        <f t="shared" si="128"/>
        <v>1.3355198609850842E-2</v>
      </c>
      <c r="X278" s="67">
        <f t="shared" si="129"/>
        <v>9.5526781452509608E-3</v>
      </c>
      <c r="AR278" s="122">
        <f t="shared" si="130"/>
        <v>0</v>
      </c>
      <c r="AS278" s="76">
        <f t="shared" si="131"/>
        <v>2.5913327329785275E-2</v>
      </c>
      <c r="AT278" s="122">
        <f t="shared" si="132"/>
        <v>8.0928557091420203E-2</v>
      </c>
      <c r="AU278" s="76">
        <f t="shared" si="133"/>
        <v>1.4741756989831156E-2</v>
      </c>
      <c r="AV278" s="76">
        <f t="shared" si="134"/>
        <v>1.3355198609850842E-2</v>
      </c>
      <c r="AW278" s="76">
        <f t="shared" si="135"/>
        <v>9.5526781452509608E-3</v>
      </c>
      <c r="AY278" s="118">
        <v>44060</v>
      </c>
      <c r="AZ278" s="123">
        <f t="shared" si="136"/>
        <v>0</v>
      </c>
      <c r="BA278" s="67">
        <f t="shared" si="137"/>
        <v>-4.8247777082635231E-2</v>
      </c>
      <c r="BB278" s="123">
        <f t="shared" si="138"/>
        <v>-7.5994608716418749E-2</v>
      </c>
      <c r="BC278" s="67">
        <f t="shared" si="139"/>
        <v>-6.0451074317265971E-2</v>
      </c>
      <c r="BD278" s="67">
        <f t="shared" si="140"/>
        <v>-6.8664757243896549E-2</v>
      </c>
      <c r="BE278" s="67">
        <f t="shared" si="141"/>
        <v>-7.9740101136859254E-3</v>
      </c>
      <c r="BH278" s="57">
        <f t="shared" si="142"/>
        <v>-4.8247777082635231E-2</v>
      </c>
      <c r="BJ278" s="57">
        <f t="shared" si="143"/>
        <v>-6.0451074317265971E-2</v>
      </c>
      <c r="BK278" s="57">
        <f t="shared" si="144"/>
        <v>-6.8664757243896549E-2</v>
      </c>
      <c r="BL278" s="57">
        <f t="shared" si="145"/>
        <v>-7.9740101136859254E-3</v>
      </c>
    </row>
    <row r="279" spans="2:64" x14ac:dyDescent="0.25">
      <c r="B279" s="118">
        <v>43857</v>
      </c>
      <c r="C279" s="62">
        <v>12.278171539306641</v>
      </c>
      <c r="D279" s="62">
        <v>12.39482860565186</v>
      </c>
      <c r="E279" s="62">
        <v>5.4274417877197267</v>
      </c>
      <c r="F279" s="62">
        <v>4.7168672561645506</v>
      </c>
      <c r="G279" s="62">
        <v>51.54235763549805</v>
      </c>
      <c r="H279" s="62">
        <v>115127</v>
      </c>
      <c r="K279" s="67">
        <f t="shared" si="146"/>
        <v>0</v>
      </c>
      <c r="L279" s="67">
        <f t="shared" si="147"/>
        <v>-5.6402434849138761E-3</v>
      </c>
      <c r="M279" s="67">
        <f t="shared" si="122"/>
        <v>-2.9886878082590163E-2</v>
      </c>
      <c r="N279" s="67">
        <f t="shared" si="123"/>
        <v>8.0184236487859106E-3</v>
      </c>
      <c r="O279" s="67">
        <f t="shared" si="124"/>
        <v>1.6232621687990223E-2</v>
      </c>
      <c r="P279" s="67">
        <f t="shared" si="125"/>
        <v>-2.7944064588142581E-2</v>
      </c>
      <c r="S279" s="67">
        <f t="shared" si="148"/>
        <v>0</v>
      </c>
      <c r="T279" s="67">
        <f t="shared" si="149"/>
        <v>-5.6562097221452791E-3</v>
      </c>
      <c r="U279" s="67">
        <f t="shared" si="126"/>
        <v>-3.0342593750942101E-2</v>
      </c>
      <c r="V279" s="67">
        <f t="shared" si="127"/>
        <v>7.9864469114977986E-3</v>
      </c>
      <c r="W279" s="67">
        <f t="shared" si="128"/>
        <v>1.6102281303647353E-2</v>
      </c>
      <c r="X279" s="67">
        <f t="shared" si="129"/>
        <v>-2.8341929457429027E-2</v>
      </c>
      <c r="AR279" s="122">
        <f t="shared" si="130"/>
        <v>0</v>
      </c>
      <c r="AS279" s="76">
        <f t="shared" si="131"/>
        <v>-5.6562097221452791E-3</v>
      </c>
      <c r="AT279" s="122">
        <f t="shared" si="132"/>
        <v>-3.0342593750942101E-2</v>
      </c>
      <c r="AU279" s="76">
        <f t="shared" si="133"/>
        <v>7.9864469114977986E-3</v>
      </c>
      <c r="AV279" s="76">
        <f t="shared" si="134"/>
        <v>1.6102281303647353E-2</v>
      </c>
      <c r="AW279" s="76">
        <f t="shared" si="135"/>
        <v>-2.8341929457429027E-2</v>
      </c>
      <c r="AY279" s="118">
        <v>44067</v>
      </c>
      <c r="AZ279" s="123">
        <f t="shared" si="136"/>
        <v>0</v>
      </c>
      <c r="BA279" s="67">
        <f t="shared" si="137"/>
        <v>-4.1741747885491324E-3</v>
      </c>
      <c r="BB279" s="123">
        <f t="shared" si="138"/>
        <v>9.5999613504143527E-3</v>
      </c>
      <c r="BC279" s="67">
        <f t="shared" si="139"/>
        <v>7.7134575331438433E-3</v>
      </c>
      <c r="BD279" s="67">
        <f t="shared" si="140"/>
        <v>-4.5970924582030587E-2</v>
      </c>
      <c r="BE279" s="67">
        <f t="shared" si="141"/>
        <v>4.5533887080988749E-3</v>
      </c>
      <c r="BH279" s="57">
        <f t="shared" si="142"/>
        <v>-4.1741747885491324E-3</v>
      </c>
      <c r="BJ279" s="57">
        <f t="shared" si="143"/>
        <v>7.7134575331438433E-3</v>
      </c>
      <c r="BK279" s="57">
        <f t="shared" si="144"/>
        <v>-4.5970924582030587E-2</v>
      </c>
      <c r="BL279" s="57">
        <f t="shared" si="145"/>
        <v>4.5533887080988749E-3</v>
      </c>
    </row>
    <row r="280" spans="2:64" x14ac:dyDescent="0.25">
      <c r="B280" s="118">
        <v>43864</v>
      </c>
      <c r="C280" s="62">
        <v>12.278171539306641</v>
      </c>
      <c r="D280" s="62">
        <v>12.04578380584717</v>
      </c>
      <c r="E280" s="62">
        <v>5.2012783050537106</v>
      </c>
      <c r="F280" s="62">
        <v>4.7787768363952638</v>
      </c>
      <c r="G280" s="62">
        <v>52.377233123779298</v>
      </c>
      <c r="H280" s="62">
        <v>115034.8</v>
      </c>
      <c r="K280" s="67">
        <f t="shared" si="146"/>
        <v>0</v>
      </c>
      <c r="L280" s="67">
        <f t="shared" si="147"/>
        <v>-2.8160518463767215E-2</v>
      </c>
      <c r="M280" s="67">
        <f t="shared" si="122"/>
        <v>-4.1670365433995049E-2</v>
      </c>
      <c r="N280" s="67">
        <f t="shared" si="123"/>
        <v>1.3125147872203202E-2</v>
      </c>
      <c r="O280" s="67">
        <f t="shared" si="124"/>
        <v>1.6197852146876857E-2</v>
      </c>
      <c r="P280" s="67">
        <f t="shared" si="125"/>
        <v>-8.0085470827861993E-4</v>
      </c>
      <c r="S280" s="67">
        <f t="shared" si="148"/>
        <v>0</v>
      </c>
      <c r="T280" s="67">
        <f t="shared" si="149"/>
        <v>-2.8564630611649624E-2</v>
      </c>
      <c r="U280" s="67">
        <f t="shared" si="126"/>
        <v>-4.2563474009543321E-2</v>
      </c>
      <c r="V280" s="67">
        <f t="shared" si="127"/>
        <v>1.3039759464316672E-2</v>
      </c>
      <c r="W280" s="67">
        <f t="shared" si="128"/>
        <v>1.6068066562661746E-2</v>
      </c>
      <c r="X280" s="67">
        <f t="shared" si="129"/>
        <v>-8.0117556372767478E-4</v>
      </c>
      <c r="AR280" s="122">
        <f t="shared" si="130"/>
        <v>0</v>
      </c>
      <c r="AS280" s="76">
        <f t="shared" si="131"/>
        <v>-2.8564630611649624E-2</v>
      </c>
      <c r="AT280" s="122">
        <f t="shared" si="132"/>
        <v>-4.2563474009543321E-2</v>
      </c>
      <c r="AU280" s="76">
        <f t="shared" si="133"/>
        <v>1.3039759464316672E-2</v>
      </c>
      <c r="AV280" s="76">
        <f t="shared" si="134"/>
        <v>1.6068066562661746E-2</v>
      </c>
      <c r="AW280" s="76">
        <f t="shared" si="135"/>
        <v>-8.0117556372767478E-4</v>
      </c>
      <c r="AY280" s="118">
        <v>44074</v>
      </c>
      <c r="AZ280" s="123">
        <f t="shared" si="136"/>
        <v>0</v>
      </c>
      <c r="BA280" s="67">
        <f t="shared" si="137"/>
        <v>-3.2224347633559587E-2</v>
      </c>
      <c r="BB280" s="123">
        <f t="shared" si="138"/>
        <v>1.7677704383179953E-3</v>
      </c>
      <c r="BC280" s="67">
        <f t="shared" si="139"/>
        <v>-1.3630775238410039E-2</v>
      </c>
      <c r="BD280" s="67">
        <f t="shared" si="140"/>
        <v>-3.4738787677284617E-2</v>
      </c>
      <c r="BE280" s="67">
        <f t="shared" si="141"/>
        <v>-4.7354022132121186E-3</v>
      </c>
      <c r="BH280" s="57">
        <f t="shared" si="142"/>
        <v>-3.2224347633559587E-2</v>
      </c>
      <c r="BJ280" s="57">
        <f t="shared" si="143"/>
        <v>-1.3630775238410039E-2</v>
      </c>
      <c r="BK280" s="57">
        <f t="shared" si="144"/>
        <v>-3.4738787677284617E-2</v>
      </c>
      <c r="BL280" s="57">
        <f t="shared" si="145"/>
        <v>-4.7354022132121186E-3</v>
      </c>
    </row>
    <row r="281" spans="2:64" x14ac:dyDescent="0.25">
      <c r="B281" s="118">
        <v>43871</v>
      </c>
      <c r="C281" s="62">
        <v>12.278171539306641</v>
      </c>
      <c r="D281" s="62">
        <v>11.70668106079102</v>
      </c>
      <c r="E281" s="62">
        <v>5.1746993064880371</v>
      </c>
      <c r="F281" s="62">
        <v>4.9265163421630858</v>
      </c>
      <c r="G281" s="62">
        <v>52.334249877929693</v>
      </c>
      <c r="H281" s="62">
        <v>114931.6</v>
      </c>
      <c r="K281" s="67">
        <f t="shared" si="146"/>
        <v>0</v>
      </c>
      <c r="L281" s="67">
        <f t="shared" si="147"/>
        <v>-2.8151156497723817E-2</v>
      </c>
      <c r="M281" s="67">
        <f t="shared" si="122"/>
        <v>-5.1100896754262548E-3</v>
      </c>
      <c r="N281" s="67">
        <f t="shared" si="123"/>
        <v>3.0915757488952922E-2</v>
      </c>
      <c r="O281" s="67">
        <f t="shared" si="124"/>
        <v>-8.206475082030984E-4</v>
      </c>
      <c r="P281" s="67">
        <f t="shared" si="125"/>
        <v>-8.9711982808682311E-4</v>
      </c>
      <c r="S281" s="67">
        <f t="shared" si="148"/>
        <v>0</v>
      </c>
      <c r="T281" s="67">
        <f t="shared" si="149"/>
        <v>-2.8554997414883588E-2</v>
      </c>
      <c r="U281" s="67">
        <f t="shared" si="126"/>
        <v>-5.1231908347959838E-3</v>
      </c>
      <c r="V281" s="67">
        <f t="shared" si="127"/>
        <v>3.0447492180368969E-2</v>
      </c>
      <c r="W281" s="67">
        <f t="shared" si="128"/>
        <v>-8.2098442370798252E-4</v>
      </c>
      <c r="X281" s="67">
        <f t="shared" si="129"/>
        <v>-8.9752248091636672E-4</v>
      </c>
      <c r="AR281" s="122">
        <f t="shared" si="130"/>
        <v>0</v>
      </c>
      <c r="AS281" s="76">
        <f t="shared" si="131"/>
        <v>-2.8554997414883588E-2</v>
      </c>
      <c r="AT281" s="122">
        <f t="shared" si="132"/>
        <v>-5.1231908347959838E-3</v>
      </c>
      <c r="AU281" s="76">
        <f t="shared" si="133"/>
        <v>3.0447492180368969E-2</v>
      </c>
      <c r="AV281" s="76">
        <f t="shared" si="134"/>
        <v>-8.2098442370798252E-4</v>
      </c>
      <c r="AW281" s="76">
        <f t="shared" si="135"/>
        <v>-8.9752248091636672E-4</v>
      </c>
      <c r="AY281" s="118">
        <v>44081</v>
      </c>
      <c r="AZ281" s="123">
        <f t="shared" si="136"/>
        <v>9.3877599264216544E-2</v>
      </c>
      <c r="BA281" s="67">
        <f t="shared" si="137"/>
        <v>1.6545974435472986E-3</v>
      </c>
      <c r="BB281" s="123">
        <f t="shared" si="138"/>
        <v>1.7594186104177383E-2</v>
      </c>
      <c r="BC281" s="67">
        <f t="shared" si="139"/>
        <v>2.5271630833770663E-2</v>
      </c>
      <c r="BD281" s="67">
        <f t="shared" si="140"/>
        <v>-1.0644991534548504E-2</v>
      </c>
      <c r="BE281" s="67">
        <f t="shared" si="141"/>
        <v>-1.4420538737255533E-2</v>
      </c>
      <c r="BH281" s="57">
        <f t="shared" si="142"/>
        <v>1.6545974435472986E-3</v>
      </c>
      <c r="BJ281" s="57">
        <f t="shared" si="143"/>
        <v>2.5271630833770663E-2</v>
      </c>
      <c r="BK281" s="57">
        <f t="shared" si="144"/>
        <v>-1.0644991534548504E-2</v>
      </c>
      <c r="BL281" s="57">
        <f t="shared" si="145"/>
        <v>-1.4420538737255533E-2</v>
      </c>
    </row>
    <row r="282" spans="2:64" x14ac:dyDescent="0.25">
      <c r="B282" s="118">
        <v>43878</v>
      </c>
      <c r="C282" s="62">
        <v>12.278171539306641</v>
      </c>
      <c r="D282" s="62">
        <v>12.000687980651859</v>
      </c>
      <c r="E282" s="62">
        <v>5.4859157562255856</v>
      </c>
      <c r="F282" s="62">
        <v>5.1183429718017566</v>
      </c>
      <c r="G282" s="62">
        <v>54.175934600830082</v>
      </c>
      <c r="H282" s="62">
        <v>115014.2</v>
      </c>
      <c r="K282" s="67">
        <f t="shared" si="146"/>
        <v>0</v>
      </c>
      <c r="L282" s="67">
        <f t="shared" si="147"/>
        <v>2.511445544079538E-2</v>
      </c>
      <c r="M282" s="67">
        <f t="shared" si="122"/>
        <v>6.014193894268316E-2</v>
      </c>
      <c r="N282" s="67">
        <f t="shared" si="123"/>
        <v>3.8937581105119357E-2</v>
      </c>
      <c r="O282" s="67">
        <f t="shared" si="124"/>
        <v>3.5190811508641895E-2</v>
      </c>
      <c r="P282" s="67">
        <f t="shared" si="125"/>
        <v>7.1868833288668554E-4</v>
      </c>
      <c r="S282" s="67">
        <f t="shared" si="148"/>
        <v>0</v>
      </c>
      <c r="T282" s="67">
        <f t="shared" si="149"/>
        <v>2.4804270201106884E-2</v>
      </c>
      <c r="U282" s="67">
        <f t="shared" si="126"/>
        <v>5.8402803822455288E-2</v>
      </c>
      <c r="V282" s="67">
        <f t="shared" si="127"/>
        <v>3.8198634378984062E-2</v>
      </c>
      <c r="W282" s="67">
        <f t="shared" si="128"/>
        <v>3.4585768670858108E-2</v>
      </c>
      <c r="X282" s="67">
        <f t="shared" si="129"/>
        <v>7.1843020009738348E-4</v>
      </c>
      <c r="AR282" s="122">
        <f t="shared" si="130"/>
        <v>0</v>
      </c>
      <c r="AS282" s="76">
        <f t="shared" si="131"/>
        <v>2.4804270201106884E-2</v>
      </c>
      <c r="AT282" s="122">
        <f t="shared" si="132"/>
        <v>5.8402803822455288E-2</v>
      </c>
      <c r="AU282" s="76">
        <f t="shared" si="133"/>
        <v>3.8198634378984062E-2</v>
      </c>
      <c r="AV282" s="76">
        <f t="shared" si="134"/>
        <v>3.4585768670858108E-2</v>
      </c>
      <c r="AW282" s="76">
        <f t="shared" si="135"/>
        <v>7.1843020009738348E-4</v>
      </c>
      <c r="AY282" s="118">
        <v>44088</v>
      </c>
      <c r="AZ282" s="123">
        <f t="shared" si="136"/>
        <v>8.5815990154562219E-2</v>
      </c>
      <c r="BA282" s="67">
        <f t="shared" si="137"/>
        <v>4.6613518876673305E-3</v>
      </c>
      <c r="BB282" s="123">
        <f t="shared" si="138"/>
        <v>-2.967675002069484E-2</v>
      </c>
      <c r="BC282" s="67">
        <f t="shared" si="139"/>
        <v>-3.0105145114606723E-2</v>
      </c>
      <c r="BD282" s="67">
        <f t="shared" si="140"/>
        <v>-2.7795723796976663E-2</v>
      </c>
      <c r="BE282" s="67">
        <f t="shared" si="141"/>
        <v>9.2695519933729063E-4</v>
      </c>
      <c r="BH282" s="57">
        <f t="shared" si="142"/>
        <v>4.6613518876673305E-3</v>
      </c>
      <c r="BJ282" s="57">
        <f t="shared" si="143"/>
        <v>-3.0105145114606723E-2</v>
      </c>
      <c r="BK282" s="57">
        <f t="shared" si="144"/>
        <v>-2.7795723796976663E-2</v>
      </c>
      <c r="BL282" s="57">
        <f t="shared" si="145"/>
        <v>9.2695519933729063E-4</v>
      </c>
    </row>
    <row r="283" spans="2:64" x14ac:dyDescent="0.25">
      <c r="B283" s="118">
        <v>43885</v>
      </c>
      <c r="C283" s="62">
        <v>12.278171539306641</v>
      </c>
      <c r="D283" s="62">
        <v>10.915205319722491</v>
      </c>
      <c r="E283" s="62">
        <v>5.1716386477152509</v>
      </c>
      <c r="F283" s="62">
        <v>4.7628310521443682</v>
      </c>
      <c r="G283" s="62">
        <v>49.502840677897133</v>
      </c>
      <c r="H283" s="62">
        <v>104291.3333333333</v>
      </c>
      <c r="K283" s="67">
        <f t="shared" si="146"/>
        <v>0</v>
      </c>
      <c r="L283" s="67">
        <f t="shared" si="147"/>
        <v>-9.0451702659000932E-2</v>
      </c>
      <c r="M283" s="67">
        <f t="shared" si="122"/>
        <v>-5.728799392401962E-2</v>
      </c>
      <c r="N283" s="67">
        <f t="shared" si="123"/>
        <v>-6.9458401208358556E-2</v>
      </c>
      <c r="O283" s="67">
        <f t="shared" si="124"/>
        <v>-8.6257744464667718E-2</v>
      </c>
      <c r="P283" s="67">
        <f t="shared" si="125"/>
        <v>-9.3230806862689142E-2</v>
      </c>
      <c r="S283" s="67">
        <f t="shared" si="148"/>
        <v>0</v>
      </c>
      <c r="T283" s="67">
        <f t="shared" si="149"/>
        <v>-9.480717925521541E-2</v>
      </c>
      <c r="U283" s="67">
        <f t="shared" si="126"/>
        <v>-5.8994444821543701E-2</v>
      </c>
      <c r="V283" s="67">
        <f t="shared" si="127"/>
        <v>-7.1988498051025016E-2</v>
      </c>
      <c r="W283" s="67">
        <f t="shared" si="128"/>
        <v>-9.0206743428394381E-2</v>
      </c>
      <c r="X283" s="67">
        <f t="shared" si="129"/>
        <v>-9.7867334087188632E-2</v>
      </c>
      <c r="AR283" s="122">
        <f t="shared" si="130"/>
        <v>0</v>
      </c>
      <c r="AS283" s="76">
        <f t="shared" si="131"/>
        <v>-9.480717925521541E-2</v>
      </c>
      <c r="AT283" s="122">
        <f t="shared" si="132"/>
        <v>-5.8994444821543701E-2</v>
      </c>
      <c r="AU283" s="76">
        <f t="shared" si="133"/>
        <v>-7.1988498051025016E-2</v>
      </c>
      <c r="AV283" s="76">
        <f t="shared" si="134"/>
        <v>-9.0206743428394381E-2</v>
      </c>
      <c r="AW283" s="76" t="str">
        <f t="shared" si="135"/>
        <v/>
      </c>
      <c r="AY283" s="118">
        <v>44095</v>
      </c>
      <c r="AZ283" s="123">
        <f t="shared" si="136"/>
        <v>0</v>
      </c>
      <c r="BA283" s="67">
        <f t="shared" si="137"/>
        <v>4.6838017534511674E-3</v>
      </c>
      <c r="BB283" s="123">
        <f t="shared" si="138"/>
        <v>-2.0224603556341619E-2</v>
      </c>
      <c r="BC283" s="67">
        <f t="shared" si="139"/>
        <v>-5.6064355061564344E-3</v>
      </c>
      <c r="BD283" s="67">
        <f t="shared" si="140"/>
        <v>1.4495168978353228E-2</v>
      </c>
      <c r="BE283" s="67">
        <f t="shared" si="141"/>
        <v>-2.9729421865663904E-2</v>
      </c>
      <c r="BH283" s="57">
        <f t="shared" si="142"/>
        <v>4.6838017534511674E-3</v>
      </c>
      <c r="BJ283" s="57">
        <f t="shared" si="143"/>
        <v>-5.6064355061564344E-3</v>
      </c>
      <c r="BK283" s="57">
        <f t="shared" si="144"/>
        <v>1.4495168978353228E-2</v>
      </c>
      <c r="BL283" s="57">
        <f t="shared" si="145"/>
        <v>-2.9729421865663904E-2</v>
      </c>
    </row>
    <row r="284" spans="2:64" x14ac:dyDescent="0.25">
      <c r="B284" s="118">
        <v>43892</v>
      </c>
      <c r="C284" s="62">
        <v>12.278171539306641</v>
      </c>
      <c r="D284" s="62">
        <v>10.58746299743652</v>
      </c>
      <c r="E284" s="62">
        <v>5.2549198150634764</v>
      </c>
      <c r="F284" s="62">
        <v>4.958409309387207</v>
      </c>
      <c r="G284" s="62">
        <v>49.677529144287107</v>
      </c>
      <c r="H284" s="62">
        <v>103923.2</v>
      </c>
      <c r="K284" s="67">
        <f t="shared" si="146"/>
        <v>0</v>
      </c>
      <c r="L284" s="67">
        <f t="shared" si="147"/>
        <v>-3.0026216886069879E-2</v>
      </c>
      <c r="M284" s="67">
        <f t="shared" si="122"/>
        <v>1.6103438971904582E-2</v>
      </c>
      <c r="N284" s="67">
        <f t="shared" si="123"/>
        <v>4.1063446320394714E-2</v>
      </c>
      <c r="O284" s="67">
        <f t="shared" si="124"/>
        <v>3.5288574150043051E-3</v>
      </c>
      <c r="P284" s="67">
        <f t="shared" si="125"/>
        <v>-3.529855468974441E-3</v>
      </c>
      <c r="S284" s="67">
        <f t="shared" si="148"/>
        <v>0</v>
      </c>
      <c r="T284" s="67">
        <f t="shared" si="149"/>
        <v>-3.0486235567561699E-2</v>
      </c>
      <c r="U284" s="67">
        <f t="shared" si="126"/>
        <v>1.5975153985719751E-2</v>
      </c>
      <c r="V284" s="67">
        <f t="shared" si="127"/>
        <v>4.024273524957226E-2</v>
      </c>
      <c r="W284" s="67">
        <f t="shared" si="128"/>
        <v>3.5226456071100793E-3</v>
      </c>
      <c r="X284" s="67">
        <f t="shared" si="129"/>
        <v>-3.5361001082371939E-3</v>
      </c>
      <c r="AR284" s="122">
        <f t="shared" si="130"/>
        <v>0</v>
      </c>
      <c r="AS284" s="76">
        <f t="shared" si="131"/>
        <v>-3.0486235567561699E-2</v>
      </c>
      <c r="AT284" s="122">
        <f t="shared" si="132"/>
        <v>1.5975153985719751E-2</v>
      </c>
      <c r="AU284" s="76">
        <f t="shared" si="133"/>
        <v>4.024273524957226E-2</v>
      </c>
      <c r="AV284" s="76">
        <f t="shared" si="134"/>
        <v>3.5226456071100793E-3</v>
      </c>
      <c r="AW284" s="76">
        <f t="shared" si="135"/>
        <v>-3.5361001082371939E-3</v>
      </c>
      <c r="AY284" s="118">
        <v>44102</v>
      </c>
      <c r="AZ284" s="123">
        <f t="shared" si="136"/>
        <v>0</v>
      </c>
      <c r="BA284" s="67">
        <f t="shared" si="137"/>
        <v>-3.3351333604215584E-2</v>
      </c>
      <c r="BB284" s="123">
        <f t="shared" si="138"/>
        <v>-5.1658158218423768E-2</v>
      </c>
      <c r="BC284" s="67">
        <f t="shared" si="139"/>
        <v>-4.2103407694028774E-2</v>
      </c>
      <c r="BD284" s="67">
        <f t="shared" si="140"/>
        <v>-2.8602460904626235E-2</v>
      </c>
      <c r="BE284" s="67">
        <f t="shared" si="141"/>
        <v>-2.4441420563075442E-2</v>
      </c>
      <c r="BH284" s="57">
        <f t="shared" si="142"/>
        <v>-3.3351333604215584E-2</v>
      </c>
      <c r="BJ284" s="57">
        <f t="shared" si="143"/>
        <v>-4.2103407694028774E-2</v>
      </c>
      <c r="BK284" s="57">
        <f t="shared" si="144"/>
        <v>-2.8602460904626235E-2</v>
      </c>
      <c r="BL284" s="57">
        <f t="shared" si="145"/>
        <v>-2.4441420563075442E-2</v>
      </c>
    </row>
    <row r="285" spans="2:64" x14ac:dyDescent="0.25">
      <c r="B285" s="118">
        <v>43899</v>
      </c>
      <c r="C285" s="62">
        <v>12.278171539306641</v>
      </c>
      <c r="D285" s="62">
        <v>8.7662505149841312</v>
      </c>
      <c r="E285" s="62">
        <v>4.3720117568969723</v>
      </c>
      <c r="F285" s="62">
        <v>4.331807327270508</v>
      </c>
      <c r="G285" s="62">
        <v>41.393257904052732</v>
      </c>
      <c r="H285" s="62">
        <v>83742.600000000006</v>
      </c>
      <c r="K285" s="67">
        <f t="shared" si="146"/>
        <v>0</v>
      </c>
      <c r="L285" s="67">
        <f t="shared" si="147"/>
        <v>-0.17201594781425422</v>
      </c>
      <c r="M285" s="67">
        <f t="shared" si="122"/>
        <v>-0.16801551483918109</v>
      </c>
      <c r="N285" s="67">
        <f t="shared" si="123"/>
        <v>-0.12637157261915088</v>
      </c>
      <c r="O285" s="67">
        <f t="shared" si="124"/>
        <v>-0.16676093563697425</v>
      </c>
      <c r="P285" s="67">
        <f t="shared" si="125"/>
        <v>-0.1941876308658701</v>
      </c>
      <c r="S285" s="67">
        <f t="shared" si="148"/>
        <v>0</v>
      </c>
      <c r="T285" s="67">
        <f t="shared" si="149"/>
        <v>-0.18876138542760054</v>
      </c>
      <c r="U285" s="67">
        <f t="shared" si="126"/>
        <v>-0.18394148597804441</v>
      </c>
      <c r="V285" s="67">
        <f t="shared" si="127"/>
        <v>-0.13510013402087082</v>
      </c>
      <c r="W285" s="67">
        <f t="shared" si="128"/>
        <v>-0.1824346859571862</v>
      </c>
      <c r="X285" s="67">
        <f t="shared" si="129"/>
        <v>-0.2159043562134767</v>
      </c>
      <c r="AR285" s="122">
        <f t="shared" si="130"/>
        <v>0</v>
      </c>
      <c r="AS285" s="76" t="str">
        <f t="shared" si="131"/>
        <v/>
      </c>
      <c r="AT285" s="122" t="str">
        <f t="shared" si="132"/>
        <v/>
      </c>
      <c r="AU285" s="76" t="str">
        <f t="shared" si="133"/>
        <v/>
      </c>
      <c r="AV285" s="76" t="str">
        <f t="shared" si="134"/>
        <v/>
      </c>
      <c r="AW285" s="76" t="str">
        <f t="shared" si="135"/>
        <v/>
      </c>
      <c r="AY285" s="118">
        <v>44109</v>
      </c>
      <c r="AZ285" s="123">
        <f t="shared" si="136"/>
        <v>0</v>
      </c>
      <c r="BA285" s="67">
        <f t="shared" si="137"/>
        <v>8.5060408831273606E-3</v>
      </c>
      <c r="BB285" s="123">
        <f t="shared" si="138"/>
        <v>-1.2369753705055508E-2</v>
      </c>
      <c r="BC285" s="67">
        <f t="shared" si="139"/>
        <v>1.1720789595322833E-3</v>
      </c>
      <c r="BD285" s="67">
        <f t="shared" si="140"/>
        <v>-2.1519245453214649E-2</v>
      </c>
      <c r="BE285" s="67">
        <f t="shared" si="141"/>
        <v>2.154899677434987E-2</v>
      </c>
      <c r="BH285" s="57">
        <f t="shared" si="142"/>
        <v>8.5060408831273606E-3</v>
      </c>
      <c r="BJ285" s="57">
        <f t="shared" si="143"/>
        <v>1.1720789595322833E-3</v>
      </c>
      <c r="BK285" s="57">
        <f t="shared" si="144"/>
        <v>-2.1519245453214649E-2</v>
      </c>
      <c r="BL285" s="57">
        <f t="shared" si="145"/>
        <v>2.154899677434987E-2</v>
      </c>
    </row>
    <row r="286" spans="2:64" x14ac:dyDescent="0.25">
      <c r="B286" s="118">
        <v>43906</v>
      </c>
      <c r="C286" s="62">
        <v>12.278171539306641</v>
      </c>
      <c r="D286" s="62">
        <v>7.0881354331970217</v>
      </c>
      <c r="E286" s="62">
        <v>3.3866539478302</v>
      </c>
      <c r="F286" s="62">
        <v>3.6207830905914311</v>
      </c>
      <c r="G286" s="62">
        <v>33.375151824951168</v>
      </c>
      <c r="H286" s="62">
        <v>69616.2</v>
      </c>
      <c r="K286" s="67">
        <f t="shared" si="146"/>
        <v>0</v>
      </c>
      <c r="L286" s="67">
        <f t="shared" si="147"/>
        <v>-0.1914290584005911</v>
      </c>
      <c r="M286" s="67">
        <f t="shared" si="122"/>
        <v>-0.225378581727815</v>
      </c>
      <c r="N286" s="67">
        <f t="shared" si="123"/>
        <v>-0.16414031903101667</v>
      </c>
      <c r="O286" s="67">
        <f t="shared" si="124"/>
        <v>-0.19370560533522363</v>
      </c>
      <c r="P286" s="67">
        <f t="shared" si="125"/>
        <v>-0.16868833783522375</v>
      </c>
      <c r="S286" s="67">
        <f t="shared" si="148"/>
        <v>0</v>
      </c>
      <c r="T286" s="67">
        <f t="shared" si="149"/>
        <v>-0.21248685910261825</v>
      </c>
      <c r="U286" s="67">
        <f t="shared" si="126"/>
        <v>-0.25538086153216583</v>
      </c>
      <c r="V286" s="67">
        <f t="shared" si="127"/>
        <v>-0.1792945257159877</v>
      </c>
      <c r="W286" s="67">
        <f t="shared" si="128"/>
        <v>-0.21530634923796418</v>
      </c>
      <c r="X286" s="67">
        <f t="shared" si="129"/>
        <v>-0.18475050971542573</v>
      </c>
      <c r="AR286" s="122">
        <f t="shared" si="130"/>
        <v>0</v>
      </c>
      <c r="AS286" s="76" t="str">
        <f t="shared" si="131"/>
        <v/>
      </c>
      <c r="AT286" s="122" t="str">
        <f t="shared" si="132"/>
        <v/>
      </c>
      <c r="AU286" s="76" t="str">
        <f t="shared" si="133"/>
        <v/>
      </c>
      <c r="AV286" s="76" t="str">
        <f t="shared" si="134"/>
        <v/>
      </c>
      <c r="AW286" s="76" t="str">
        <f t="shared" si="135"/>
        <v/>
      </c>
      <c r="AY286" s="118">
        <v>44116</v>
      </c>
      <c r="AZ286" s="123">
        <f t="shared" si="136"/>
        <v>0</v>
      </c>
      <c r="BA286" s="67">
        <f t="shared" si="137"/>
        <v>4.9496027576697342E-3</v>
      </c>
      <c r="BB286" s="123">
        <f t="shared" si="138"/>
        <v>2.2688890212254339E-2</v>
      </c>
      <c r="BC286" s="67">
        <f t="shared" si="139"/>
        <v>3.2273211668859783E-2</v>
      </c>
      <c r="BD286" s="67">
        <f t="shared" si="140"/>
        <v>1.1630637592886708E-2</v>
      </c>
      <c r="BE286" s="67">
        <f t="shared" si="141"/>
        <v>2.3278986724326704E-2</v>
      </c>
      <c r="BH286" s="57">
        <f t="shared" si="142"/>
        <v>4.9496027576697342E-3</v>
      </c>
      <c r="BJ286" s="57">
        <f t="shared" si="143"/>
        <v>3.2273211668859783E-2</v>
      </c>
      <c r="BK286" s="57">
        <f t="shared" si="144"/>
        <v>1.1630637592886708E-2</v>
      </c>
      <c r="BL286" s="57">
        <f t="shared" si="145"/>
        <v>2.3278986724326704E-2</v>
      </c>
    </row>
    <row r="287" spans="2:64" x14ac:dyDescent="0.25">
      <c r="B287" s="118">
        <v>43913</v>
      </c>
      <c r="C287" s="62">
        <v>12.278171539306641</v>
      </c>
      <c r="D287" s="62">
        <v>6.678621768951416</v>
      </c>
      <c r="E287" s="62">
        <v>3.1672559738159181</v>
      </c>
      <c r="F287" s="62">
        <v>3.0936122417449949</v>
      </c>
      <c r="G287" s="62">
        <v>29.435533905029299</v>
      </c>
      <c r="H287" s="62">
        <v>71878.8</v>
      </c>
      <c r="K287" s="67">
        <f t="shared" si="146"/>
        <v>0</v>
      </c>
      <c r="L287" s="67">
        <f t="shared" si="147"/>
        <v>-5.7774525910955887E-2</v>
      </c>
      <c r="M287" s="67">
        <f t="shared" si="122"/>
        <v>-6.4783109639781289E-2</v>
      </c>
      <c r="N287" s="67">
        <f t="shared" si="123"/>
        <v>-0.14559581053509785</v>
      </c>
      <c r="O287" s="67">
        <f t="shared" si="124"/>
        <v>-0.11804044939135294</v>
      </c>
      <c r="P287" s="67">
        <f t="shared" si="125"/>
        <v>3.2501055788738853E-2</v>
      </c>
      <c r="S287" s="67">
        <f t="shared" si="148"/>
        <v>0</v>
      </c>
      <c r="T287" s="67">
        <f t="shared" si="149"/>
        <v>-5.9510676264613663E-2</v>
      </c>
      <c r="U287" s="67">
        <f t="shared" si="126"/>
        <v>-6.6976808294236967E-2</v>
      </c>
      <c r="V287" s="67">
        <f t="shared" si="127"/>
        <v>-0.15735090738829599</v>
      </c>
      <c r="W287" s="67">
        <f t="shared" si="128"/>
        <v>-0.12560908501492152</v>
      </c>
      <c r="X287" s="67">
        <f t="shared" si="129"/>
        <v>3.1984068408207236E-2</v>
      </c>
      <c r="AR287" s="122">
        <f t="shared" si="130"/>
        <v>0</v>
      </c>
      <c r="AS287" s="76">
        <f t="shared" si="131"/>
        <v>-5.9510676264613663E-2</v>
      </c>
      <c r="AT287" s="122">
        <f t="shared" si="132"/>
        <v>-6.6976808294236967E-2</v>
      </c>
      <c r="AU287" s="76" t="str">
        <f t="shared" si="133"/>
        <v/>
      </c>
      <c r="AV287" s="76" t="str">
        <f t="shared" si="134"/>
        <v/>
      </c>
      <c r="AW287" s="76">
        <f t="shared" si="135"/>
        <v>3.1984068408207236E-2</v>
      </c>
      <c r="AY287" s="118">
        <v>44123</v>
      </c>
      <c r="AZ287" s="123">
        <f t="shared" si="136"/>
        <v>0</v>
      </c>
      <c r="BA287" s="67">
        <f t="shared" si="137"/>
        <v>-2.9607388681328811E-2</v>
      </c>
      <c r="BB287" s="123">
        <f t="shared" si="138"/>
        <v>-2.7367268415381358E-2</v>
      </c>
      <c r="BC287" s="67">
        <f t="shared" si="139"/>
        <v>-3.0712499997045499E-2</v>
      </c>
      <c r="BD287" s="67">
        <f t="shared" si="140"/>
        <v>-7.3856523938992192E-3</v>
      </c>
      <c r="BE287" s="67">
        <f t="shared" si="141"/>
        <v>1.791150151306262E-2</v>
      </c>
      <c r="BH287" s="57">
        <f t="shared" si="142"/>
        <v>-2.9607388681328811E-2</v>
      </c>
      <c r="BJ287" s="57">
        <f t="shared" si="143"/>
        <v>-3.0712499997045499E-2</v>
      </c>
      <c r="BK287" s="57">
        <f t="shared" si="144"/>
        <v>-7.3856523938992192E-3</v>
      </c>
      <c r="BL287" s="57">
        <f t="shared" si="145"/>
        <v>1.791150151306262E-2</v>
      </c>
    </row>
    <row r="288" spans="2:64" x14ac:dyDescent="0.25">
      <c r="B288" s="118">
        <v>43920</v>
      </c>
      <c r="C288" s="62">
        <v>12.278171539306641</v>
      </c>
      <c r="D288" s="62">
        <v>7.3703914642333981</v>
      </c>
      <c r="E288" s="62">
        <v>3.3953529834747309</v>
      </c>
      <c r="F288" s="62">
        <v>3.2375993251800539</v>
      </c>
      <c r="G288" s="62">
        <v>30.84738121032715</v>
      </c>
      <c r="H288" s="62">
        <v>72083.600000000006</v>
      </c>
      <c r="K288" s="67">
        <f t="shared" si="146"/>
        <v>0</v>
      </c>
      <c r="L288" s="67">
        <f t="shared" si="147"/>
        <v>0.10357970839103148</v>
      </c>
      <c r="M288" s="67">
        <f t="shared" si="122"/>
        <v>7.2017232438589707E-2</v>
      </c>
      <c r="N288" s="67">
        <f t="shared" si="123"/>
        <v>4.654335197285131E-2</v>
      </c>
      <c r="O288" s="67">
        <f t="shared" si="124"/>
        <v>4.7964046103360358E-2</v>
      </c>
      <c r="P288" s="67">
        <f t="shared" si="125"/>
        <v>2.8492406662325998E-3</v>
      </c>
      <c r="S288" s="67">
        <f t="shared" si="148"/>
        <v>0</v>
      </c>
      <c r="T288" s="67">
        <f t="shared" si="149"/>
        <v>9.8559176449505112E-2</v>
      </c>
      <c r="U288" s="67">
        <f t="shared" si="126"/>
        <v>6.95421375554061E-2</v>
      </c>
      <c r="V288" s="67">
        <f t="shared" si="127"/>
        <v>4.5492687724685316E-2</v>
      </c>
      <c r="W288" s="67">
        <f t="shared" si="128"/>
        <v>4.6849278157064474E-2</v>
      </c>
      <c r="X288" s="67">
        <f t="shared" si="129"/>
        <v>2.8451892738157836E-3</v>
      </c>
      <c r="AR288" s="122">
        <f t="shared" si="130"/>
        <v>0</v>
      </c>
      <c r="AS288" s="76">
        <f t="shared" si="131"/>
        <v>9.8559176449505112E-2</v>
      </c>
      <c r="AT288" s="122">
        <f t="shared" si="132"/>
        <v>6.95421375554061E-2</v>
      </c>
      <c r="AU288" s="76">
        <f t="shared" si="133"/>
        <v>4.5492687724685316E-2</v>
      </c>
      <c r="AV288" s="76">
        <f t="shared" si="134"/>
        <v>4.6849278157064474E-2</v>
      </c>
      <c r="AW288" s="76">
        <f t="shared" si="135"/>
        <v>2.8451892738157836E-3</v>
      </c>
      <c r="AY288" s="118">
        <v>44130</v>
      </c>
      <c r="AZ288" s="123">
        <f t="shared" si="136"/>
        <v>0</v>
      </c>
      <c r="BA288" s="67">
        <f t="shared" si="137"/>
        <v>-3.252790901076439E-2</v>
      </c>
      <c r="BB288" s="123">
        <f t="shared" si="138"/>
        <v>-2.9746425962648732E-2</v>
      </c>
      <c r="BC288" s="67">
        <f t="shared" si="139"/>
        <v>-2.8872900539428512E-2</v>
      </c>
      <c r="BD288" s="67">
        <f t="shared" si="140"/>
        <v>-3.1721910142667183E-2</v>
      </c>
      <c r="BE288" s="67">
        <f t="shared" si="141"/>
        <v>-3.3156675543031804E-2</v>
      </c>
      <c r="BH288" s="57">
        <f t="shared" si="142"/>
        <v>-3.252790901076439E-2</v>
      </c>
      <c r="BJ288" s="57">
        <f t="shared" si="143"/>
        <v>-2.8872900539428512E-2</v>
      </c>
      <c r="BK288" s="57">
        <f t="shared" si="144"/>
        <v>-3.1721910142667183E-2</v>
      </c>
      <c r="BL288" s="57">
        <f t="shared" si="145"/>
        <v>-3.3156675543031804E-2</v>
      </c>
    </row>
    <row r="289" spans="2:64" x14ac:dyDescent="0.25">
      <c r="B289" s="118">
        <v>43927</v>
      </c>
      <c r="C289" s="62">
        <v>12.278171539306641</v>
      </c>
      <c r="D289" s="62">
        <v>7.9720662832260132</v>
      </c>
      <c r="E289" s="62">
        <v>3.5265567302703862</v>
      </c>
      <c r="F289" s="62">
        <v>3.3206149339675899</v>
      </c>
      <c r="G289" s="62">
        <v>32.415457725524902</v>
      </c>
      <c r="H289" s="62">
        <v>76684.5</v>
      </c>
      <c r="K289" s="67">
        <f t="shared" si="146"/>
        <v>0</v>
      </c>
      <c r="L289" s="67">
        <f t="shared" si="147"/>
        <v>8.1634038288520561E-2</v>
      </c>
      <c r="M289" s="67">
        <f t="shared" si="122"/>
        <v>3.8642152210455638E-2</v>
      </c>
      <c r="N289" s="67">
        <f t="shared" si="123"/>
        <v>2.5641100225680002E-2</v>
      </c>
      <c r="O289" s="67">
        <f t="shared" si="124"/>
        <v>5.0833375595358055E-2</v>
      </c>
      <c r="P289" s="67">
        <f t="shared" si="125"/>
        <v>6.3827278326831438E-2</v>
      </c>
      <c r="S289" s="67">
        <f t="shared" si="148"/>
        <v>0</v>
      </c>
      <c r="T289" s="67">
        <f t="shared" si="149"/>
        <v>7.8472896122514915E-2</v>
      </c>
      <c r="U289" s="67">
        <f t="shared" si="126"/>
        <v>3.7914237210569753E-2</v>
      </c>
      <c r="V289" s="67">
        <f t="shared" si="127"/>
        <v>2.5317880704325234E-2</v>
      </c>
      <c r="W289" s="67">
        <f t="shared" si="128"/>
        <v>4.958354040645567E-2</v>
      </c>
      <c r="X289" s="67">
        <f t="shared" si="129"/>
        <v>6.1873045342528056E-2</v>
      </c>
      <c r="AR289" s="122">
        <f t="shared" si="130"/>
        <v>0</v>
      </c>
      <c r="AS289" s="76">
        <f t="shared" si="131"/>
        <v>7.8472896122514915E-2</v>
      </c>
      <c r="AT289" s="122">
        <f t="shared" si="132"/>
        <v>3.7914237210569753E-2</v>
      </c>
      <c r="AU289" s="76">
        <f t="shared" si="133"/>
        <v>2.5317880704325234E-2</v>
      </c>
      <c r="AV289" s="76">
        <f t="shared" si="134"/>
        <v>4.958354040645567E-2</v>
      </c>
      <c r="AW289" s="76">
        <f t="shared" si="135"/>
        <v>6.1873045342528056E-2</v>
      </c>
      <c r="AY289" s="118">
        <v>44137</v>
      </c>
      <c r="AZ289" s="123">
        <f t="shared" si="136"/>
        <v>0</v>
      </c>
      <c r="BA289" s="67">
        <f t="shared" si="137"/>
        <v>6.7779983103841618E-2</v>
      </c>
      <c r="BB289" s="123">
        <f t="shared" si="138"/>
        <v>2.3769198010223997E-2</v>
      </c>
      <c r="BC289" s="67">
        <f t="shared" si="139"/>
        <v>5.7020157109221896E-3</v>
      </c>
      <c r="BD289" s="67">
        <f t="shared" si="140"/>
        <v>3.756991151859821E-3</v>
      </c>
      <c r="BE289" s="67">
        <f t="shared" si="141"/>
        <v>1.4665552640646472E-2</v>
      </c>
      <c r="BH289" s="57">
        <f t="shared" si="142"/>
        <v>6.7779983103841618E-2</v>
      </c>
      <c r="BJ289" s="57">
        <f t="shared" si="143"/>
        <v>5.7020157109221896E-3</v>
      </c>
      <c r="BK289" s="57">
        <f t="shared" si="144"/>
        <v>3.756991151859821E-3</v>
      </c>
      <c r="BL289" s="57">
        <f t="shared" si="145"/>
        <v>1.4665552640646472E-2</v>
      </c>
    </row>
    <row r="290" spans="2:64" x14ac:dyDescent="0.25">
      <c r="B290" s="118">
        <v>43934</v>
      </c>
      <c r="C290" s="62">
        <v>12.278171539306641</v>
      </c>
      <c r="D290" s="62">
        <v>8.7386499404907223</v>
      </c>
      <c r="E290" s="62">
        <v>3.737497901916504</v>
      </c>
      <c r="F290" s="62">
        <v>3.4669467926025388</v>
      </c>
      <c r="G290" s="62">
        <v>34.385269165039063</v>
      </c>
      <c r="H290" s="62">
        <v>78877.399999999994</v>
      </c>
      <c r="K290" s="67">
        <f t="shared" si="146"/>
        <v>0</v>
      </c>
      <c r="L290" s="67">
        <f t="shared" si="147"/>
        <v>9.6158715950176443E-2</v>
      </c>
      <c r="M290" s="67">
        <f t="shared" si="122"/>
        <v>5.9815051275226461E-2</v>
      </c>
      <c r="N290" s="67">
        <f t="shared" si="123"/>
        <v>4.4067698768103236E-2</v>
      </c>
      <c r="O290" s="67">
        <f t="shared" si="124"/>
        <v>6.0767657708040712E-2</v>
      </c>
      <c r="P290" s="67">
        <f t="shared" si="125"/>
        <v>2.859639170888495E-2</v>
      </c>
      <c r="S290" s="67">
        <f t="shared" si="148"/>
        <v>0</v>
      </c>
      <c r="T290" s="67">
        <f t="shared" si="149"/>
        <v>9.1811991864467979E-2</v>
      </c>
      <c r="U290" s="67">
        <f t="shared" si="126"/>
        <v>5.8094412971550505E-2</v>
      </c>
      <c r="V290" s="67">
        <f t="shared" si="127"/>
        <v>4.3124332921381597E-2</v>
      </c>
      <c r="W290" s="67">
        <f t="shared" si="128"/>
        <v>5.8992851398740151E-2</v>
      </c>
      <c r="X290" s="67">
        <f t="shared" si="129"/>
        <v>2.8195146389162984E-2</v>
      </c>
      <c r="AR290" s="122">
        <f t="shared" si="130"/>
        <v>0</v>
      </c>
      <c r="AS290" s="76">
        <f t="shared" si="131"/>
        <v>9.1811991864467979E-2</v>
      </c>
      <c r="AT290" s="122">
        <f t="shared" si="132"/>
        <v>5.8094412971550505E-2</v>
      </c>
      <c r="AU290" s="76">
        <f t="shared" si="133"/>
        <v>4.3124332921381597E-2</v>
      </c>
      <c r="AV290" s="76">
        <f t="shared" si="134"/>
        <v>5.8992851398740151E-2</v>
      </c>
      <c r="AW290" s="76">
        <f t="shared" si="135"/>
        <v>2.8195146389162984E-2</v>
      </c>
      <c r="AY290" s="118">
        <v>44144</v>
      </c>
      <c r="AZ290" s="123">
        <f t="shared" si="136"/>
        <v>0</v>
      </c>
      <c r="BA290" s="67">
        <f t="shared" si="137"/>
        <v>4.1499343183879281E-2</v>
      </c>
      <c r="BB290" s="123">
        <f t="shared" si="138"/>
        <v>1.0655517871497423E-2</v>
      </c>
      <c r="BC290" s="67">
        <f t="shared" si="139"/>
        <v>1.6913422085495945E-2</v>
      </c>
      <c r="BD290" s="67">
        <f t="shared" si="140"/>
        <v>2.7528099489548926E-2</v>
      </c>
      <c r="BE290" s="67">
        <f t="shared" si="141"/>
        <v>5.2801330820066932E-2</v>
      </c>
      <c r="BH290" s="57">
        <f t="shared" si="142"/>
        <v>4.1499343183879281E-2</v>
      </c>
      <c r="BJ290" s="57">
        <f t="shared" si="143"/>
        <v>1.6913422085495945E-2</v>
      </c>
      <c r="BK290" s="57">
        <f t="shared" si="144"/>
        <v>2.7528099489548926E-2</v>
      </c>
      <c r="BL290" s="57">
        <f t="shared" si="145"/>
        <v>5.2801330820066932E-2</v>
      </c>
    </row>
    <row r="291" spans="2:64" x14ac:dyDescent="0.25">
      <c r="B291" s="118">
        <v>43941</v>
      </c>
      <c r="C291" s="62">
        <v>12.278171539306641</v>
      </c>
      <c r="D291" s="62">
        <v>8.9090425968170166</v>
      </c>
      <c r="E291" s="62">
        <v>3.6860309839248662</v>
      </c>
      <c r="F291" s="62">
        <v>3.4208663105964661</v>
      </c>
      <c r="G291" s="62">
        <v>34.165802001953132</v>
      </c>
      <c r="H291" s="62">
        <v>78666</v>
      </c>
      <c r="K291" s="67">
        <f t="shared" si="146"/>
        <v>0</v>
      </c>
      <c r="L291" s="67">
        <f t="shared" si="147"/>
        <v>1.949873922020573E-2</v>
      </c>
      <c r="M291" s="67">
        <f t="shared" si="122"/>
        <v>-1.3770420570737074E-2</v>
      </c>
      <c r="N291" s="67">
        <f t="shared" si="123"/>
        <v>-1.3291372715726446E-2</v>
      </c>
      <c r="O291" s="67">
        <f t="shared" si="124"/>
        <v>-6.3825925582421394E-3</v>
      </c>
      <c r="P291" s="67">
        <f t="shared" si="125"/>
        <v>-2.6801086242700389E-3</v>
      </c>
      <c r="S291" s="67">
        <f t="shared" si="148"/>
        <v>0</v>
      </c>
      <c r="T291" s="67">
        <f t="shared" si="149"/>
        <v>1.931107436677806E-2</v>
      </c>
      <c r="U291" s="67">
        <f t="shared" si="126"/>
        <v>-1.386611230458455E-2</v>
      </c>
      <c r="V291" s="67">
        <f t="shared" si="127"/>
        <v>-1.3380493583435731E-2</v>
      </c>
      <c r="W291" s="67">
        <f t="shared" si="128"/>
        <v>-6.40304838940198E-3</v>
      </c>
      <c r="X291" s="67">
        <f t="shared" si="129"/>
        <v>-2.6837065453730567E-3</v>
      </c>
      <c r="AR291" s="122">
        <f t="shared" si="130"/>
        <v>0</v>
      </c>
      <c r="AS291" s="76">
        <f t="shared" si="131"/>
        <v>1.931107436677806E-2</v>
      </c>
      <c r="AT291" s="122">
        <f t="shared" si="132"/>
        <v>-1.386611230458455E-2</v>
      </c>
      <c r="AU291" s="76">
        <f t="shared" si="133"/>
        <v>-1.3380493583435731E-2</v>
      </c>
      <c r="AV291" s="76">
        <f t="shared" si="134"/>
        <v>-6.40304838940198E-3</v>
      </c>
      <c r="AW291" s="76">
        <f t="shared" si="135"/>
        <v>-2.6837065453730567E-3</v>
      </c>
      <c r="AY291" s="118">
        <v>44151</v>
      </c>
      <c r="AZ291" s="123">
        <f t="shared" si="136"/>
        <v>0</v>
      </c>
      <c r="BA291" s="67">
        <f t="shared" si="137"/>
        <v>2.9850068032127607E-2</v>
      </c>
      <c r="BB291" s="123">
        <f t="shared" si="138"/>
        <v>-1.9044283376082011E-2</v>
      </c>
      <c r="BC291" s="67">
        <f t="shared" si="139"/>
        <v>-2.3920563828914974E-2</v>
      </c>
      <c r="BD291" s="67">
        <f t="shared" si="140"/>
        <v>-2.4949268803303656E-2</v>
      </c>
      <c r="BE291" s="67">
        <f t="shared" si="141"/>
        <v>2.4371424029656207E-2</v>
      </c>
      <c r="BH291" s="57">
        <f t="shared" si="142"/>
        <v>2.9850068032127607E-2</v>
      </c>
      <c r="BJ291" s="57">
        <f t="shared" si="143"/>
        <v>-2.3920563828914974E-2</v>
      </c>
      <c r="BK291" s="57">
        <f t="shared" si="144"/>
        <v>-2.4949268803303656E-2</v>
      </c>
      <c r="BL291" s="57">
        <f t="shared" si="145"/>
        <v>2.4371424029656207E-2</v>
      </c>
    </row>
    <row r="292" spans="2:64" x14ac:dyDescent="0.25">
      <c r="B292" s="118">
        <v>43948</v>
      </c>
      <c r="C292" s="62">
        <v>12.278171539306641</v>
      </c>
      <c r="D292" s="62">
        <v>8.939666748046875</v>
      </c>
      <c r="E292" s="62">
        <v>3.856378436088562</v>
      </c>
      <c r="F292" s="62">
        <v>3.5246354341506958</v>
      </c>
      <c r="G292" s="62">
        <v>34.535600662231452</v>
      </c>
      <c r="H292" s="62">
        <v>80807</v>
      </c>
      <c r="K292" s="67">
        <f t="shared" si="146"/>
        <v>0</v>
      </c>
      <c r="L292" s="67">
        <f t="shared" si="147"/>
        <v>3.437423370362902E-3</v>
      </c>
      <c r="M292" s="67">
        <f t="shared" si="122"/>
        <v>4.6214329968086831E-2</v>
      </c>
      <c r="N292" s="67">
        <f t="shared" si="123"/>
        <v>3.0334165130275537E-2</v>
      </c>
      <c r="O292" s="67">
        <f t="shared" si="124"/>
        <v>1.0823649339687158E-2</v>
      </c>
      <c r="P292" s="67">
        <f t="shared" si="125"/>
        <v>2.7216332341799543E-2</v>
      </c>
      <c r="S292" s="67">
        <f t="shared" si="148"/>
        <v>0</v>
      </c>
      <c r="T292" s="67">
        <f t="shared" si="149"/>
        <v>3.4315289345679956E-3</v>
      </c>
      <c r="U292" s="67">
        <f t="shared" si="126"/>
        <v>4.5178249019894381E-2</v>
      </c>
      <c r="V292" s="67">
        <f t="shared" si="127"/>
        <v>2.9883181790125578E-2</v>
      </c>
      <c r="W292" s="67">
        <f t="shared" si="128"/>
        <v>1.0765492914009096E-2</v>
      </c>
      <c r="X292" s="67">
        <f t="shared" si="129"/>
        <v>2.6852553692617211E-2</v>
      </c>
      <c r="AR292" s="122">
        <f t="shared" si="130"/>
        <v>0</v>
      </c>
      <c r="AS292" s="76">
        <f t="shared" si="131"/>
        <v>3.4315289345679956E-3</v>
      </c>
      <c r="AT292" s="122">
        <f t="shared" si="132"/>
        <v>4.5178249019894381E-2</v>
      </c>
      <c r="AU292" s="76">
        <f t="shared" si="133"/>
        <v>2.9883181790125578E-2</v>
      </c>
      <c r="AV292" s="76">
        <f t="shared" si="134"/>
        <v>1.0765492914009096E-2</v>
      </c>
      <c r="AW292" s="76">
        <f t="shared" si="135"/>
        <v>2.6852553692617211E-2</v>
      </c>
      <c r="AY292" s="118">
        <v>44158</v>
      </c>
      <c r="AZ292" s="123">
        <f t="shared" si="136"/>
        <v>-3.4391180288747134E-7</v>
      </c>
      <c r="BA292" s="67">
        <f t="shared" si="137"/>
        <v>2.0476357563338286E-2</v>
      </c>
      <c r="BB292" s="123">
        <f t="shared" si="138"/>
        <v>1.7487406065381631E-2</v>
      </c>
      <c r="BC292" s="67">
        <f t="shared" si="139"/>
        <v>1.2478369408525583E-2</v>
      </c>
      <c r="BD292" s="67">
        <f t="shared" si="140"/>
        <v>-1.0174809506846089E-2</v>
      </c>
      <c r="BE292" s="67">
        <f t="shared" si="141"/>
        <v>2.7329101403747624E-2</v>
      </c>
      <c r="BH292" s="57">
        <f t="shared" si="142"/>
        <v>2.0476357563338286E-2</v>
      </c>
      <c r="BJ292" s="57">
        <f t="shared" si="143"/>
        <v>1.2478369408525583E-2</v>
      </c>
      <c r="BK292" s="57">
        <f t="shared" si="144"/>
        <v>-1.0174809506846089E-2</v>
      </c>
      <c r="BL292" s="57">
        <f t="shared" si="145"/>
        <v>2.7329101403747624E-2</v>
      </c>
    </row>
    <row r="293" spans="2:64" x14ac:dyDescent="0.25">
      <c r="B293" s="118">
        <v>43955</v>
      </c>
      <c r="C293" s="62">
        <v>12.31854724884033</v>
      </c>
      <c r="D293" s="62">
        <v>8.7390155792236328</v>
      </c>
      <c r="E293" s="62">
        <v>3.924517917633056</v>
      </c>
      <c r="F293" s="62">
        <v>3.4303640365600589</v>
      </c>
      <c r="G293" s="62">
        <v>34.621647644042973</v>
      </c>
      <c r="H293" s="62">
        <v>79158.600000000006</v>
      </c>
      <c r="K293" s="67">
        <f t="shared" si="146"/>
        <v>3.2884138655688844E-3</v>
      </c>
      <c r="L293" s="67">
        <f t="shared" si="147"/>
        <v>-2.2445039001826372E-2</v>
      </c>
      <c r="M293" s="67">
        <f t="shared" si="122"/>
        <v>1.766929326925859E-2</v>
      </c>
      <c r="N293" s="67">
        <f t="shared" si="123"/>
        <v>-2.6746425084769876E-2</v>
      </c>
      <c r="O293" s="67">
        <f t="shared" si="124"/>
        <v>2.4915443820736627E-3</v>
      </c>
      <c r="P293" s="67">
        <f t="shared" si="125"/>
        <v>-2.039922283960538E-2</v>
      </c>
      <c r="S293" s="67">
        <f t="shared" si="148"/>
        <v>3.2830188568055709E-3</v>
      </c>
      <c r="T293" s="67">
        <f t="shared" si="149"/>
        <v>-2.2700762618155179E-2</v>
      </c>
      <c r="U293" s="67">
        <f t="shared" si="126"/>
        <v>1.7515006086140067E-2</v>
      </c>
      <c r="V293" s="67">
        <f t="shared" si="127"/>
        <v>-2.7110619325720928E-2</v>
      </c>
      <c r="W293" s="67">
        <f t="shared" si="128"/>
        <v>2.4884456314189932E-3</v>
      </c>
      <c r="X293" s="67">
        <f t="shared" si="129"/>
        <v>-2.0610160559814104E-2</v>
      </c>
      <c r="AR293" s="122">
        <f t="shared" si="130"/>
        <v>3.2830188568055709E-3</v>
      </c>
      <c r="AS293" s="76">
        <f t="shared" si="131"/>
        <v>-2.2700762618155179E-2</v>
      </c>
      <c r="AT293" s="122">
        <f t="shared" si="132"/>
        <v>1.7515006086140067E-2</v>
      </c>
      <c r="AU293" s="76">
        <f t="shared" si="133"/>
        <v>-2.7110619325720928E-2</v>
      </c>
      <c r="AV293" s="76">
        <f t="shared" si="134"/>
        <v>2.4884456314189932E-3</v>
      </c>
      <c r="AW293" s="76">
        <f t="shared" si="135"/>
        <v>-2.0610160559814104E-2</v>
      </c>
      <c r="AY293" s="118">
        <v>44165</v>
      </c>
      <c r="AZ293" s="123">
        <f t="shared" si="136"/>
        <v>0</v>
      </c>
      <c r="BA293" s="67">
        <f t="shared" si="137"/>
        <v>-3.2142281621188066E-3</v>
      </c>
      <c r="BB293" s="123">
        <f t="shared" si="138"/>
        <v>7.4664318635135438E-2</v>
      </c>
      <c r="BC293" s="67">
        <f t="shared" si="139"/>
        <v>3.7005163492720823E-2</v>
      </c>
      <c r="BD293" s="67">
        <f t="shared" si="140"/>
        <v>5.4293465257625108E-2</v>
      </c>
      <c r="BE293" s="67">
        <f t="shared" si="141"/>
        <v>1.9043926356144308E-2</v>
      </c>
      <c r="BH293" s="57">
        <f t="shared" si="142"/>
        <v>-3.2142281621188066E-3</v>
      </c>
      <c r="BJ293" s="57">
        <f t="shared" si="143"/>
        <v>3.7005163492720823E-2</v>
      </c>
      <c r="BK293" s="57">
        <f t="shared" si="144"/>
        <v>5.4293465257625108E-2</v>
      </c>
      <c r="BL293" s="57">
        <f t="shared" si="145"/>
        <v>1.9043926356144308E-2</v>
      </c>
    </row>
    <row r="294" spans="2:64" x14ac:dyDescent="0.25">
      <c r="B294" s="118">
        <v>43962</v>
      </c>
      <c r="C294" s="62">
        <v>12.31854724884033</v>
      </c>
      <c r="D294" s="62">
        <v>8.4055438995361325</v>
      </c>
      <c r="E294" s="62">
        <v>3.5461282730102539</v>
      </c>
      <c r="F294" s="62">
        <v>3.161619091033935</v>
      </c>
      <c r="G294" s="62">
        <v>34.004652404785148</v>
      </c>
      <c r="H294" s="62">
        <v>78255.399999999994</v>
      </c>
      <c r="K294" s="67">
        <f t="shared" si="146"/>
        <v>0</v>
      </c>
      <c r="L294" s="67">
        <f t="shared" si="147"/>
        <v>-3.8158952420259462E-2</v>
      </c>
      <c r="M294" s="67">
        <f t="shared" si="122"/>
        <v>-9.6416847257258853E-2</v>
      </c>
      <c r="N294" s="67">
        <f t="shared" si="123"/>
        <v>-7.8342981287670921E-2</v>
      </c>
      <c r="O294" s="67">
        <f t="shared" si="124"/>
        <v>-1.7821082508878927E-2</v>
      </c>
      <c r="P294" s="67">
        <f t="shared" si="125"/>
        <v>-1.1410004724692113E-2</v>
      </c>
      <c r="S294" s="67">
        <f t="shared" si="148"/>
        <v>0</v>
      </c>
      <c r="T294" s="67">
        <f t="shared" si="149"/>
        <v>-3.8906073174701079E-2</v>
      </c>
      <c r="U294" s="67">
        <f t="shared" si="126"/>
        <v>-0.10138713915844817</v>
      </c>
      <c r="V294" s="67">
        <f t="shared" si="127"/>
        <v>-8.1582121691824286E-2</v>
      </c>
      <c r="W294" s="67">
        <f t="shared" si="128"/>
        <v>-1.7981790185734176E-2</v>
      </c>
      <c r="X294" s="67">
        <f t="shared" si="129"/>
        <v>-1.1475598254247614E-2</v>
      </c>
      <c r="AR294" s="122">
        <f t="shared" si="130"/>
        <v>0</v>
      </c>
      <c r="AS294" s="76">
        <f t="shared" si="131"/>
        <v>-3.8906073174701079E-2</v>
      </c>
      <c r="AT294" s="122">
        <f t="shared" si="132"/>
        <v>-0.10138713915844817</v>
      </c>
      <c r="AU294" s="76">
        <f t="shared" si="133"/>
        <v>-8.1582121691824286E-2</v>
      </c>
      <c r="AV294" s="76">
        <f t="shared" si="134"/>
        <v>-1.7981790185734176E-2</v>
      </c>
      <c r="AW294" s="76">
        <f t="shared" si="135"/>
        <v>-1.1475598254247614E-2</v>
      </c>
      <c r="AY294" s="118">
        <v>44172</v>
      </c>
      <c r="AZ294" s="123">
        <f t="shared" si="136"/>
        <v>0</v>
      </c>
      <c r="BA294" s="67">
        <f t="shared" si="137"/>
        <v>2.4240468454686467E-2</v>
      </c>
      <c r="BB294" s="123">
        <f t="shared" si="138"/>
        <v>2.2520988553145996E-2</v>
      </c>
      <c r="BC294" s="67">
        <f t="shared" si="139"/>
        <v>-1.6969132641972442E-2</v>
      </c>
      <c r="BD294" s="67">
        <f t="shared" si="140"/>
        <v>-1.6725725674363513E-2</v>
      </c>
      <c r="BE294" s="67">
        <f t="shared" si="141"/>
        <v>2.0543370825721097E-2</v>
      </c>
      <c r="BH294" s="57">
        <f t="shared" si="142"/>
        <v>2.4240468454686467E-2</v>
      </c>
      <c r="BJ294" s="57">
        <f t="shared" si="143"/>
        <v>-1.6969132641972442E-2</v>
      </c>
      <c r="BK294" s="57">
        <f t="shared" si="144"/>
        <v>-1.6725725674363513E-2</v>
      </c>
      <c r="BL294" s="57">
        <f t="shared" si="145"/>
        <v>2.0543370825721097E-2</v>
      </c>
    </row>
    <row r="295" spans="2:64" x14ac:dyDescent="0.25">
      <c r="B295" s="118">
        <v>43969</v>
      </c>
      <c r="C295" s="62">
        <v>12.31854724884033</v>
      </c>
      <c r="D295" s="62">
        <v>9.0454298019409176</v>
      </c>
      <c r="E295" s="62">
        <v>3.5925209045410158</v>
      </c>
      <c r="F295" s="62">
        <v>3.3529769897460939</v>
      </c>
      <c r="G295" s="62">
        <v>35.407843017578116</v>
      </c>
      <c r="H295" s="62">
        <v>81691</v>
      </c>
      <c r="K295" s="67">
        <f t="shared" si="146"/>
        <v>0</v>
      </c>
      <c r="L295" s="67">
        <f t="shared" si="147"/>
        <v>7.6126650464593659E-2</v>
      </c>
      <c r="M295" s="67">
        <f t="shared" si="122"/>
        <v>1.3082615167606448E-2</v>
      </c>
      <c r="N295" s="67">
        <f t="shared" si="123"/>
        <v>6.0525285685056884E-2</v>
      </c>
      <c r="O295" s="67">
        <f t="shared" si="124"/>
        <v>4.1264665672498202E-2</v>
      </c>
      <c r="P295" s="67">
        <f t="shared" si="125"/>
        <v>4.3902401623402421E-2</v>
      </c>
      <c r="S295" s="67">
        <f t="shared" si="148"/>
        <v>0</v>
      </c>
      <c r="T295" s="67">
        <f t="shared" si="149"/>
        <v>7.3368159705660352E-2</v>
      </c>
      <c r="U295" s="67">
        <f t="shared" si="126"/>
        <v>1.2997776894336592E-2</v>
      </c>
      <c r="V295" s="67">
        <f t="shared" si="127"/>
        <v>5.8764337911441381E-2</v>
      </c>
      <c r="W295" s="67">
        <f t="shared" si="128"/>
        <v>4.0435999079197288E-2</v>
      </c>
      <c r="X295" s="67">
        <f t="shared" si="129"/>
        <v>4.2966000055393583E-2</v>
      </c>
      <c r="AR295" s="122">
        <f t="shared" si="130"/>
        <v>0</v>
      </c>
      <c r="AS295" s="76">
        <f t="shared" si="131"/>
        <v>7.3368159705660352E-2</v>
      </c>
      <c r="AT295" s="122">
        <f t="shared" si="132"/>
        <v>1.2997776894336592E-2</v>
      </c>
      <c r="AU295" s="76">
        <f t="shared" si="133"/>
        <v>5.8764337911441381E-2</v>
      </c>
      <c r="AV295" s="76">
        <f t="shared" si="134"/>
        <v>4.0435999079197288E-2</v>
      </c>
      <c r="AW295" s="76">
        <f t="shared" si="135"/>
        <v>4.2966000055393583E-2</v>
      </c>
      <c r="AY295" s="118">
        <v>44179</v>
      </c>
      <c r="AZ295" s="123">
        <f t="shared" si="136"/>
        <v>0</v>
      </c>
      <c r="BA295" s="67">
        <f t="shared" si="137"/>
        <v>1.880308095615154E-2</v>
      </c>
      <c r="BB295" s="123">
        <f t="shared" si="138"/>
        <v>-1.2091181193255238E-2</v>
      </c>
      <c r="BC295" s="67">
        <f t="shared" si="139"/>
        <v>6.2039415564825503E-3</v>
      </c>
      <c r="BD295" s="67">
        <f t="shared" si="140"/>
        <v>-2.5736963753994535E-2</v>
      </c>
      <c r="BE295" s="67">
        <f t="shared" si="141"/>
        <v>2.5402681967518857E-2</v>
      </c>
      <c r="BH295" s="57">
        <f t="shared" si="142"/>
        <v>1.880308095615154E-2</v>
      </c>
      <c r="BJ295" s="57">
        <f t="shared" si="143"/>
        <v>6.2039415564825503E-3</v>
      </c>
      <c r="BK295" s="57">
        <f t="shared" si="144"/>
        <v>-2.5736963753994535E-2</v>
      </c>
      <c r="BL295" s="57">
        <f t="shared" si="145"/>
        <v>2.5402681967518857E-2</v>
      </c>
    </row>
    <row r="296" spans="2:64" x14ac:dyDescent="0.25">
      <c r="B296" s="118">
        <v>43976</v>
      </c>
      <c r="C296" s="62">
        <v>12.31854724884033</v>
      </c>
      <c r="D296" s="62">
        <v>10.49961643218994</v>
      </c>
      <c r="E296" s="62">
        <v>4.1593800544738766</v>
      </c>
      <c r="F296" s="62">
        <v>3.697701406478882</v>
      </c>
      <c r="G296" s="62">
        <v>44.625123596191408</v>
      </c>
      <c r="H296" s="62">
        <v>86686</v>
      </c>
      <c r="K296" s="67">
        <f t="shared" si="146"/>
        <v>0</v>
      </c>
      <c r="L296" s="67">
        <f t="shared" si="147"/>
        <v>0.16076479084907502</v>
      </c>
      <c r="M296" s="67">
        <f t="shared" si="122"/>
        <v>0.15778868515875288</v>
      </c>
      <c r="N296" s="67">
        <f t="shared" si="123"/>
        <v>0.10281144719662771</v>
      </c>
      <c r="O296" s="67">
        <f t="shared" si="124"/>
        <v>0.26031748316432046</v>
      </c>
      <c r="P296" s="67">
        <f t="shared" si="125"/>
        <v>6.1145046577958384E-2</v>
      </c>
      <c r="S296" s="67">
        <f t="shared" si="148"/>
        <v>0</v>
      </c>
      <c r="T296" s="67">
        <f t="shared" si="149"/>
        <v>0.14907909032998939</v>
      </c>
      <c r="U296" s="67">
        <f t="shared" si="126"/>
        <v>0.14651187990707901</v>
      </c>
      <c r="V296" s="67">
        <f t="shared" si="127"/>
        <v>9.7862780233896066E-2</v>
      </c>
      <c r="W296" s="67">
        <f t="shared" si="128"/>
        <v>0.23136365998941852</v>
      </c>
      <c r="X296" s="67">
        <f t="shared" si="129"/>
        <v>5.9348557713269072E-2</v>
      </c>
      <c r="AR296" s="122">
        <f t="shared" si="130"/>
        <v>0</v>
      </c>
      <c r="AS296" s="76" t="str">
        <f t="shared" si="131"/>
        <v/>
      </c>
      <c r="AT296" s="122">
        <f t="shared" si="132"/>
        <v>0.14651187990707901</v>
      </c>
      <c r="AU296" s="76">
        <f t="shared" si="133"/>
        <v>9.7862780233896066E-2</v>
      </c>
      <c r="AV296" s="76" t="str">
        <f t="shared" si="134"/>
        <v/>
      </c>
      <c r="AW296" s="76">
        <f t="shared" si="135"/>
        <v>5.9348557713269072E-2</v>
      </c>
      <c r="AY296" s="118">
        <v>44186</v>
      </c>
      <c r="AZ296" s="123">
        <f t="shared" si="136"/>
        <v>0</v>
      </c>
      <c r="BA296" s="67">
        <f t="shared" si="137"/>
        <v>1.0487895166191858E-2</v>
      </c>
      <c r="BB296" s="123">
        <f t="shared" si="138"/>
        <v>5.6230433600420474E-2</v>
      </c>
      <c r="BC296" s="67">
        <f t="shared" si="139"/>
        <v>1.6485071594588466E-2</v>
      </c>
      <c r="BD296" s="67">
        <f t="shared" si="140"/>
        <v>-1.6851077243208515E-2</v>
      </c>
      <c r="BE296" s="67">
        <f t="shared" si="141"/>
        <v>-2.0577236477194883E-3</v>
      </c>
      <c r="BH296" s="57">
        <f t="shared" si="142"/>
        <v>1.0487895166191858E-2</v>
      </c>
      <c r="BJ296" s="57">
        <f t="shared" si="143"/>
        <v>1.6485071594588466E-2</v>
      </c>
      <c r="BK296" s="57">
        <f t="shared" si="144"/>
        <v>-1.6851077243208515E-2</v>
      </c>
      <c r="BL296" s="57">
        <f t="shared" si="145"/>
        <v>-2.0577236477194883E-3</v>
      </c>
    </row>
    <row r="297" spans="2:64" x14ac:dyDescent="0.25">
      <c r="B297" s="118">
        <v>43983</v>
      </c>
      <c r="C297" s="62">
        <v>12.31854724884033</v>
      </c>
      <c r="D297" s="62">
        <v>10.375661849975589</v>
      </c>
      <c r="E297" s="62">
        <v>4.8262723922729496</v>
      </c>
      <c r="F297" s="62">
        <v>4.0185066699981693</v>
      </c>
      <c r="G297" s="62">
        <v>46.180424499511723</v>
      </c>
      <c r="H297" s="62">
        <v>92226.8</v>
      </c>
      <c r="K297" s="67">
        <f t="shared" si="146"/>
        <v>0</v>
      </c>
      <c r="L297" s="67">
        <f t="shared" si="147"/>
        <v>-1.1805629568936271E-2</v>
      </c>
      <c r="M297" s="67">
        <f t="shared" si="122"/>
        <v>0.16033455204021463</v>
      </c>
      <c r="N297" s="67">
        <f t="shared" si="123"/>
        <v>8.6758022959126047E-2</v>
      </c>
      <c r="O297" s="67">
        <f t="shared" si="124"/>
        <v>3.4852584776998929E-2</v>
      </c>
      <c r="P297" s="67">
        <f t="shared" si="125"/>
        <v>6.3918049050596393E-2</v>
      </c>
      <c r="S297" s="67">
        <f t="shared" si="148"/>
        <v>0</v>
      </c>
      <c r="T297" s="67">
        <f t="shared" si="149"/>
        <v>-1.1875869377785096E-2</v>
      </c>
      <c r="U297" s="67">
        <f t="shared" si="126"/>
        <v>0.14870837046820851</v>
      </c>
      <c r="V297" s="67">
        <f t="shared" si="127"/>
        <v>8.3198973384589425E-2</v>
      </c>
      <c r="W297" s="67">
        <f t="shared" si="128"/>
        <v>3.4258986406042115E-2</v>
      </c>
      <c r="X297" s="67">
        <f t="shared" si="129"/>
        <v>6.1958366384150927E-2</v>
      </c>
      <c r="AR297" s="122">
        <f t="shared" si="130"/>
        <v>0</v>
      </c>
      <c r="AS297" s="76">
        <f t="shared" si="131"/>
        <v>-1.1875869377785096E-2</v>
      </c>
      <c r="AT297" s="122">
        <f t="shared" si="132"/>
        <v>0.14870837046820851</v>
      </c>
      <c r="AU297" s="76">
        <f t="shared" si="133"/>
        <v>8.3198973384589425E-2</v>
      </c>
      <c r="AV297" s="76">
        <f t="shared" si="134"/>
        <v>3.4258986406042115E-2</v>
      </c>
      <c r="AW297" s="76">
        <f t="shared" si="135"/>
        <v>6.1958366384150927E-2</v>
      </c>
      <c r="AY297" s="118">
        <v>44193</v>
      </c>
      <c r="AZ297" s="123">
        <f t="shared" si="136"/>
        <v>0</v>
      </c>
      <c r="BA297" s="67">
        <f t="shared" si="137"/>
        <v>1.7779031525790204E-2</v>
      </c>
      <c r="BB297" s="123">
        <f t="shared" si="138"/>
        <v>7.2294377228531909E-2</v>
      </c>
      <c r="BC297" s="67">
        <f t="shared" si="139"/>
        <v>5.056925642899811E-3</v>
      </c>
      <c r="BD297" s="67">
        <f t="shared" si="140"/>
        <v>2.2188130823155638E-2</v>
      </c>
      <c r="BE297" s="67">
        <f t="shared" si="141"/>
        <v>2.149921872655601E-2</v>
      </c>
      <c r="BH297" s="57">
        <f t="shared" si="142"/>
        <v>1.7779031525790204E-2</v>
      </c>
      <c r="BJ297" s="57">
        <f t="shared" si="143"/>
        <v>5.056925642899811E-3</v>
      </c>
      <c r="BK297" s="57">
        <f t="shared" si="144"/>
        <v>2.2188130823155638E-2</v>
      </c>
      <c r="BL297" s="57">
        <f t="shared" si="145"/>
        <v>2.149921872655601E-2</v>
      </c>
    </row>
    <row r="298" spans="2:64" x14ac:dyDescent="0.25">
      <c r="B298" s="118">
        <v>43990</v>
      </c>
      <c r="C298" s="62">
        <v>12.318550109863279</v>
      </c>
      <c r="D298" s="62">
        <v>10.458938121795651</v>
      </c>
      <c r="E298" s="62">
        <v>5.0180034637451172</v>
      </c>
      <c r="F298" s="62">
        <v>4.2035326957702637</v>
      </c>
      <c r="G298" s="62">
        <v>46.72093677520752</v>
      </c>
      <c r="H298" s="62">
        <v>95468.25</v>
      </c>
      <c r="K298" s="67">
        <f t="shared" si="146"/>
        <v>2.3225327550058239E-7</v>
      </c>
      <c r="L298" s="67">
        <f t="shared" si="147"/>
        <v>8.0261166009623075E-3</v>
      </c>
      <c r="M298" s="67">
        <f t="shared" si="122"/>
        <v>3.9726533417205445E-2</v>
      </c>
      <c r="N298" s="67">
        <f t="shared" si="123"/>
        <v>4.6043478577124874E-2</v>
      </c>
      <c r="O298" s="67">
        <f t="shared" si="124"/>
        <v>1.1704359185817248E-2</v>
      </c>
      <c r="P298" s="67">
        <f t="shared" si="125"/>
        <v>3.5146508390185849E-2</v>
      </c>
      <c r="S298" s="67">
        <f t="shared" si="148"/>
        <v>2.3225324852979458E-7</v>
      </c>
      <c r="T298" s="67">
        <f t="shared" si="149"/>
        <v>7.99407863988757E-3</v>
      </c>
      <c r="U298" s="67">
        <f t="shared" si="126"/>
        <v>3.8957729938924449E-2</v>
      </c>
      <c r="V298" s="67">
        <f t="shared" si="127"/>
        <v>4.5014931296195208E-2</v>
      </c>
      <c r="W298" s="67">
        <f t="shared" si="128"/>
        <v>1.1636392993596062E-2</v>
      </c>
      <c r="X298" s="67">
        <f t="shared" si="129"/>
        <v>3.454297069968984E-2</v>
      </c>
      <c r="AR298" s="122">
        <f t="shared" si="130"/>
        <v>2.3225324852979458E-7</v>
      </c>
      <c r="AS298" s="76">
        <f t="shared" si="131"/>
        <v>7.99407863988757E-3</v>
      </c>
      <c r="AT298" s="122">
        <f t="shared" si="132"/>
        <v>3.8957729938924449E-2</v>
      </c>
      <c r="AU298" s="76">
        <f t="shared" si="133"/>
        <v>4.5014931296195208E-2</v>
      </c>
      <c r="AV298" s="76">
        <f t="shared" si="134"/>
        <v>1.1636392993596062E-2</v>
      </c>
      <c r="AW298" s="76">
        <f t="shared" si="135"/>
        <v>3.454297069968984E-2</v>
      </c>
      <c r="AY298" s="118">
        <v>44200</v>
      </c>
      <c r="AZ298" s="123">
        <f t="shared" si="136"/>
        <v>0</v>
      </c>
      <c r="BA298" s="67">
        <f t="shared" si="137"/>
        <v>-1.5719454273839771E-2</v>
      </c>
      <c r="BB298" s="123" t="str">
        <f t="shared" si="138"/>
        <v/>
      </c>
      <c r="BC298" s="67">
        <f t="shared" si="139"/>
        <v>-8.0217813037653754E-2</v>
      </c>
      <c r="BD298" s="67">
        <f t="shared" si="140"/>
        <v>-5.3476793680892754E-2</v>
      </c>
      <c r="BE298" s="67">
        <f t="shared" si="141"/>
        <v>1.3785359383300983E-2</v>
      </c>
      <c r="BH298" s="57">
        <f t="shared" si="142"/>
        <v>-1.5719454273839771E-2</v>
      </c>
      <c r="BJ298" s="57">
        <f t="shared" si="143"/>
        <v>-8.0217813037653754E-2</v>
      </c>
      <c r="BK298" s="57">
        <f t="shared" si="144"/>
        <v>-5.3476793680892754E-2</v>
      </c>
      <c r="BL298" s="57">
        <f t="shared" si="145"/>
        <v>1.3785359383300983E-2</v>
      </c>
    </row>
    <row r="299" spans="2:64" x14ac:dyDescent="0.25">
      <c r="B299" s="118">
        <v>43997</v>
      </c>
      <c r="C299" s="62">
        <v>12.323879241943359</v>
      </c>
      <c r="D299" s="62">
        <v>10.79286727905273</v>
      </c>
      <c r="E299" s="62">
        <v>5.2307572364807129</v>
      </c>
      <c r="F299" s="62">
        <v>4.3463470458984377</v>
      </c>
      <c r="G299" s="62">
        <v>48.11514587402344</v>
      </c>
      <c r="H299" s="62">
        <v>94830.2</v>
      </c>
      <c r="K299" s="67">
        <f t="shared" si="146"/>
        <v>4.3261033421559958E-4</v>
      </c>
      <c r="L299" s="67">
        <f t="shared" si="147"/>
        <v>3.1927634848627262E-2</v>
      </c>
      <c r="M299" s="67">
        <f t="shared" si="122"/>
        <v>4.239809204452194E-2</v>
      </c>
      <c r="N299" s="67">
        <f t="shared" si="123"/>
        <v>3.3974839846464988E-2</v>
      </c>
      <c r="O299" s="67">
        <f t="shared" si="124"/>
        <v>2.9841205999871168E-2</v>
      </c>
      <c r="P299" s="67">
        <f t="shared" si="125"/>
        <v>-6.6833737918103875E-3</v>
      </c>
      <c r="S299" s="67">
        <f t="shared" si="148"/>
        <v>4.3251678534413112E-4</v>
      </c>
      <c r="T299" s="67">
        <f t="shared" si="149"/>
        <v>3.1428543330049734E-2</v>
      </c>
      <c r="U299" s="67">
        <f t="shared" si="126"/>
        <v>4.1523916478129759E-2</v>
      </c>
      <c r="V299" s="67">
        <f t="shared" si="127"/>
        <v>3.3410442953114627E-2</v>
      </c>
      <c r="W299" s="67">
        <f t="shared" si="128"/>
        <v>2.9404621424129092E-2</v>
      </c>
      <c r="X299" s="67">
        <f t="shared" si="129"/>
        <v>-6.7058075457422294E-3</v>
      </c>
      <c r="AR299" s="122">
        <f t="shared" si="130"/>
        <v>4.3251678534413112E-4</v>
      </c>
      <c r="AS299" s="76">
        <f t="shared" si="131"/>
        <v>3.1428543330049734E-2</v>
      </c>
      <c r="AT299" s="122">
        <f t="shared" si="132"/>
        <v>4.1523916478129759E-2</v>
      </c>
      <c r="AU299" s="76">
        <f t="shared" si="133"/>
        <v>3.3410442953114627E-2</v>
      </c>
      <c r="AV299" s="76">
        <f t="shared" si="134"/>
        <v>2.9404621424129092E-2</v>
      </c>
      <c r="AW299" s="76">
        <f t="shared" si="135"/>
        <v>-6.7058075457422294E-3</v>
      </c>
      <c r="AY299" s="118">
        <v>44207</v>
      </c>
      <c r="AZ299" s="123">
        <f t="shared" si="136"/>
        <v>0</v>
      </c>
      <c r="BA299" s="67">
        <f t="shared" si="137"/>
        <v>2.4029929555698496E-2</v>
      </c>
      <c r="BB299" s="123">
        <f t="shared" si="138"/>
        <v>-4.0210450722218648E-2</v>
      </c>
      <c r="BC299" s="67">
        <f t="shared" si="139"/>
        <v>-2.1124468904997116E-2</v>
      </c>
      <c r="BD299" s="67">
        <f t="shared" si="140"/>
        <v>-1.2037745175170965E-2</v>
      </c>
      <c r="BE299" s="67">
        <f t="shared" si="141"/>
        <v>1.3409723624951084E-2</v>
      </c>
      <c r="BH299" s="57">
        <f t="shared" si="142"/>
        <v>2.4029929555698496E-2</v>
      </c>
      <c r="BJ299" s="57">
        <f t="shared" si="143"/>
        <v>-2.1124468904997116E-2</v>
      </c>
      <c r="BK299" s="57">
        <f t="shared" si="144"/>
        <v>-1.2037745175170965E-2</v>
      </c>
      <c r="BL299" s="57">
        <f t="shared" si="145"/>
        <v>1.3409723624951084E-2</v>
      </c>
    </row>
    <row r="300" spans="2:64" x14ac:dyDescent="0.25">
      <c r="B300" s="118">
        <v>44004</v>
      </c>
      <c r="C300" s="62">
        <v>12.34519577026367</v>
      </c>
      <c r="D300" s="62">
        <v>10.91167812347412</v>
      </c>
      <c r="E300" s="62">
        <v>4.9944447517395023</v>
      </c>
      <c r="F300" s="62">
        <v>4.460317230224609</v>
      </c>
      <c r="G300" s="62">
        <v>50.340422058105467</v>
      </c>
      <c r="H300" s="62">
        <v>95101</v>
      </c>
      <c r="K300" s="67">
        <f t="shared" si="146"/>
        <v>1.7296930537717969E-3</v>
      </c>
      <c r="L300" s="67">
        <f t="shared" si="147"/>
        <v>1.1008274386175687E-2</v>
      </c>
      <c r="M300" s="67">
        <f t="shared" si="122"/>
        <v>-4.5177490381909435E-2</v>
      </c>
      <c r="N300" s="67">
        <f t="shared" si="123"/>
        <v>2.6222062601678919E-2</v>
      </c>
      <c r="O300" s="67">
        <f t="shared" si="124"/>
        <v>4.6248975112915813E-2</v>
      </c>
      <c r="P300" s="67">
        <f t="shared" si="125"/>
        <v>2.8556303793516591E-3</v>
      </c>
      <c r="S300" s="67">
        <f t="shared" si="148"/>
        <v>1.7281988574941523E-3</v>
      </c>
      <c r="T300" s="67">
        <f t="shared" si="149"/>
        <v>1.0948124363077788E-2</v>
      </c>
      <c r="U300" s="67">
        <f t="shared" si="126"/>
        <v>-4.6229809577411581E-2</v>
      </c>
      <c r="V300" s="67">
        <f t="shared" si="127"/>
        <v>2.5884158614128128E-2</v>
      </c>
      <c r="W300" s="67">
        <f t="shared" si="128"/>
        <v>4.5211363239625761E-2</v>
      </c>
      <c r="X300" s="67">
        <f t="shared" si="129"/>
        <v>2.8515608125314969E-3</v>
      </c>
      <c r="AR300" s="122">
        <f t="shared" si="130"/>
        <v>1.7281988574941523E-3</v>
      </c>
      <c r="AS300" s="76">
        <f t="shared" si="131"/>
        <v>1.0948124363077788E-2</v>
      </c>
      <c r="AT300" s="122">
        <f t="shared" si="132"/>
        <v>-4.6229809577411581E-2</v>
      </c>
      <c r="AU300" s="76">
        <f t="shared" si="133"/>
        <v>2.5884158614128128E-2</v>
      </c>
      <c r="AV300" s="76">
        <f t="shared" si="134"/>
        <v>4.5211363239625761E-2</v>
      </c>
      <c r="AW300" s="76">
        <f t="shared" si="135"/>
        <v>2.8515608125314969E-3</v>
      </c>
      <c r="AY300" s="118">
        <v>44214</v>
      </c>
      <c r="AZ300" s="123">
        <f t="shared" si="136"/>
        <v>0</v>
      </c>
      <c r="BA300" s="67">
        <f t="shared" si="137"/>
        <v>-5.0804867825739543E-2</v>
      </c>
      <c r="BB300" s="123">
        <f t="shared" si="138"/>
        <v>-3.6039981269810666E-2</v>
      </c>
      <c r="BC300" s="67">
        <f t="shared" si="139"/>
        <v>-4.0075004561221254E-2</v>
      </c>
      <c r="BD300" s="67">
        <f t="shared" si="140"/>
        <v>-2.5152248589233379E-2</v>
      </c>
      <c r="BE300" s="67">
        <f t="shared" si="141"/>
        <v>-2.5768615373213309E-2</v>
      </c>
      <c r="BH300" s="57">
        <f t="shared" si="142"/>
        <v>-5.0804867825739543E-2</v>
      </c>
      <c r="BJ300" s="57">
        <f t="shared" si="143"/>
        <v>-4.0075004561221254E-2</v>
      </c>
      <c r="BK300" s="57">
        <f t="shared" si="144"/>
        <v>-2.5152248589233379E-2</v>
      </c>
      <c r="BL300" s="57">
        <f t="shared" si="145"/>
        <v>-2.5768615373213309E-2</v>
      </c>
    </row>
    <row r="301" spans="2:64" x14ac:dyDescent="0.25">
      <c r="B301" s="118">
        <v>44011</v>
      </c>
      <c r="C301" s="62">
        <v>12.34519577026367</v>
      </c>
      <c r="D301" s="62">
        <v>10.6629337310791</v>
      </c>
      <c r="E301" s="62">
        <v>4.8211204528808604</v>
      </c>
      <c r="F301" s="62">
        <v>4.4294504165649418</v>
      </c>
      <c r="G301" s="62">
        <v>49.439717864990243</v>
      </c>
      <c r="H301" s="62">
        <v>95998.8</v>
      </c>
      <c r="K301" s="67">
        <f t="shared" si="146"/>
        <v>0</v>
      </c>
      <c r="L301" s="67">
        <f t="shared" si="147"/>
        <v>-2.2796162934819342E-2</v>
      </c>
      <c r="M301" s="67">
        <f t="shared" si="122"/>
        <v>-3.470341699110302E-2</v>
      </c>
      <c r="N301" s="67">
        <f t="shared" si="123"/>
        <v>-6.9203180102310746E-3</v>
      </c>
      <c r="O301" s="67">
        <f t="shared" si="124"/>
        <v>-1.7892265425895393E-2</v>
      </c>
      <c r="P301" s="67">
        <f t="shared" si="125"/>
        <v>9.4404895847572945E-3</v>
      </c>
      <c r="S301" s="67">
        <f t="shared" si="148"/>
        <v>0</v>
      </c>
      <c r="T301" s="67">
        <f t="shared" si="149"/>
        <v>-2.3060013014794604E-2</v>
      </c>
      <c r="U301" s="67">
        <f t="shared" si="126"/>
        <v>-3.531988495679253E-2</v>
      </c>
      <c r="V301" s="67">
        <f t="shared" si="127"/>
        <v>-6.9443744606791898E-3</v>
      </c>
      <c r="W301" s="67">
        <f t="shared" si="128"/>
        <v>-1.8054267303035547E-2</v>
      </c>
      <c r="X301" s="67">
        <f t="shared" si="129"/>
        <v>9.3962066465425181E-3</v>
      </c>
      <c r="AR301" s="122">
        <f t="shared" si="130"/>
        <v>0</v>
      </c>
      <c r="AS301" s="76">
        <f t="shared" si="131"/>
        <v>-2.3060013014794604E-2</v>
      </c>
      <c r="AT301" s="122">
        <f t="shared" si="132"/>
        <v>-3.531988495679253E-2</v>
      </c>
      <c r="AU301" s="76">
        <f t="shared" si="133"/>
        <v>-6.9443744606791898E-3</v>
      </c>
      <c r="AV301" s="76">
        <f t="shared" si="134"/>
        <v>-1.8054267303035547E-2</v>
      </c>
      <c r="AW301" s="76">
        <f t="shared" si="135"/>
        <v>9.3962066465425181E-3</v>
      </c>
      <c r="AY301" s="118">
        <v>44221</v>
      </c>
      <c r="AZ301" s="123">
        <f t="shared" si="136"/>
        <v>0</v>
      </c>
      <c r="BA301" s="67">
        <f t="shared" si="137"/>
        <v>-1.5462542426463222E-2</v>
      </c>
      <c r="BB301" s="123">
        <f t="shared" si="138"/>
        <v>-3.0377526092365437E-2</v>
      </c>
      <c r="BC301" s="67">
        <f t="shared" si="139"/>
        <v>-3.9665321635335822E-2</v>
      </c>
      <c r="BD301" s="67">
        <f t="shared" si="140"/>
        <v>-1.181803849583703E-3</v>
      </c>
      <c r="BE301" s="67">
        <f t="shared" si="141"/>
        <v>-2.1415638408648255E-2</v>
      </c>
      <c r="BH301" s="57">
        <f t="shared" si="142"/>
        <v>-1.5462542426463222E-2</v>
      </c>
      <c r="BJ301" s="57">
        <f t="shared" si="143"/>
        <v>-3.9665321635335822E-2</v>
      </c>
      <c r="BK301" s="57">
        <f t="shared" si="144"/>
        <v>-1.181803849583703E-3</v>
      </c>
      <c r="BL301" s="57">
        <f t="shared" si="145"/>
        <v>-2.1415638408648255E-2</v>
      </c>
    </row>
    <row r="302" spans="2:64" x14ac:dyDescent="0.25">
      <c r="B302" s="118">
        <v>44018</v>
      </c>
      <c r="C302" s="62">
        <v>12.34519577026367</v>
      </c>
      <c r="D302" s="62">
        <v>10.68683795928955</v>
      </c>
      <c r="E302" s="62">
        <v>4.8852117538452147</v>
      </c>
      <c r="F302" s="62">
        <v>4.4458779335021976</v>
      </c>
      <c r="G302" s="62">
        <v>49.988343811035158</v>
      </c>
      <c r="H302" s="62">
        <v>99132</v>
      </c>
      <c r="K302" s="67">
        <f t="shared" si="146"/>
        <v>0</v>
      </c>
      <c r="L302" s="67">
        <f t="shared" si="147"/>
        <v>2.2418059432158799E-3</v>
      </c>
      <c r="M302" s="67">
        <f t="shared" si="122"/>
        <v>1.3293860128729351E-2</v>
      </c>
      <c r="N302" s="67">
        <f t="shared" si="123"/>
        <v>3.7087032006999365E-3</v>
      </c>
      <c r="O302" s="67">
        <f t="shared" si="124"/>
        <v>1.1096866441331565E-2</v>
      </c>
      <c r="P302" s="67">
        <f t="shared" si="125"/>
        <v>3.2637907973849689E-2</v>
      </c>
      <c r="S302" s="67">
        <f t="shared" si="148"/>
        <v>0</v>
      </c>
      <c r="T302" s="67">
        <f t="shared" si="149"/>
        <v>2.2392968455127392E-3</v>
      </c>
      <c r="U302" s="67">
        <f t="shared" si="126"/>
        <v>1.3206272170967998E-2</v>
      </c>
      <c r="V302" s="67">
        <f t="shared" si="127"/>
        <v>3.7018429175885935E-3</v>
      </c>
      <c r="W302" s="67">
        <f t="shared" si="128"/>
        <v>1.1035747952399465E-2</v>
      </c>
      <c r="X302" s="67">
        <f t="shared" si="129"/>
        <v>3.2116603978657975E-2</v>
      </c>
      <c r="AR302" s="122">
        <f t="shared" si="130"/>
        <v>0</v>
      </c>
      <c r="AS302" s="76">
        <f t="shared" si="131"/>
        <v>2.2392968455127392E-3</v>
      </c>
      <c r="AT302" s="122">
        <f t="shared" si="132"/>
        <v>1.3206272170967998E-2</v>
      </c>
      <c r="AU302" s="76">
        <f t="shared" si="133"/>
        <v>3.7018429175885935E-3</v>
      </c>
      <c r="AV302" s="76">
        <f t="shared" si="134"/>
        <v>1.1035747952399465E-2</v>
      </c>
      <c r="AW302" s="76">
        <f t="shared" si="135"/>
        <v>3.2116603978657975E-2</v>
      </c>
      <c r="AY302" s="118">
        <v>44228</v>
      </c>
      <c r="AZ302" s="123">
        <f t="shared" si="136"/>
        <v>0</v>
      </c>
      <c r="BA302" s="67">
        <f t="shared" si="137"/>
        <v>2.2790427421484617E-2</v>
      </c>
      <c r="BB302" s="123">
        <f t="shared" si="138"/>
        <v>2.0398454869894355E-3</v>
      </c>
      <c r="BC302" s="67">
        <f t="shared" si="139"/>
        <v>1.6282972622387495E-2</v>
      </c>
      <c r="BD302" s="67">
        <f t="shared" si="140"/>
        <v>6.5731383678553383E-3</v>
      </c>
      <c r="BE302" s="67">
        <f t="shared" si="141"/>
        <v>1.6837481340549264E-2</v>
      </c>
      <c r="BH302" s="57">
        <f t="shared" si="142"/>
        <v>2.2790427421484617E-2</v>
      </c>
      <c r="BJ302" s="57">
        <f t="shared" si="143"/>
        <v>1.6282972622387495E-2</v>
      </c>
      <c r="BK302" s="57">
        <f t="shared" si="144"/>
        <v>6.5731383678553383E-3</v>
      </c>
      <c r="BL302" s="57">
        <f t="shared" si="145"/>
        <v>1.6837481340549264E-2</v>
      </c>
    </row>
    <row r="303" spans="2:64" x14ac:dyDescent="0.25">
      <c r="B303" s="118">
        <v>44025</v>
      </c>
      <c r="C303" s="62">
        <v>12.34519577026367</v>
      </c>
      <c r="D303" s="62">
        <v>10.553339195251461</v>
      </c>
      <c r="E303" s="62">
        <v>4.8646240234375</v>
      </c>
      <c r="F303" s="62">
        <v>4.4687653541564938</v>
      </c>
      <c r="G303" s="62">
        <v>51.089015197753909</v>
      </c>
      <c r="H303" s="62">
        <v>100873.8</v>
      </c>
      <c r="K303" s="67">
        <f t="shared" si="146"/>
        <v>0</v>
      </c>
      <c r="L303" s="67">
        <f t="shared" si="147"/>
        <v>-1.2491886238627292E-2</v>
      </c>
      <c r="M303" s="67">
        <f t="shared" si="122"/>
        <v>-4.2142964205205136E-3</v>
      </c>
      <c r="N303" s="67">
        <f t="shared" si="123"/>
        <v>5.1480092338627159E-3</v>
      </c>
      <c r="O303" s="67">
        <f t="shared" si="124"/>
        <v>2.2018560784479835E-2</v>
      </c>
      <c r="P303" s="67">
        <f t="shared" si="125"/>
        <v>1.7570512044546627E-2</v>
      </c>
      <c r="S303" s="67">
        <f t="shared" si="148"/>
        <v>0</v>
      </c>
      <c r="T303" s="67">
        <f t="shared" si="149"/>
        <v>-1.2570565773402232E-2</v>
      </c>
      <c r="U303" s="67">
        <f t="shared" si="126"/>
        <v>-4.2232015958525914E-3</v>
      </c>
      <c r="V303" s="67">
        <f t="shared" si="127"/>
        <v>5.134803536969797E-3</v>
      </c>
      <c r="W303" s="67">
        <f t="shared" si="128"/>
        <v>2.1779652853859532E-2</v>
      </c>
      <c r="X303" s="67">
        <f t="shared" si="129"/>
        <v>1.7417935240206708E-2</v>
      </c>
      <c r="AR303" s="122">
        <f t="shared" si="130"/>
        <v>0</v>
      </c>
      <c r="AS303" s="76">
        <f t="shared" si="131"/>
        <v>-1.2570565773402232E-2</v>
      </c>
      <c r="AT303" s="122">
        <f t="shared" si="132"/>
        <v>-4.2232015958525914E-3</v>
      </c>
      <c r="AU303" s="76">
        <f t="shared" si="133"/>
        <v>5.134803536969797E-3</v>
      </c>
      <c r="AV303" s="76">
        <f t="shared" si="134"/>
        <v>2.1779652853859532E-2</v>
      </c>
      <c r="AW303" s="76">
        <f t="shared" si="135"/>
        <v>1.7417935240206708E-2</v>
      </c>
      <c r="AY303" s="118">
        <v>44235</v>
      </c>
      <c r="AZ303" s="123">
        <f t="shared" si="136"/>
        <v>0</v>
      </c>
      <c r="BA303" s="67">
        <f t="shared" si="137"/>
        <v>2.1375624701195834E-3</v>
      </c>
      <c r="BB303" s="123">
        <f t="shared" si="138"/>
        <v>6.8405777023220387E-3</v>
      </c>
      <c r="BC303" s="67">
        <f t="shared" si="139"/>
        <v>-2.2774155331729325E-3</v>
      </c>
      <c r="BD303" s="67">
        <f t="shared" si="140"/>
        <v>4.2536876089551059E-3</v>
      </c>
      <c r="BE303" s="67">
        <f t="shared" si="141"/>
        <v>2.043292965548477E-3</v>
      </c>
      <c r="BH303" s="57">
        <f t="shared" si="142"/>
        <v>2.1375624701195834E-3</v>
      </c>
      <c r="BJ303" s="57">
        <f t="shared" si="143"/>
        <v>-2.2774155331729325E-3</v>
      </c>
      <c r="BK303" s="57">
        <f t="shared" si="144"/>
        <v>4.2536876089551059E-3</v>
      </c>
      <c r="BL303" s="57">
        <f t="shared" si="145"/>
        <v>2.043292965548477E-3</v>
      </c>
    </row>
    <row r="304" spans="2:64" x14ac:dyDescent="0.25">
      <c r="B304" s="118">
        <v>44032</v>
      </c>
      <c r="C304" s="62">
        <v>12.34519577026367</v>
      </c>
      <c r="D304" s="62">
        <v>10.401454162597661</v>
      </c>
      <c r="E304" s="62">
        <v>4.8058017730712894</v>
      </c>
      <c r="F304" s="62">
        <v>4.3872287750244139</v>
      </c>
      <c r="G304" s="62">
        <v>53.105776977539072</v>
      </c>
      <c r="H304" s="62">
        <v>103540.2</v>
      </c>
      <c r="K304" s="67">
        <f t="shared" si="146"/>
        <v>0</v>
      </c>
      <c r="L304" s="67">
        <f t="shared" si="147"/>
        <v>-1.4392130286321247E-2</v>
      </c>
      <c r="M304" s="67">
        <f t="shared" si="122"/>
        <v>-1.2091838975182512E-2</v>
      </c>
      <c r="N304" s="67">
        <f t="shared" si="123"/>
        <v>-1.824588508685987E-2</v>
      </c>
      <c r="O304" s="67">
        <f t="shared" si="124"/>
        <v>3.9475448332263685E-2</v>
      </c>
      <c r="P304" s="67">
        <f t="shared" si="125"/>
        <v>2.6433028199591924E-2</v>
      </c>
      <c r="S304" s="67">
        <f t="shared" si="148"/>
        <v>0</v>
      </c>
      <c r="T304" s="67">
        <f t="shared" si="149"/>
        <v>-1.4496701541497493E-2</v>
      </c>
      <c r="U304" s="67">
        <f t="shared" si="126"/>
        <v>-1.2165539983122234E-2</v>
      </c>
      <c r="V304" s="67">
        <f t="shared" si="127"/>
        <v>-1.8414394126496769E-2</v>
      </c>
      <c r="W304" s="67">
        <f t="shared" si="128"/>
        <v>3.8716209309022954E-2</v>
      </c>
      <c r="X304" s="67">
        <f t="shared" si="129"/>
        <v>2.6089712483944094E-2</v>
      </c>
      <c r="AR304" s="122">
        <f t="shared" si="130"/>
        <v>0</v>
      </c>
      <c r="AS304" s="76">
        <f t="shared" si="131"/>
        <v>-1.4496701541497493E-2</v>
      </c>
      <c r="AT304" s="122">
        <f t="shared" si="132"/>
        <v>-1.2165539983122234E-2</v>
      </c>
      <c r="AU304" s="76">
        <f t="shared" si="133"/>
        <v>-1.8414394126496769E-2</v>
      </c>
      <c r="AV304" s="76">
        <f t="shared" si="134"/>
        <v>3.8716209309022954E-2</v>
      </c>
      <c r="AW304" s="76">
        <f t="shared" si="135"/>
        <v>2.6089712483944094E-2</v>
      </c>
      <c r="AY304" s="118">
        <v>44242</v>
      </c>
      <c r="AZ304" s="123">
        <f t="shared" si="136"/>
        <v>0</v>
      </c>
      <c r="BA304" s="67">
        <f t="shared" si="137"/>
        <v>-2.9014610665098577E-2</v>
      </c>
      <c r="BB304" s="123">
        <f t="shared" si="138"/>
        <v>-4.6662049624985991E-2</v>
      </c>
      <c r="BC304" s="67">
        <f t="shared" si="139"/>
        <v>-2.7584843259496769E-2</v>
      </c>
      <c r="BD304" s="67">
        <f t="shared" si="140"/>
        <v>-3.2784494962388826E-2</v>
      </c>
      <c r="BE304" s="67">
        <f t="shared" si="141"/>
        <v>2.3568064432142213E-3</v>
      </c>
      <c r="BH304" s="57">
        <f t="shared" si="142"/>
        <v>-2.9014610665098577E-2</v>
      </c>
      <c r="BJ304" s="57">
        <f t="shared" si="143"/>
        <v>-2.7584843259496769E-2</v>
      </c>
      <c r="BK304" s="57">
        <f t="shared" si="144"/>
        <v>-3.2784494962388826E-2</v>
      </c>
      <c r="BL304" s="57">
        <f t="shared" si="145"/>
        <v>2.3568064432142213E-3</v>
      </c>
    </row>
    <row r="305" spans="2:64" x14ac:dyDescent="0.25">
      <c r="B305" s="118">
        <v>44039</v>
      </c>
      <c r="C305" s="62">
        <v>11.729701614379881</v>
      </c>
      <c r="D305" s="62">
        <v>10.01677284240723</v>
      </c>
      <c r="E305" s="62">
        <v>4.4999247550964352</v>
      </c>
      <c r="F305" s="62">
        <v>4.2899572372436534</v>
      </c>
      <c r="G305" s="62">
        <v>51.266763305664057</v>
      </c>
      <c r="H305" s="62">
        <v>104422.39999999999</v>
      </c>
      <c r="K305" s="67">
        <f t="shared" si="146"/>
        <v>-4.9856978158771104E-2</v>
      </c>
      <c r="L305" s="67">
        <f t="shared" si="147"/>
        <v>-3.6983417335404667E-2</v>
      </c>
      <c r="M305" s="67">
        <f t="shared" si="122"/>
        <v>-6.3647447901159393E-2</v>
      </c>
      <c r="N305" s="67">
        <f t="shared" si="123"/>
        <v>-2.2171521652690429E-2</v>
      </c>
      <c r="O305" s="67">
        <f t="shared" si="124"/>
        <v>-3.4629258369627491E-2</v>
      </c>
      <c r="P305" s="67">
        <f t="shared" si="125"/>
        <v>8.5203621395362195E-3</v>
      </c>
      <c r="S305" s="67">
        <f t="shared" si="148"/>
        <v>-5.114275641240338E-2</v>
      </c>
      <c r="T305" s="67">
        <f t="shared" si="149"/>
        <v>-3.7684647535182927E-2</v>
      </c>
      <c r="U305" s="67">
        <f t="shared" si="126"/>
        <v>-6.5763215197189959E-2</v>
      </c>
      <c r="V305" s="67">
        <f t="shared" si="127"/>
        <v>-2.2421004341168449E-2</v>
      </c>
      <c r="W305" s="67">
        <f t="shared" si="128"/>
        <v>-3.5243063206545258E-2</v>
      </c>
      <c r="X305" s="67">
        <f t="shared" si="129"/>
        <v>8.4842687284188423E-3</v>
      </c>
      <c r="AR305" s="122">
        <f t="shared" si="130"/>
        <v>-5.114275641240338E-2</v>
      </c>
      <c r="AS305" s="76">
        <f t="shared" si="131"/>
        <v>-3.7684647535182927E-2</v>
      </c>
      <c r="AT305" s="122">
        <f t="shared" si="132"/>
        <v>-6.5763215197189959E-2</v>
      </c>
      <c r="AU305" s="76">
        <f t="shared" si="133"/>
        <v>-2.2421004341168449E-2</v>
      </c>
      <c r="AV305" s="76">
        <f t="shared" si="134"/>
        <v>-3.5243063206545258E-2</v>
      </c>
      <c r="AW305" s="76">
        <f t="shared" si="135"/>
        <v>8.4842687284188423E-3</v>
      </c>
      <c r="AY305" s="118">
        <v>44256</v>
      </c>
      <c r="AZ305" s="123">
        <f t="shared" si="136"/>
        <v>0</v>
      </c>
      <c r="BA305" s="67">
        <f t="shared" si="137"/>
        <v>-5.6503592940619365E-2</v>
      </c>
      <c r="BB305" s="123">
        <f t="shared" si="138"/>
        <v>-3.0696683027982733E-2</v>
      </c>
      <c r="BC305" s="67">
        <f t="shared" si="139"/>
        <v>-2.0649676165176479E-2</v>
      </c>
      <c r="BD305" s="67">
        <f t="shared" si="140"/>
        <v>-2.2669179815947026E-2</v>
      </c>
      <c r="BE305" s="67">
        <f t="shared" si="141"/>
        <v>-8.7025367187233051E-3</v>
      </c>
      <c r="BH305" s="57">
        <f t="shared" si="142"/>
        <v>-5.6503592940619365E-2</v>
      </c>
      <c r="BJ305" s="57">
        <f t="shared" si="143"/>
        <v>-2.0649676165176479E-2</v>
      </c>
      <c r="BK305" s="57">
        <f t="shared" si="144"/>
        <v>-2.2669179815947026E-2</v>
      </c>
      <c r="BL305" s="57">
        <f t="shared" si="145"/>
        <v>-8.7025367187233051E-3</v>
      </c>
    </row>
    <row r="306" spans="2:64" x14ac:dyDescent="0.25">
      <c r="B306" s="118">
        <v>44046</v>
      </c>
      <c r="C306" s="62">
        <v>9.2677249908447266</v>
      </c>
      <c r="D306" s="62">
        <v>9.8321567535400387</v>
      </c>
      <c r="E306" s="62">
        <v>4.6116873741149904</v>
      </c>
      <c r="F306" s="62">
        <v>4.2484737396240231</v>
      </c>
      <c r="G306" s="62">
        <v>50.687372589111327</v>
      </c>
      <c r="H306" s="62">
        <v>102750</v>
      </c>
      <c r="K306" s="67">
        <f t="shared" si="146"/>
        <v>-0.20989251939000086</v>
      </c>
      <c r="L306" s="67">
        <f t="shared" si="147"/>
        <v>-1.84306953718264E-2</v>
      </c>
      <c r="M306" s="67">
        <f t="shared" si="122"/>
        <v>2.4836552853906513E-2</v>
      </c>
      <c r="N306" s="67">
        <f t="shared" si="123"/>
        <v>-9.6699093546871451E-3</v>
      </c>
      <c r="O306" s="67">
        <f t="shared" si="124"/>
        <v>-1.1301488122007486E-2</v>
      </c>
      <c r="P306" s="67">
        <f t="shared" si="125"/>
        <v>-1.6015720764893326E-2</v>
      </c>
      <c r="S306" s="67">
        <f t="shared" si="148"/>
        <v>-0.23558629137016074</v>
      </c>
      <c r="T306" s="67">
        <f t="shared" si="149"/>
        <v>-1.8602656828069958E-2</v>
      </c>
      <c r="U306" s="67">
        <f t="shared" si="126"/>
        <v>2.4533139244838343E-2</v>
      </c>
      <c r="V306" s="67">
        <f t="shared" si="127"/>
        <v>-9.7169665329733205E-3</v>
      </c>
      <c r="W306" s="67">
        <f t="shared" si="128"/>
        <v>-1.1365835210158708E-2</v>
      </c>
      <c r="X306" s="67">
        <f t="shared" si="129"/>
        <v>-1.6145358444594173E-2</v>
      </c>
      <c r="AR306" s="122" t="str">
        <f t="shared" si="130"/>
        <v/>
      </c>
      <c r="AS306" s="76">
        <f t="shared" si="131"/>
        <v>-1.8602656828069958E-2</v>
      </c>
      <c r="AT306" s="122">
        <f t="shared" si="132"/>
        <v>2.4533139244838343E-2</v>
      </c>
      <c r="AU306" s="76">
        <f t="shared" si="133"/>
        <v>-9.7169665329733205E-3</v>
      </c>
      <c r="AV306" s="76">
        <f t="shared" si="134"/>
        <v>-1.1365835210158708E-2</v>
      </c>
      <c r="AW306" s="76">
        <f t="shared" si="135"/>
        <v>-1.6145358444594173E-2</v>
      </c>
      <c r="AY306" s="118">
        <v>44263</v>
      </c>
      <c r="AZ306" s="123">
        <f t="shared" si="136"/>
        <v>0</v>
      </c>
      <c r="BA306" s="67">
        <f t="shared" si="137"/>
        <v>-2.394924074283111E-3</v>
      </c>
      <c r="BB306" s="123">
        <f t="shared" si="138"/>
        <v>1.9598813710097408E-2</v>
      </c>
      <c r="BC306" s="67">
        <f t="shared" si="139"/>
        <v>1.3323622039428192E-2</v>
      </c>
      <c r="BD306" s="67">
        <f t="shared" si="140"/>
        <v>2.1290542297856839E-2</v>
      </c>
      <c r="BE306" s="67">
        <f t="shared" si="141"/>
        <v>5.1777565102981921E-3</v>
      </c>
      <c r="BH306" s="57">
        <f t="shared" si="142"/>
        <v>-2.394924074283111E-3</v>
      </c>
      <c r="BJ306" s="57">
        <f t="shared" si="143"/>
        <v>1.3323622039428192E-2</v>
      </c>
      <c r="BK306" s="57">
        <f t="shared" si="144"/>
        <v>2.1290542297856839E-2</v>
      </c>
      <c r="BL306" s="57">
        <f t="shared" si="145"/>
        <v>5.1777565102981921E-3</v>
      </c>
    </row>
    <row r="307" spans="2:64" x14ac:dyDescent="0.25">
      <c r="B307" s="118">
        <v>44053</v>
      </c>
      <c r="C307" s="62">
        <v>9.2677249908447266</v>
      </c>
      <c r="D307" s="62">
        <v>9.7284467697143562</v>
      </c>
      <c r="E307" s="62">
        <v>4.4411022186279299</v>
      </c>
      <c r="F307" s="62">
        <v>4.1211628913879386</v>
      </c>
      <c r="G307" s="62">
        <v>48.728721618652337</v>
      </c>
      <c r="H307" s="62">
        <v>101910</v>
      </c>
      <c r="K307" s="67">
        <f t="shared" si="146"/>
        <v>0</v>
      </c>
      <c r="L307" s="67">
        <f t="shared" si="147"/>
        <v>-1.0548040112190238E-2</v>
      </c>
      <c r="M307" s="67">
        <f t="shared" si="122"/>
        <v>-3.6989748360771513E-2</v>
      </c>
      <c r="N307" s="67">
        <f t="shared" si="123"/>
        <v>-2.9966255186821833E-2</v>
      </c>
      <c r="O307" s="67">
        <f t="shared" si="124"/>
        <v>-3.8641793220107634E-2</v>
      </c>
      <c r="P307" s="67">
        <f t="shared" si="125"/>
        <v>-8.1751824817518637E-3</v>
      </c>
      <c r="S307" s="67">
        <f t="shared" si="148"/>
        <v>0</v>
      </c>
      <c r="T307" s="67">
        <f t="shared" si="149"/>
        <v>-1.0604065004093662E-2</v>
      </c>
      <c r="U307" s="67">
        <f t="shared" si="126"/>
        <v>-3.7691221717072926E-2</v>
      </c>
      <c r="V307" s="67">
        <f t="shared" si="127"/>
        <v>-3.0424419622619249E-2</v>
      </c>
      <c r="W307" s="67">
        <f t="shared" si="128"/>
        <v>-3.9408195675943114E-2</v>
      </c>
      <c r="X307" s="67">
        <f t="shared" si="129"/>
        <v>-8.2087825357417855E-3</v>
      </c>
      <c r="AR307" s="122">
        <f t="shared" si="130"/>
        <v>0</v>
      </c>
      <c r="AS307" s="76">
        <f t="shared" si="131"/>
        <v>-1.0604065004093662E-2</v>
      </c>
      <c r="AT307" s="122">
        <f t="shared" si="132"/>
        <v>-3.7691221717072926E-2</v>
      </c>
      <c r="AU307" s="76">
        <f t="shared" si="133"/>
        <v>-3.0424419622619249E-2</v>
      </c>
      <c r="AV307" s="76">
        <f t="shared" si="134"/>
        <v>-3.9408195675943114E-2</v>
      </c>
      <c r="AW307" s="76">
        <f t="shared" si="135"/>
        <v>-8.2087825357417855E-3</v>
      </c>
      <c r="AY307" s="118">
        <v>44270</v>
      </c>
      <c r="AZ307" s="123">
        <f t="shared" si="136"/>
        <v>0</v>
      </c>
      <c r="BA307" s="67">
        <f t="shared" si="137"/>
        <v>4.8700828948274696E-2</v>
      </c>
      <c r="BB307" s="123">
        <f t="shared" si="138"/>
        <v>5.015241257978429E-2</v>
      </c>
      <c r="BC307" s="67">
        <f t="shared" si="139"/>
        <v>5.6695384046382136E-2</v>
      </c>
      <c r="BD307" s="67">
        <f t="shared" si="140"/>
        <v>8.6122186696708541E-2</v>
      </c>
      <c r="BE307" s="67">
        <f t="shared" si="141"/>
        <v>2.21223941237224E-2</v>
      </c>
      <c r="BH307" s="57">
        <f t="shared" si="142"/>
        <v>4.8700828948274696E-2</v>
      </c>
      <c r="BJ307" s="57">
        <f t="shared" si="143"/>
        <v>5.6695384046382136E-2</v>
      </c>
      <c r="BK307" s="57">
        <f t="shared" si="144"/>
        <v>8.6122186696708541E-2</v>
      </c>
      <c r="BL307" s="57">
        <f t="shared" si="145"/>
        <v>2.21223941237224E-2</v>
      </c>
    </row>
    <row r="308" spans="2:64" x14ac:dyDescent="0.25">
      <c r="B308" s="118">
        <v>44060</v>
      </c>
      <c r="C308" s="62">
        <v>9.2677249908447266</v>
      </c>
      <c r="D308" s="62">
        <v>9.2702140808105469</v>
      </c>
      <c r="E308" s="62">
        <v>4.116107702255249</v>
      </c>
      <c r="F308" s="62">
        <v>3.879414749145508</v>
      </c>
      <c r="G308" s="62">
        <v>45.495065307617189</v>
      </c>
      <c r="H308" s="62">
        <v>101100.6</v>
      </c>
      <c r="K308" s="67">
        <f t="shared" si="146"/>
        <v>0</v>
      </c>
      <c r="L308" s="67">
        <f t="shared" si="147"/>
        <v>-4.7102348375933412E-2</v>
      </c>
      <c r="M308" s="67">
        <f t="shared" si="122"/>
        <v>-7.3178796698151083E-2</v>
      </c>
      <c r="N308" s="67">
        <f t="shared" si="123"/>
        <v>-5.8660176414675469E-2</v>
      </c>
      <c r="O308" s="67">
        <f t="shared" si="124"/>
        <v>-6.6360376460140369E-2</v>
      </c>
      <c r="P308" s="67">
        <f t="shared" si="125"/>
        <v>-7.9423020312039405E-3</v>
      </c>
      <c r="S308" s="67">
        <f t="shared" si="148"/>
        <v>0</v>
      </c>
      <c r="T308" s="67">
        <f t="shared" si="149"/>
        <v>-4.8247777082635231E-2</v>
      </c>
      <c r="U308" s="67">
        <f t="shared" si="126"/>
        <v>-7.5994608716418749E-2</v>
      </c>
      <c r="V308" s="67">
        <f t="shared" si="127"/>
        <v>-6.0451074317265971E-2</v>
      </c>
      <c r="W308" s="67">
        <f t="shared" si="128"/>
        <v>-6.8664757243896549E-2</v>
      </c>
      <c r="X308" s="67">
        <f t="shared" si="129"/>
        <v>-7.9740101136859254E-3</v>
      </c>
      <c r="AR308" s="122">
        <f t="shared" si="130"/>
        <v>0</v>
      </c>
      <c r="AS308" s="76">
        <f t="shared" si="131"/>
        <v>-4.8247777082635231E-2</v>
      </c>
      <c r="AT308" s="122">
        <f t="shared" si="132"/>
        <v>-7.5994608716418749E-2</v>
      </c>
      <c r="AU308" s="76">
        <f t="shared" si="133"/>
        <v>-6.0451074317265971E-2</v>
      </c>
      <c r="AV308" s="76">
        <f t="shared" si="134"/>
        <v>-6.8664757243896549E-2</v>
      </c>
      <c r="AW308" s="76">
        <f t="shared" si="135"/>
        <v>-7.9740101136859254E-3</v>
      </c>
      <c r="AY308" s="118">
        <v>44277</v>
      </c>
      <c r="AZ308" s="123">
        <f t="shared" si="136"/>
        <v>0</v>
      </c>
      <c r="BA308" s="67">
        <f t="shared" si="137"/>
        <v>3.2486839163197175E-2</v>
      </c>
      <c r="BB308" s="123">
        <f t="shared" si="138"/>
        <v>1.9196206267076455E-2</v>
      </c>
      <c r="BC308" s="67">
        <f t="shared" si="139"/>
        <v>1.6081220484127537E-2</v>
      </c>
      <c r="BD308" s="67">
        <f t="shared" si="140"/>
        <v>4.9533437059024179E-3</v>
      </c>
      <c r="BE308" s="67">
        <f t="shared" si="141"/>
        <v>-1.3341540688012538E-2</v>
      </c>
      <c r="BH308" s="57">
        <f t="shared" si="142"/>
        <v>3.2486839163197175E-2</v>
      </c>
      <c r="BJ308" s="57">
        <f t="shared" si="143"/>
        <v>1.6081220484127537E-2</v>
      </c>
      <c r="BK308" s="57">
        <f t="shared" si="144"/>
        <v>4.9533437059024179E-3</v>
      </c>
      <c r="BL308" s="57">
        <f t="shared" si="145"/>
        <v>-1.3341540688012538E-2</v>
      </c>
    </row>
    <row r="309" spans="2:64" x14ac:dyDescent="0.25">
      <c r="B309" s="118">
        <v>44067</v>
      </c>
      <c r="C309" s="62">
        <v>9.2677249908447266</v>
      </c>
      <c r="D309" s="62">
        <v>9.2315992355346683</v>
      </c>
      <c r="E309" s="62">
        <v>4.155812454223633</v>
      </c>
      <c r="F309" s="62">
        <v>3.909454154968262</v>
      </c>
      <c r="G309" s="62">
        <v>43.450959777832033</v>
      </c>
      <c r="H309" s="62">
        <v>101562</v>
      </c>
      <c r="K309" s="67">
        <f t="shared" si="146"/>
        <v>0</v>
      </c>
      <c r="L309" s="67">
        <f t="shared" si="147"/>
        <v>-4.1654750299469079E-3</v>
      </c>
      <c r="M309" s="67">
        <f t="shared" si="122"/>
        <v>9.6461887881673647E-3</v>
      </c>
      <c r="N309" s="67">
        <f t="shared" si="123"/>
        <v>7.7432828829067102E-3</v>
      </c>
      <c r="O309" s="67">
        <f t="shared" si="124"/>
        <v>-4.4930269161365777E-2</v>
      </c>
      <c r="P309" s="67">
        <f t="shared" si="125"/>
        <v>4.5637711348893717E-3</v>
      </c>
      <c r="S309" s="67">
        <f t="shared" si="148"/>
        <v>0</v>
      </c>
      <c r="T309" s="67">
        <f t="shared" si="149"/>
        <v>-4.1741747885491324E-3</v>
      </c>
      <c r="U309" s="67">
        <f t="shared" si="126"/>
        <v>9.5999613504143527E-3</v>
      </c>
      <c r="V309" s="67">
        <f t="shared" si="127"/>
        <v>7.7134575331438433E-3</v>
      </c>
      <c r="W309" s="67">
        <f t="shared" si="128"/>
        <v>-4.5970924582030587E-2</v>
      </c>
      <c r="X309" s="67">
        <f t="shared" si="129"/>
        <v>4.5533887080988749E-3</v>
      </c>
      <c r="AR309" s="122">
        <f t="shared" si="130"/>
        <v>0</v>
      </c>
      <c r="AS309" s="76">
        <f t="shared" si="131"/>
        <v>-4.1741747885491324E-3</v>
      </c>
      <c r="AT309" s="122">
        <f t="shared" si="132"/>
        <v>9.5999613504143527E-3</v>
      </c>
      <c r="AU309" s="76">
        <f t="shared" si="133"/>
        <v>7.7134575331438433E-3</v>
      </c>
      <c r="AV309" s="76">
        <f t="shared" si="134"/>
        <v>-4.5970924582030587E-2</v>
      </c>
      <c r="AW309" s="76">
        <f t="shared" si="135"/>
        <v>4.5533887080988749E-3</v>
      </c>
      <c r="AY309" s="118">
        <v>44291</v>
      </c>
      <c r="AZ309" s="123">
        <f t="shared" si="136"/>
        <v>0</v>
      </c>
      <c r="BA309" s="67">
        <f t="shared" si="137"/>
        <v>1.1804588453153827E-2</v>
      </c>
      <c r="BB309" s="123">
        <f t="shared" si="138"/>
        <v>-3.0407138849505352E-2</v>
      </c>
      <c r="BC309" s="67">
        <f t="shared" si="139"/>
        <v>-2.5767215972015943E-2</v>
      </c>
      <c r="BD309" s="67">
        <f t="shared" si="140"/>
        <v>2.1491711021017799E-2</v>
      </c>
      <c r="BE309" s="67">
        <f t="shared" si="141"/>
        <v>1.4423355755637227E-2</v>
      </c>
      <c r="BH309" s="57">
        <f t="shared" si="142"/>
        <v>1.1804588453153827E-2</v>
      </c>
      <c r="BJ309" s="57">
        <f t="shared" si="143"/>
        <v>-2.5767215972015943E-2</v>
      </c>
      <c r="BK309" s="57">
        <f t="shared" si="144"/>
        <v>2.1491711021017799E-2</v>
      </c>
      <c r="BL309" s="57">
        <f t="shared" si="145"/>
        <v>1.4423355755637227E-2</v>
      </c>
    </row>
    <row r="310" spans="2:64" x14ac:dyDescent="0.25">
      <c r="B310" s="118">
        <v>44074</v>
      </c>
      <c r="C310" s="62">
        <v>9.2677249908447266</v>
      </c>
      <c r="D310" s="62">
        <v>8.9388589859008789</v>
      </c>
      <c r="E310" s="62">
        <v>4.1631654739379886</v>
      </c>
      <c r="F310" s="62">
        <v>3.8565268039703371</v>
      </c>
      <c r="G310" s="62">
        <v>41.967443084716798</v>
      </c>
      <c r="H310" s="62">
        <v>101082.2</v>
      </c>
      <c r="K310" s="67">
        <f t="shared" si="146"/>
        <v>0</v>
      </c>
      <c r="L310" s="67">
        <f t="shared" si="147"/>
        <v>-3.1710675709032188E-2</v>
      </c>
      <c r="M310" s="67">
        <f t="shared" si="122"/>
        <v>1.7693338656037394E-3</v>
      </c>
      <c r="N310" s="67">
        <f t="shared" si="123"/>
        <v>-1.3538296882357082E-2</v>
      </c>
      <c r="O310" s="67">
        <f t="shared" si="124"/>
        <v>-3.414232276342255E-2</v>
      </c>
      <c r="P310" s="67">
        <f t="shared" si="125"/>
        <v>-4.7242078730234116E-3</v>
      </c>
      <c r="S310" s="67">
        <f t="shared" si="148"/>
        <v>0</v>
      </c>
      <c r="T310" s="67">
        <f t="shared" si="149"/>
        <v>-3.2224347633559587E-2</v>
      </c>
      <c r="U310" s="67">
        <f t="shared" si="126"/>
        <v>1.7677704383179953E-3</v>
      </c>
      <c r="V310" s="67">
        <f t="shared" si="127"/>
        <v>-1.3630775238410039E-2</v>
      </c>
      <c r="W310" s="67">
        <f t="shared" si="128"/>
        <v>-3.4738787677284617E-2</v>
      </c>
      <c r="X310" s="67">
        <f t="shared" si="129"/>
        <v>-4.7354022132121186E-3</v>
      </c>
      <c r="AR310" s="122">
        <f t="shared" si="130"/>
        <v>0</v>
      </c>
      <c r="AS310" s="76">
        <f t="shared" si="131"/>
        <v>-3.2224347633559587E-2</v>
      </c>
      <c r="AT310" s="122">
        <f t="shared" si="132"/>
        <v>1.7677704383179953E-3</v>
      </c>
      <c r="AU310" s="76">
        <f t="shared" si="133"/>
        <v>-1.3630775238410039E-2</v>
      </c>
      <c r="AV310" s="76">
        <f t="shared" si="134"/>
        <v>-3.4738787677284617E-2</v>
      </c>
      <c r="AW310" s="76">
        <f t="shared" si="135"/>
        <v>-4.7354022132121186E-3</v>
      </c>
      <c r="AY310" s="118">
        <v>44298</v>
      </c>
      <c r="AZ310" s="123">
        <f t="shared" si="136"/>
        <v>0</v>
      </c>
      <c r="BA310" s="67">
        <f t="shared" si="137"/>
        <v>3.1027284242350361E-2</v>
      </c>
      <c r="BB310" s="123">
        <f t="shared" si="138"/>
        <v>-2.0089387284587507E-2</v>
      </c>
      <c r="BC310" s="67">
        <f t="shared" si="139"/>
        <v>-1.8735951107829659E-2</v>
      </c>
      <c r="BD310" s="67">
        <f t="shared" si="140"/>
        <v>1.4999487361864502E-2</v>
      </c>
      <c r="BE310" s="67">
        <f t="shared" si="141"/>
        <v>1.9506978932071074E-2</v>
      </c>
      <c r="BH310" s="57">
        <f t="shared" si="142"/>
        <v>3.1027284242350361E-2</v>
      </c>
      <c r="BJ310" s="57">
        <f t="shared" si="143"/>
        <v>-1.8735951107829659E-2</v>
      </c>
      <c r="BK310" s="57">
        <f t="shared" si="144"/>
        <v>1.4999487361864502E-2</v>
      </c>
      <c r="BL310" s="57">
        <f t="shared" si="145"/>
        <v>1.9506978932071074E-2</v>
      </c>
    </row>
    <row r="311" spans="2:64" x14ac:dyDescent="0.25">
      <c r="B311" s="118">
        <v>44081</v>
      </c>
      <c r="C311" s="62">
        <v>10.17990350723267</v>
      </c>
      <c r="D311" s="62">
        <v>8.9536614418029785</v>
      </c>
      <c r="E311" s="62">
        <v>4.2370611429214478</v>
      </c>
      <c r="F311" s="62">
        <v>3.9552294611930852</v>
      </c>
      <c r="G311" s="62">
        <v>41.523069381713867</v>
      </c>
      <c r="H311" s="62">
        <v>99635</v>
      </c>
      <c r="K311" s="67">
        <f t="shared" si="146"/>
        <v>9.8425289624913814E-2</v>
      </c>
      <c r="L311" s="67">
        <f t="shared" si="147"/>
        <v>1.6559670451730124E-3</v>
      </c>
      <c r="M311" s="67">
        <f t="shared" si="122"/>
        <v>1.7749875532466097E-2</v>
      </c>
      <c r="N311" s="67">
        <f t="shared" si="123"/>
        <v>2.5593665554491274E-2</v>
      </c>
      <c r="O311" s="67">
        <f t="shared" si="124"/>
        <v>-1.058853411931493E-2</v>
      </c>
      <c r="P311" s="67">
        <f t="shared" si="125"/>
        <v>-1.4317060768364698E-2</v>
      </c>
      <c r="S311" s="67">
        <f t="shared" si="148"/>
        <v>9.3877599264216544E-2</v>
      </c>
      <c r="T311" s="67">
        <f t="shared" si="149"/>
        <v>1.6545974435472986E-3</v>
      </c>
      <c r="U311" s="67">
        <f t="shared" si="126"/>
        <v>1.7594186104177383E-2</v>
      </c>
      <c r="V311" s="67">
        <f t="shared" si="127"/>
        <v>2.5271630833770663E-2</v>
      </c>
      <c r="W311" s="67">
        <f t="shared" si="128"/>
        <v>-1.0644991534548504E-2</v>
      </c>
      <c r="X311" s="67">
        <f t="shared" si="129"/>
        <v>-1.4420538737255533E-2</v>
      </c>
      <c r="AR311" s="122">
        <f t="shared" si="130"/>
        <v>9.3877599264216544E-2</v>
      </c>
      <c r="AS311" s="76">
        <f t="shared" si="131"/>
        <v>1.6545974435472986E-3</v>
      </c>
      <c r="AT311" s="122">
        <f t="shared" si="132"/>
        <v>1.7594186104177383E-2</v>
      </c>
      <c r="AU311" s="76">
        <f t="shared" si="133"/>
        <v>2.5271630833770663E-2</v>
      </c>
      <c r="AV311" s="76">
        <f t="shared" si="134"/>
        <v>-1.0644991534548504E-2</v>
      </c>
      <c r="AW311" s="76">
        <f t="shared" si="135"/>
        <v>-1.4420538737255533E-2</v>
      </c>
      <c r="AY311" s="118">
        <v>44305</v>
      </c>
      <c r="AZ311" s="123">
        <f t="shared" si="136"/>
        <v>0</v>
      </c>
      <c r="BA311" s="67">
        <f t="shared" si="137"/>
        <v>4.782810313387869E-2</v>
      </c>
      <c r="BB311" s="123">
        <f t="shared" si="138"/>
        <v>2.3782740232216583E-2</v>
      </c>
      <c r="BC311" s="67">
        <f t="shared" si="139"/>
        <v>1.9895329480588433E-2</v>
      </c>
      <c r="BD311" s="67">
        <f t="shared" si="140"/>
        <v>-5.2620368933694985E-3</v>
      </c>
      <c r="BE311" s="67">
        <f t="shared" si="141"/>
        <v>1.502072655335853E-3</v>
      </c>
      <c r="BH311" s="57">
        <f t="shared" si="142"/>
        <v>4.782810313387869E-2</v>
      </c>
      <c r="BJ311" s="57">
        <f t="shared" si="143"/>
        <v>1.9895329480588433E-2</v>
      </c>
      <c r="BK311" s="57">
        <f t="shared" si="144"/>
        <v>-5.2620368933694985E-3</v>
      </c>
      <c r="BL311" s="57">
        <f t="shared" si="145"/>
        <v>1.502072655335853E-3</v>
      </c>
    </row>
    <row r="312" spans="2:64" x14ac:dyDescent="0.25">
      <c r="B312" s="118">
        <v>44088</v>
      </c>
      <c r="C312" s="62">
        <v>11.092082023620611</v>
      </c>
      <c r="D312" s="62">
        <v>8.9954950332641594</v>
      </c>
      <c r="E312" s="62">
        <v>4.1131664276123043</v>
      </c>
      <c r="F312" s="62">
        <v>3.8379312038421629</v>
      </c>
      <c r="G312" s="62">
        <v>40.384798431396483</v>
      </c>
      <c r="H312" s="62">
        <v>99727.4</v>
      </c>
      <c r="K312" s="67">
        <f t="shared" si="146"/>
        <v>8.9605811660184331E-2</v>
      </c>
      <c r="L312" s="67">
        <f t="shared" si="147"/>
        <v>4.6722328885329123E-3</v>
      </c>
      <c r="M312" s="67">
        <f t="shared" si="122"/>
        <v>-2.9240719246198643E-2</v>
      </c>
      <c r="N312" s="67">
        <f t="shared" si="123"/>
        <v>-2.9656498694146438E-2</v>
      </c>
      <c r="O312" s="67">
        <f t="shared" si="124"/>
        <v>-2.7412977105653491E-2</v>
      </c>
      <c r="P312" s="67">
        <f t="shared" si="125"/>
        <v>9.2738495508593033E-4</v>
      </c>
      <c r="S312" s="67">
        <f t="shared" si="148"/>
        <v>8.5815990154562219E-2</v>
      </c>
      <c r="T312" s="67">
        <f t="shared" si="149"/>
        <v>4.6613518876673305E-3</v>
      </c>
      <c r="U312" s="67">
        <f t="shared" si="126"/>
        <v>-2.967675002069484E-2</v>
      </c>
      <c r="V312" s="67">
        <f t="shared" si="127"/>
        <v>-3.0105145114606723E-2</v>
      </c>
      <c r="W312" s="67">
        <f t="shared" si="128"/>
        <v>-2.7795723796976663E-2</v>
      </c>
      <c r="X312" s="67">
        <f t="shared" si="129"/>
        <v>9.2695519933729063E-4</v>
      </c>
      <c r="AR312" s="122">
        <f t="shared" si="130"/>
        <v>8.5815990154562219E-2</v>
      </c>
      <c r="AS312" s="76">
        <f t="shared" si="131"/>
        <v>4.6613518876673305E-3</v>
      </c>
      <c r="AT312" s="122">
        <f t="shared" si="132"/>
        <v>-2.967675002069484E-2</v>
      </c>
      <c r="AU312" s="76">
        <f t="shared" si="133"/>
        <v>-3.0105145114606723E-2</v>
      </c>
      <c r="AV312" s="76">
        <f t="shared" si="134"/>
        <v>-2.7795723796976663E-2</v>
      </c>
      <c r="AW312" s="76">
        <f t="shared" si="135"/>
        <v>9.2695519933729063E-4</v>
      </c>
      <c r="AY312" s="118">
        <v>44312</v>
      </c>
      <c r="AZ312" s="123">
        <f t="shared" si="136"/>
        <v>1.7213097753492419E-3</v>
      </c>
      <c r="BA312" s="67">
        <f t="shared" si="137"/>
        <v>1.5567339791052428E-2</v>
      </c>
      <c r="BB312" s="123">
        <f t="shared" si="138"/>
        <v>-2.3782800518884661E-2</v>
      </c>
      <c r="BC312" s="67">
        <f t="shared" si="139"/>
        <v>-1.1889656412960034E-2</v>
      </c>
      <c r="BD312" s="67">
        <f t="shared" si="140"/>
        <v>-9.9212938300426434E-3</v>
      </c>
      <c r="BE312" s="67">
        <f t="shared" si="141"/>
        <v>-1.8736727479295222E-3</v>
      </c>
      <c r="BH312" s="57">
        <f t="shared" si="142"/>
        <v>1.5567339791052428E-2</v>
      </c>
      <c r="BJ312" s="57">
        <f t="shared" si="143"/>
        <v>-1.1889656412960034E-2</v>
      </c>
      <c r="BK312" s="57">
        <f t="shared" si="144"/>
        <v>-9.9212938300426434E-3</v>
      </c>
      <c r="BL312" s="57">
        <f t="shared" si="145"/>
        <v>-1.8736727479295222E-3</v>
      </c>
    </row>
    <row r="313" spans="2:64" x14ac:dyDescent="0.25">
      <c r="B313" s="118">
        <v>44095</v>
      </c>
      <c r="C313" s="62">
        <v>11.092082023620611</v>
      </c>
      <c r="D313" s="62">
        <v>9.0377269744873043</v>
      </c>
      <c r="E313" s="62">
        <v>4.030814838409424</v>
      </c>
      <c r="F313" s="62">
        <v>3.8164742946624761</v>
      </c>
      <c r="G313" s="62">
        <v>40.974446105957028</v>
      </c>
      <c r="H313" s="62">
        <v>96806.2</v>
      </c>
      <c r="K313" s="67">
        <f t="shared" si="146"/>
        <v>0</v>
      </c>
      <c r="L313" s="67">
        <f t="shared" si="147"/>
        <v>4.6947878984955338E-3</v>
      </c>
      <c r="M313" s="67">
        <f t="shared" si="122"/>
        <v>-2.0021458079119259E-2</v>
      </c>
      <c r="N313" s="67">
        <f t="shared" si="123"/>
        <v>-5.5907487758525276E-3</v>
      </c>
      <c r="O313" s="67">
        <f t="shared" si="124"/>
        <v>1.4600733381453068E-2</v>
      </c>
      <c r="P313" s="67">
        <f t="shared" si="125"/>
        <v>-2.9291849581960405E-2</v>
      </c>
      <c r="S313" s="67">
        <f t="shared" si="148"/>
        <v>0</v>
      </c>
      <c r="T313" s="67">
        <f t="shared" si="149"/>
        <v>4.6838017534511674E-3</v>
      </c>
      <c r="U313" s="67">
        <f t="shared" si="126"/>
        <v>-2.0224603556341619E-2</v>
      </c>
      <c r="V313" s="67">
        <f t="shared" si="127"/>
        <v>-5.6064355061564344E-3</v>
      </c>
      <c r="W313" s="67">
        <f t="shared" si="128"/>
        <v>1.4495168978353228E-2</v>
      </c>
      <c r="X313" s="67">
        <f t="shared" si="129"/>
        <v>-2.9729421865663904E-2</v>
      </c>
      <c r="AR313" s="122">
        <f t="shared" si="130"/>
        <v>0</v>
      </c>
      <c r="AS313" s="76">
        <f t="shared" si="131"/>
        <v>4.6838017534511674E-3</v>
      </c>
      <c r="AT313" s="122">
        <f t="shared" si="132"/>
        <v>-2.0224603556341619E-2</v>
      </c>
      <c r="AU313" s="76">
        <f t="shared" si="133"/>
        <v>-5.6064355061564344E-3</v>
      </c>
      <c r="AV313" s="76">
        <f t="shared" si="134"/>
        <v>1.4495168978353228E-2</v>
      </c>
      <c r="AW313" s="76">
        <f t="shared" si="135"/>
        <v>-2.9729421865663904E-2</v>
      </c>
      <c r="AY313" s="118">
        <v>44319</v>
      </c>
      <c r="AZ313" s="123">
        <f t="shared" si="136"/>
        <v>4.2986488768119538E-4</v>
      </c>
      <c r="BA313" s="67">
        <f t="shared" si="137"/>
        <v>4.1594360938376922E-2</v>
      </c>
      <c r="BB313" s="123">
        <f t="shared" si="138"/>
        <v>-2.7752928367498729E-2</v>
      </c>
      <c r="BC313" s="67">
        <f t="shared" si="139"/>
        <v>-2.9511935063888581E-2</v>
      </c>
      <c r="BD313" s="67">
        <f t="shared" si="140"/>
        <v>-3.4778173779498898E-2</v>
      </c>
      <c r="BE313" s="67">
        <f t="shared" si="141"/>
        <v>-2.5900351583798766E-3</v>
      </c>
      <c r="BH313" s="57">
        <f t="shared" si="142"/>
        <v>4.1594360938376922E-2</v>
      </c>
      <c r="BJ313" s="57">
        <f t="shared" si="143"/>
        <v>-2.9511935063888581E-2</v>
      </c>
      <c r="BK313" s="57">
        <f t="shared" si="144"/>
        <v>-3.4778173779498898E-2</v>
      </c>
      <c r="BL313" s="57">
        <f t="shared" si="145"/>
        <v>-2.5900351583798766E-3</v>
      </c>
    </row>
    <row r="314" spans="2:64" x14ac:dyDescent="0.25">
      <c r="B314" s="118">
        <v>44102</v>
      </c>
      <c r="C314" s="62">
        <v>11.092082023620611</v>
      </c>
      <c r="D314" s="62">
        <v>8.7412776947021484</v>
      </c>
      <c r="E314" s="62">
        <v>3.8278771877288822</v>
      </c>
      <c r="F314" s="62">
        <v>3.6591234683990481</v>
      </c>
      <c r="G314" s="62">
        <v>39.819078063964852</v>
      </c>
      <c r="H314" s="62">
        <v>94468.800000000003</v>
      </c>
      <c r="K314" s="67">
        <f t="shared" si="146"/>
        <v>0</v>
      </c>
      <c r="L314" s="67">
        <f t="shared" si="147"/>
        <v>-3.2801309513111665E-2</v>
      </c>
      <c r="M314" s="67">
        <f t="shared" si="122"/>
        <v>-5.0346557412352388E-2</v>
      </c>
      <c r="N314" s="67">
        <f t="shared" si="123"/>
        <v>-4.1229368813905265E-2</v>
      </c>
      <c r="O314" s="67">
        <f t="shared" si="124"/>
        <v>-2.8197282740673901E-2</v>
      </c>
      <c r="P314" s="67">
        <f t="shared" si="125"/>
        <v>-2.4145147728141358E-2</v>
      </c>
      <c r="S314" s="67">
        <f t="shared" si="148"/>
        <v>0</v>
      </c>
      <c r="T314" s="67">
        <f t="shared" si="149"/>
        <v>-3.3351333604215584E-2</v>
      </c>
      <c r="U314" s="67">
        <f t="shared" si="126"/>
        <v>-5.1658158218423768E-2</v>
      </c>
      <c r="V314" s="67">
        <f t="shared" si="127"/>
        <v>-4.2103407694028774E-2</v>
      </c>
      <c r="W314" s="67">
        <f t="shared" si="128"/>
        <v>-2.8602460904626235E-2</v>
      </c>
      <c r="X314" s="67">
        <f t="shared" si="129"/>
        <v>-2.4441420563075442E-2</v>
      </c>
      <c r="AR314" s="122">
        <f t="shared" si="130"/>
        <v>0</v>
      </c>
      <c r="AS314" s="76">
        <f t="shared" si="131"/>
        <v>-3.3351333604215584E-2</v>
      </c>
      <c r="AT314" s="122">
        <f t="shared" si="132"/>
        <v>-5.1658158218423768E-2</v>
      </c>
      <c r="AU314" s="76">
        <f t="shared" si="133"/>
        <v>-4.2103407694028774E-2</v>
      </c>
      <c r="AV314" s="76">
        <f t="shared" si="134"/>
        <v>-2.8602460904626235E-2</v>
      </c>
      <c r="AW314" s="76">
        <f t="shared" si="135"/>
        <v>-2.4441420563075442E-2</v>
      </c>
      <c r="AY314" s="118">
        <v>44326</v>
      </c>
      <c r="AZ314" s="123">
        <f t="shared" si="136"/>
        <v>0</v>
      </c>
      <c r="BA314" s="67">
        <f t="shared" si="137"/>
        <v>-1.5658855652678987E-2</v>
      </c>
      <c r="BB314" s="123">
        <f t="shared" si="138"/>
        <v>-1.663444189204262E-2</v>
      </c>
      <c r="BC314" s="67">
        <f t="shared" si="139"/>
        <v>-1.26399063384495E-2</v>
      </c>
      <c r="BD314" s="67">
        <f t="shared" si="140"/>
        <v>2.8348041471346539E-2</v>
      </c>
      <c r="BE314" s="67">
        <f t="shared" si="141"/>
        <v>1.4475864377346449E-2</v>
      </c>
      <c r="BH314" s="57">
        <f t="shared" si="142"/>
        <v>-1.5658855652678987E-2</v>
      </c>
      <c r="BJ314" s="57">
        <f t="shared" si="143"/>
        <v>-1.26399063384495E-2</v>
      </c>
      <c r="BK314" s="57">
        <f t="shared" si="144"/>
        <v>2.8348041471346539E-2</v>
      </c>
      <c r="BL314" s="57">
        <f t="shared" si="145"/>
        <v>1.4475864377346449E-2</v>
      </c>
    </row>
    <row r="315" spans="2:64" x14ac:dyDescent="0.25">
      <c r="B315" s="118">
        <v>44109</v>
      </c>
      <c r="C315" s="62">
        <v>11.092082023620611</v>
      </c>
      <c r="D315" s="62">
        <v>8.815948486328125</v>
      </c>
      <c r="E315" s="62">
        <v>3.7808189392089839</v>
      </c>
      <c r="F315" s="62">
        <v>3.6634147644042971</v>
      </c>
      <c r="G315" s="62">
        <v>38.971355438232422</v>
      </c>
      <c r="H315" s="62">
        <v>96526.6</v>
      </c>
      <c r="K315" s="67">
        <f t="shared" si="146"/>
        <v>0</v>
      </c>
      <c r="L315" s="67">
        <f t="shared" si="147"/>
        <v>8.5423200399219468E-3</v>
      </c>
      <c r="M315" s="67">
        <f t="shared" si="122"/>
        <v>-1.2293562779588152E-2</v>
      </c>
      <c r="N315" s="67">
        <f t="shared" si="123"/>
        <v>1.1727661125155997E-3</v>
      </c>
      <c r="O315" s="67">
        <f t="shared" si="124"/>
        <v>-2.1289358441967443E-2</v>
      </c>
      <c r="P315" s="67">
        <f t="shared" si="125"/>
        <v>2.1782853174804773E-2</v>
      </c>
      <c r="S315" s="67">
        <f t="shared" si="148"/>
        <v>0</v>
      </c>
      <c r="T315" s="67">
        <f t="shared" si="149"/>
        <v>8.5060408831273606E-3</v>
      </c>
      <c r="U315" s="67">
        <f t="shared" si="126"/>
        <v>-1.2369753705055508E-2</v>
      </c>
      <c r="V315" s="67">
        <f t="shared" si="127"/>
        <v>1.1720789595322833E-3</v>
      </c>
      <c r="W315" s="67">
        <f t="shared" si="128"/>
        <v>-2.1519245453214649E-2</v>
      </c>
      <c r="X315" s="67">
        <f t="shared" si="129"/>
        <v>2.154899677434987E-2</v>
      </c>
      <c r="AR315" s="122">
        <f t="shared" si="130"/>
        <v>0</v>
      </c>
      <c r="AS315" s="76">
        <f t="shared" si="131"/>
        <v>8.5060408831273606E-3</v>
      </c>
      <c r="AT315" s="122">
        <f t="shared" si="132"/>
        <v>-1.2369753705055508E-2</v>
      </c>
      <c r="AU315" s="76">
        <f t="shared" si="133"/>
        <v>1.1720789595322833E-3</v>
      </c>
      <c r="AV315" s="76">
        <f t="shared" si="134"/>
        <v>-2.1519245453214649E-2</v>
      </c>
      <c r="AW315" s="76">
        <f t="shared" si="135"/>
        <v>2.154899677434987E-2</v>
      </c>
      <c r="AY315" s="118">
        <v>44333</v>
      </c>
      <c r="AZ315" s="123">
        <f t="shared" si="136"/>
        <v>0</v>
      </c>
      <c r="BA315" s="67">
        <f t="shared" si="137"/>
        <v>2.2654793602431701E-2</v>
      </c>
      <c r="BB315" s="123">
        <f t="shared" si="138"/>
        <v>9.8184298574522846E-3</v>
      </c>
      <c r="BC315" s="67">
        <f t="shared" si="139"/>
        <v>1.3122998146723196E-2</v>
      </c>
      <c r="BD315" s="67">
        <f t="shared" si="140"/>
        <v>8.7774787874161566E-3</v>
      </c>
      <c r="BE315" s="67">
        <f t="shared" si="141"/>
        <v>1.0936893681258839E-2</v>
      </c>
      <c r="BH315" s="57">
        <f t="shared" si="142"/>
        <v>2.2654793602431701E-2</v>
      </c>
      <c r="BJ315" s="57">
        <f t="shared" si="143"/>
        <v>1.3122998146723196E-2</v>
      </c>
      <c r="BK315" s="57">
        <f t="shared" si="144"/>
        <v>8.7774787874161566E-3</v>
      </c>
      <c r="BL315" s="57">
        <f t="shared" si="145"/>
        <v>1.0936893681258839E-2</v>
      </c>
    </row>
    <row r="316" spans="2:64" x14ac:dyDescent="0.25">
      <c r="B316" s="118">
        <v>44116</v>
      </c>
      <c r="C316" s="62">
        <v>11.092082023620611</v>
      </c>
      <c r="D316" s="62">
        <v>8.8596920967102051</v>
      </c>
      <c r="E316" s="62">
        <v>3.8675820827484131</v>
      </c>
      <c r="F316" s="62">
        <v>3.7835734486579899</v>
      </c>
      <c r="G316" s="62">
        <v>39.427263259887702</v>
      </c>
      <c r="H316" s="62">
        <v>98800</v>
      </c>
      <c r="K316" s="67">
        <f t="shared" si="146"/>
        <v>0</v>
      </c>
      <c r="L316" s="67">
        <f t="shared" si="147"/>
        <v>4.9618722761275436E-3</v>
      </c>
      <c r="M316" s="67">
        <f t="shared" si="122"/>
        <v>2.2948240826782706E-2</v>
      </c>
      <c r="N316" s="67">
        <f t="shared" si="123"/>
        <v>3.279963967531585E-2</v>
      </c>
      <c r="O316" s="67">
        <f t="shared" si="124"/>
        <v>1.1698536438586871E-2</v>
      </c>
      <c r="P316" s="67">
        <f t="shared" si="125"/>
        <v>2.3552057153157779E-2</v>
      </c>
      <c r="S316" s="67">
        <f t="shared" si="148"/>
        <v>0</v>
      </c>
      <c r="T316" s="67">
        <f t="shared" si="149"/>
        <v>4.9496027576697342E-3</v>
      </c>
      <c r="U316" s="67">
        <f t="shared" si="126"/>
        <v>2.2688890212254339E-2</v>
      </c>
      <c r="V316" s="67">
        <f t="shared" si="127"/>
        <v>3.2273211668859783E-2</v>
      </c>
      <c r="W316" s="67">
        <f t="shared" si="128"/>
        <v>1.1630637592886708E-2</v>
      </c>
      <c r="X316" s="67">
        <f t="shared" si="129"/>
        <v>2.3278986724326704E-2</v>
      </c>
      <c r="AR316" s="122">
        <f t="shared" si="130"/>
        <v>0</v>
      </c>
      <c r="AS316" s="76">
        <f t="shared" si="131"/>
        <v>4.9496027576697342E-3</v>
      </c>
      <c r="AT316" s="122">
        <f t="shared" si="132"/>
        <v>2.2688890212254339E-2</v>
      </c>
      <c r="AU316" s="76">
        <f t="shared" si="133"/>
        <v>3.2273211668859783E-2</v>
      </c>
      <c r="AV316" s="76">
        <f t="shared" si="134"/>
        <v>1.1630637592886708E-2</v>
      </c>
      <c r="AW316" s="76">
        <f t="shared" si="135"/>
        <v>2.3278986724326704E-2</v>
      </c>
      <c r="AY316" s="118">
        <v>44340</v>
      </c>
      <c r="AZ316" s="123">
        <f t="shared" si="136"/>
        <v>0</v>
      </c>
      <c r="BA316" s="67">
        <f t="shared" si="137"/>
        <v>2.9669230556270726E-3</v>
      </c>
      <c r="BB316" s="123">
        <f t="shared" si="138"/>
        <v>2.4396689021568209E-3</v>
      </c>
      <c r="BC316" s="67">
        <f t="shared" si="139"/>
        <v>-4.7345862907489343E-8</v>
      </c>
      <c r="BD316" s="67">
        <f t="shared" si="140"/>
        <v>-1.297310462910678E-3</v>
      </c>
      <c r="BE316" s="67">
        <f t="shared" si="141"/>
        <v>1.1483916084307703E-2</v>
      </c>
      <c r="BH316" s="57">
        <f t="shared" si="142"/>
        <v>2.9669230556270726E-3</v>
      </c>
      <c r="BJ316" s="57">
        <f t="shared" si="143"/>
        <v>-4.7345862907489343E-8</v>
      </c>
      <c r="BK316" s="57">
        <f t="shared" si="144"/>
        <v>-1.297310462910678E-3</v>
      </c>
      <c r="BL316" s="57">
        <f t="shared" si="145"/>
        <v>1.1483916084307703E-2</v>
      </c>
    </row>
    <row r="317" spans="2:64" x14ac:dyDescent="0.25">
      <c r="B317" s="118">
        <v>44123</v>
      </c>
      <c r="C317" s="62">
        <v>11.092082023620611</v>
      </c>
      <c r="D317" s="62">
        <v>8.6012248992919922</v>
      </c>
      <c r="E317" s="62">
        <v>3.7631721496582031</v>
      </c>
      <c r="F317" s="62">
        <v>3.669136762619019</v>
      </c>
      <c r="G317" s="62">
        <v>39.137139892578134</v>
      </c>
      <c r="H317" s="62">
        <v>100585.60000000001</v>
      </c>
      <c r="K317" s="67">
        <f t="shared" si="146"/>
        <v>0</v>
      </c>
      <c r="L317" s="67">
        <f t="shared" si="147"/>
        <v>-2.9173383747070347E-2</v>
      </c>
      <c r="M317" s="67">
        <f t="shared" si="122"/>
        <v>-2.6996177678021871E-2</v>
      </c>
      <c r="N317" s="67">
        <f t="shared" si="123"/>
        <v>-3.0245662623401892E-2</v>
      </c>
      <c r="O317" s="67">
        <f t="shared" si="124"/>
        <v>-7.3584454847195335E-3</v>
      </c>
      <c r="P317" s="67">
        <f t="shared" si="125"/>
        <v>1.8072874493927138E-2</v>
      </c>
      <c r="S317" s="67">
        <f t="shared" si="148"/>
        <v>0</v>
      </c>
      <c r="T317" s="67">
        <f t="shared" si="149"/>
        <v>-2.9607388681328811E-2</v>
      </c>
      <c r="U317" s="67">
        <f t="shared" si="126"/>
        <v>-2.7367268415381358E-2</v>
      </c>
      <c r="V317" s="67">
        <f t="shared" si="127"/>
        <v>-3.0712499997045499E-2</v>
      </c>
      <c r="W317" s="67">
        <f t="shared" si="128"/>
        <v>-7.3856523938992192E-3</v>
      </c>
      <c r="X317" s="67">
        <f t="shared" si="129"/>
        <v>1.791150151306262E-2</v>
      </c>
      <c r="AR317" s="122">
        <f t="shared" si="130"/>
        <v>0</v>
      </c>
      <c r="AS317" s="76">
        <f t="shared" si="131"/>
        <v>-2.9607388681328811E-2</v>
      </c>
      <c r="AT317" s="122">
        <f t="shared" si="132"/>
        <v>-2.7367268415381358E-2</v>
      </c>
      <c r="AU317" s="76">
        <f t="shared" si="133"/>
        <v>-3.0712499997045499E-2</v>
      </c>
      <c r="AV317" s="76">
        <f t="shared" si="134"/>
        <v>-7.3856523938992192E-3</v>
      </c>
      <c r="AW317" s="76">
        <f t="shared" si="135"/>
        <v>1.791150151306262E-2</v>
      </c>
      <c r="AY317" s="118">
        <v>44347</v>
      </c>
      <c r="AZ317" s="123">
        <f t="shared" si="136"/>
        <v>0</v>
      </c>
      <c r="BA317" s="67">
        <f t="shared" si="137"/>
        <v>6.1343045471975808E-3</v>
      </c>
      <c r="BB317" s="123">
        <f t="shared" si="138"/>
        <v>-1.324523712586911E-2</v>
      </c>
      <c r="BC317" s="67">
        <f t="shared" si="139"/>
        <v>-1.0801766300496911E-2</v>
      </c>
      <c r="BD317" s="67">
        <f t="shared" si="140"/>
        <v>-6.3337205216643655E-2</v>
      </c>
      <c r="BE317" s="67">
        <f t="shared" si="141"/>
        <v>3.4545666130829884E-2</v>
      </c>
      <c r="BH317" s="57">
        <f t="shared" si="142"/>
        <v>6.1343045471975808E-3</v>
      </c>
      <c r="BJ317" s="57">
        <f t="shared" si="143"/>
        <v>-1.0801766300496911E-2</v>
      </c>
      <c r="BK317" s="57">
        <f t="shared" si="144"/>
        <v>-6.3337205216643655E-2</v>
      </c>
      <c r="BL317" s="57">
        <f t="shared" si="145"/>
        <v>3.4545666130829884E-2</v>
      </c>
    </row>
    <row r="318" spans="2:64" x14ac:dyDescent="0.25">
      <c r="B318" s="118">
        <v>44130</v>
      </c>
      <c r="C318" s="62">
        <v>11.092082023620611</v>
      </c>
      <c r="D318" s="62">
        <v>8.3259464263916012</v>
      </c>
      <c r="E318" s="62">
        <v>3.652879762649536</v>
      </c>
      <c r="F318" s="62">
        <v>3.564712905883789</v>
      </c>
      <c r="G318" s="62">
        <v>37.915119934082028</v>
      </c>
      <c r="H318" s="62">
        <v>97305.2</v>
      </c>
      <c r="K318" s="67">
        <f t="shared" si="146"/>
        <v>0</v>
      </c>
      <c r="L318" s="67">
        <f t="shared" si="147"/>
        <v>-3.2004566340667395E-2</v>
      </c>
      <c r="M318" s="67">
        <f t="shared" si="122"/>
        <v>-2.9308355457159929E-2</v>
      </c>
      <c r="N318" s="67">
        <f t="shared" si="123"/>
        <v>-2.8460061178175455E-2</v>
      </c>
      <c r="O318" s="67">
        <f t="shared" si="124"/>
        <v>-3.1224048610865585E-2</v>
      </c>
      <c r="P318" s="67">
        <f t="shared" si="125"/>
        <v>-3.2613018165622232E-2</v>
      </c>
      <c r="S318" s="67">
        <f t="shared" si="148"/>
        <v>0</v>
      </c>
      <c r="T318" s="67">
        <f t="shared" si="149"/>
        <v>-3.252790901076439E-2</v>
      </c>
      <c r="U318" s="67">
        <f t="shared" si="126"/>
        <v>-2.9746425962648732E-2</v>
      </c>
      <c r="V318" s="67">
        <f t="shared" si="127"/>
        <v>-2.8872900539428512E-2</v>
      </c>
      <c r="W318" s="67">
        <f t="shared" si="128"/>
        <v>-3.1721910142667183E-2</v>
      </c>
      <c r="X318" s="67">
        <f t="shared" si="129"/>
        <v>-3.3156675543031804E-2</v>
      </c>
      <c r="AR318" s="122">
        <f t="shared" si="130"/>
        <v>0</v>
      </c>
      <c r="AS318" s="76">
        <f t="shared" si="131"/>
        <v>-3.252790901076439E-2</v>
      </c>
      <c r="AT318" s="122">
        <f t="shared" si="132"/>
        <v>-2.9746425962648732E-2</v>
      </c>
      <c r="AU318" s="76">
        <f t="shared" si="133"/>
        <v>-2.8872900539428512E-2</v>
      </c>
      <c r="AV318" s="76">
        <f t="shared" si="134"/>
        <v>-3.1721910142667183E-2</v>
      </c>
      <c r="AW318" s="76">
        <f t="shared" si="135"/>
        <v>-3.3156675543031804E-2</v>
      </c>
      <c r="AY318" s="118">
        <v>44354</v>
      </c>
      <c r="AZ318" s="123">
        <f t="shared" si="136"/>
        <v>0</v>
      </c>
      <c r="BA318" s="67">
        <f t="shared" si="137"/>
        <v>-1.0473717321272238E-2</v>
      </c>
      <c r="BB318" s="123">
        <f t="shared" si="138"/>
        <v>1.4803600903510556E-3</v>
      </c>
      <c r="BC318" s="67">
        <f t="shared" si="139"/>
        <v>5.961503139441362E-3</v>
      </c>
      <c r="BD318" s="67">
        <f t="shared" si="140"/>
        <v>-1.2136460940109147E-2</v>
      </c>
      <c r="BE318" s="67">
        <f t="shared" si="141"/>
        <v>1.1177069047059639E-2</v>
      </c>
      <c r="BH318" s="57">
        <f t="shared" si="142"/>
        <v>-1.0473717321272238E-2</v>
      </c>
      <c r="BJ318" s="57">
        <f t="shared" si="143"/>
        <v>5.961503139441362E-3</v>
      </c>
      <c r="BK318" s="57">
        <f t="shared" si="144"/>
        <v>-1.2136460940109147E-2</v>
      </c>
      <c r="BL318" s="57">
        <f t="shared" si="145"/>
        <v>1.1177069047059639E-2</v>
      </c>
    </row>
    <row r="319" spans="2:64" x14ac:dyDescent="0.25">
      <c r="B319" s="118">
        <v>44137</v>
      </c>
      <c r="C319" s="62">
        <v>11.092082023620611</v>
      </c>
      <c r="D319" s="62">
        <v>8.9098436832427979</v>
      </c>
      <c r="E319" s="62">
        <v>3.740745902061462</v>
      </c>
      <c r="F319" s="62">
        <v>3.5850970149040222</v>
      </c>
      <c r="G319" s="62">
        <v>38.057834625244141</v>
      </c>
      <c r="H319" s="62">
        <v>98742.75</v>
      </c>
      <c r="K319" s="67">
        <f t="shared" si="146"/>
        <v>0</v>
      </c>
      <c r="L319" s="67">
        <f t="shared" si="147"/>
        <v>7.0129835930766715E-2</v>
      </c>
      <c r="M319" s="67">
        <f t="shared" si="122"/>
        <v>2.4053936926791808E-2</v>
      </c>
      <c r="N319" s="67">
        <f t="shared" si="123"/>
        <v>5.7183031448586608E-3</v>
      </c>
      <c r="O319" s="67">
        <f t="shared" si="124"/>
        <v>3.7640574897357393E-3</v>
      </c>
      <c r="P319" s="67">
        <f t="shared" si="125"/>
        <v>1.4773619498238633E-2</v>
      </c>
      <c r="S319" s="67">
        <f t="shared" si="148"/>
        <v>0</v>
      </c>
      <c r="T319" s="67">
        <f t="shared" si="149"/>
        <v>6.7779983103841618E-2</v>
      </c>
      <c r="U319" s="67">
        <f t="shared" si="126"/>
        <v>2.3769198010223997E-2</v>
      </c>
      <c r="V319" s="67">
        <f t="shared" si="127"/>
        <v>5.7020157109221896E-3</v>
      </c>
      <c r="W319" s="67">
        <f t="shared" si="128"/>
        <v>3.756991151859821E-3</v>
      </c>
      <c r="X319" s="67">
        <f t="shared" si="129"/>
        <v>1.4665552640646472E-2</v>
      </c>
      <c r="AR319" s="122">
        <f t="shared" si="130"/>
        <v>0</v>
      </c>
      <c r="AS319" s="76">
        <f t="shared" si="131"/>
        <v>6.7779983103841618E-2</v>
      </c>
      <c r="AT319" s="122">
        <f t="shared" si="132"/>
        <v>2.3769198010223997E-2</v>
      </c>
      <c r="AU319" s="76">
        <f t="shared" si="133"/>
        <v>5.7020157109221896E-3</v>
      </c>
      <c r="AV319" s="76">
        <f t="shared" si="134"/>
        <v>3.756991151859821E-3</v>
      </c>
      <c r="AW319" s="76">
        <f t="shared" si="135"/>
        <v>1.4665552640646472E-2</v>
      </c>
      <c r="AY319" s="118">
        <v>44361</v>
      </c>
      <c r="AZ319" s="123">
        <f t="shared" si="136"/>
        <v>0</v>
      </c>
      <c r="BA319" s="67">
        <f t="shared" si="137"/>
        <v>-2.1399127023856754E-2</v>
      </c>
      <c r="BB319" s="123">
        <f t="shared" si="138"/>
        <v>2.1946746129398675E-2</v>
      </c>
      <c r="BC319" s="67">
        <f t="shared" si="139"/>
        <v>2.963882209963651E-2</v>
      </c>
      <c r="BD319" s="67">
        <f t="shared" si="140"/>
        <v>4.8620078847681873E-3</v>
      </c>
      <c r="BE319" s="67">
        <f t="shared" si="141"/>
        <v>-6.121899633999452E-3</v>
      </c>
      <c r="BH319" s="57">
        <f t="shared" si="142"/>
        <v>-2.1399127023856754E-2</v>
      </c>
      <c r="BJ319" s="57">
        <f t="shared" si="143"/>
        <v>2.963882209963651E-2</v>
      </c>
      <c r="BK319" s="57">
        <f t="shared" si="144"/>
        <v>4.8620078847681873E-3</v>
      </c>
      <c r="BL319" s="57">
        <f t="shared" si="145"/>
        <v>-6.121899633999452E-3</v>
      </c>
    </row>
    <row r="320" spans="2:64" x14ac:dyDescent="0.25">
      <c r="B320" s="118">
        <v>44144</v>
      </c>
      <c r="C320" s="62">
        <v>11.092082023620611</v>
      </c>
      <c r="D320" s="62">
        <v>9.2873758316040043</v>
      </c>
      <c r="E320" s="62">
        <v>3.780818605422974</v>
      </c>
      <c r="F320" s="62">
        <v>3.646248960494995</v>
      </c>
      <c r="G320" s="62">
        <v>39.120047760009768</v>
      </c>
      <c r="H320" s="62">
        <v>104096.6</v>
      </c>
      <c r="K320" s="67">
        <f t="shared" si="146"/>
        <v>0</v>
      </c>
      <c r="L320" s="67">
        <f t="shared" si="147"/>
        <v>4.2372477204201786E-2</v>
      </c>
      <c r="M320" s="67">
        <f t="shared" si="122"/>
        <v>1.0712490078363501E-2</v>
      </c>
      <c r="N320" s="67">
        <f t="shared" si="123"/>
        <v>1.7057263816502299E-2</v>
      </c>
      <c r="O320" s="67">
        <f t="shared" si="124"/>
        <v>2.7910498461755751E-2</v>
      </c>
      <c r="P320" s="67">
        <f t="shared" si="125"/>
        <v>5.4220183253960386E-2</v>
      </c>
      <c r="S320" s="67">
        <f t="shared" si="148"/>
        <v>0</v>
      </c>
      <c r="T320" s="67">
        <f t="shared" si="149"/>
        <v>4.1499343183879281E-2</v>
      </c>
      <c r="U320" s="67">
        <f t="shared" si="126"/>
        <v>1.0655517871497423E-2</v>
      </c>
      <c r="V320" s="67">
        <f t="shared" si="127"/>
        <v>1.6913422085495945E-2</v>
      </c>
      <c r="W320" s="67">
        <f t="shared" si="128"/>
        <v>2.7528099489548926E-2</v>
      </c>
      <c r="X320" s="67">
        <f t="shared" si="129"/>
        <v>5.2801330820066932E-2</v>
      </c>
      <c r="AR320" s="122">
        <f t="shared" si="130"/>
        <v>0</v>
      </c>
      <c r="AS320" s="76">
        <f t="shared" si="131"/>
        <v>4.1499343183879281E-2</v>
      </c>
      <c r="AT320" s="122">
        <f t="shared" si="132"/>
        <v>1.0655517871497423E-2</v>
      </c>
      <c r="AU320" s="76">
        <f t="shared" si="133"/>
        <v>1.6913422085495945E-2</v>
      </c>
      <c r="AV320" s="76">
        <f t="shared" si="134"/>
        <v>2.7528099489548926E-2</v>
      </c>
      <c r="AW320" s="76">
        <f t="shared" si="135"/>
        <v>5.2801330820066932E-2</v>
      </c>
      <c r="AY320" s="118">
        <v>44368</v>
      </c>
      <c r="AZ320" s="123">
        <f t="shared" si="136"/>
        <v>0</v>
      </c>
      <c r="BA320" s="67">
        <f t="shared" si="137"/>
        <v>-3.5569843770064384E-2</v>
      </c>
      <c r="BB320" s="123">
        <f t="shared" si="138"/>
        <v>9.6429621776370888E-4</v>
      </c>
      <c r="BC320" s="67">
        <f t="shared" si="139"/>
        <v>3.0790795438912871E-8</v>
      </c>
      <c r="BD320" s="67">
        <f t="shared" si="140"/>
        <v>-2.3070027380993455E-2</v>
      </c>
      <c r="BE320" s="67">
        <f t="shared" si="141"/>
        <v>-4.328104487573709E-3</v>
      </c>
      <c r="BH320" s="57">
        <f t="shared" si="142"/>
        <v>-3.5569843770064384E-2</v>
      </c>
      <c r="BJ320" s="57">
        <f t="shared" si="143"/>
        <v>3.0790795438912871E-8</v>
      </c>
      <c r="BK320" s="57">
        <f t="shared" si="144"/>
        <v>-2.3070027380993455E-2</v>
      </c>
      <c r="BL320" s="57">
        <f t="shared" si="145"/>
        <v>-4.328104487573709E-3</v>
      </c>
    </row>
    <row r="321" spans="2:64" x14ac:dyDescent="0.25">
      <c r="B321" s="118">
        <v>44151</v>
      </c>
      <c r="C321" s="62">
        <v>11.092082023620611</v>
      </c>
      <c r="D321" s="62">
        <v>9.5687837600708008</v>
      </c>
      <c r="E321" s="62">
        <v>3.709496915340424</v>
      </c>
      <c r="F321" s="62">
        <v>3.5600635409355159</v>
      </c>
      <c r="G321" s="62">
        <v>38.156105995178223</v>
      </c>
      <c r="H321" s="62">
        <v>106664.75</v>
      </c>
      <c r="K321" s="67">
        <f t="shared" si="146"/>
        <v>0</v>
      </c>
      <c r="L321" s="67">
        <f t="shared" si="147"/>
        <v>3.0300047458959645E-2</v>
      </c>
      <c r="M321" s="67">
        <f t="shared" si="122"/>
        <v>-1.88640867298554E-2</v>
      </c>
      <c r="N321" s="67">
        <f t="shared" si="123"/>
        <v>-2.3636734763108125E-2</v>
      </c>
      <c r="O321" s="67">
        <f t="shared" si="124"/>
        <v>-2.4640608077603821E-2</v>
      </c>
      <c r="P321" s="67">
        <f t="shared" si="125"/>
        <v>2.4670834590178714E-2</v>
      </c>
      <c r="S321" s="67">
        <f t="shared" si="148"/>
        <v>0</v>
      </c>
      <c r="T321" s="67">
        <f t="shared" si="149"/>
        <v>2.9850068032127607E-2</v>
      </c>
      <c r="U321" s="67">
        <f t="shared" si="126"/>
        <v>-1.9044283376082011E-2</v>
      </c>
      <c r="V321" s="67">
        <f t="shared" si="127"/>
        <v>-2.3920563828914974E-2</v>
      </c>
      <c r="W321" s="67">
        <f t="shared" si="128"/>
        <v>-2.4949268803303656E-2</v>
      </c>
      <c r="X321" s="67">
        <f t="shared" si="129"/>
        <v>2.4371424029656207E-2</v>
      </c>
      <c r="AR321" s="122">
        <f t="shared" si="130"/>
        <v>0</v>
      </c>
      <c r="AS321" s="76">
        <f t="shared" si="131"/>
        <v>2.9850068032127607E-2</v>
      </c>
      <c r="AT321" s="122">
        <f t="shared" si="132"/>
        <v>-1.9044283376082011E-2</v>
      </c>
      <c r="AU321" s="76">
        <f t="shared" si="133"/>
        <v>-2.3920563828914974E-2</v>
      </c>
      <c r="AV321" s="76">
        <f t="shared" si="134"/>
        <v>-2.4949268803303656E-2</v>
      </c>
      <c r="AW321" s="76">
        <f t="shared" si="135"/>
        <v>2.4371424029656207E-2</v>
      </c>
      <c r="AY321" s="118">
        <v>44375</v>
      </c>
      <c r="AZ321" s="123">
        <f t="shared" si="136"/>
        <v>0</v>
      </c>
      <c r="BA321" s="67">
        <f t="shared" si="137"/>
        <v>-5.887132445478345E-2</v>
      </c>
      <c r="BB321" s="123">
        <f t="shared" si="138"/>
        <v>-1.2121945024968706E-2</v>
      </c>
      <c r="BC321" s="67">
        <f t="shared" si="139"/>
        <v>-1.7829175154586725E-2</v>
      </c>
      <c r="BD321" s="67">
        <f t="shared" si="140"/>
        <v>-2.8220599661006721E-2</v>
      </c>
      <c r="BE321" s="67">
        <f t="shared" si="141"/>
        <v>-1.3119908773108964E-2</v>
      </c>
      <c r="BH321" s="57">
        <f t="shared" si="142"/>
        <v>-5.887132445478345E-2</v>
      </c>
      <c r="BJ321" s="57">
        <f t="shared" si="143"/>
        <v>-1.7829175154586725E-2</v>
      </c>
      <c r="BK321" s="57">
        <f t="shared" si="144"/>
        <v>-2.8220599661006721E-2</v>
      </c>
      <c r="BL321" s="57">
        <f t="shared" si="145"/>
        <v>-1.3119908773108964E-2</v>
      </c>
    </row>
    <row r="322" spans="2:64" x14ac:dyDescent="0.25">
      <c r="B322" s="118">
        <v>44158</v>
      </c>
      <c r="C322" s="62">
        <v>11.09207820892334</v>
      </c>
      <c r="D322" s="62">
        <v>9.7667373657226566</v>
      </c>
      <c r="E322" s="62">
        <v>3.7749369144439702</v>
      </c>
      <c r="F322" s="62">
        <v>3.604765653610229</v>
      </c>
      <c r="G322" s="62">
        <v>37.769843292236331</v>
      </c>
      <c r="H322" s="62">
        <v>109620</v>
      </c>
      <c r="K322" s="67">
        <f t="shared" si="146"/>
        <v>-3.4391174374981404E-7</v>
      </c>
      <c r="L322" s="67">
        <f t="shared" si="147"/>
        <v>2.068743641986015E-2</v>
      </c>
      <c r="M322" s="67">
        <f t="shared" si="122"/>
        <v>1.7641205963246032E-2</v>
      </c>
      <c r="N322" s="67">
        <f t="shared" si="123"/>
        <v>1.2556549106695458E-2</v>
      </c>
      <c r="O322" s="67">
        <f t="shared" si="124"/>
        <v>-1.0123221247752667E-2</v>
      </c>
      <c r="P322" s="67">
        <f t="shared" si="125"/>
        <v>2.7705966591587083E-2</v>
      </c>
      <c r="S322" s="67">
        <f t="shared" si="148"/>
        <v>-3.4391180288747134E-7</v>
      </c>
      <c r="T322" s="67">
        <f t="shared" si="149"/>
        <v>2.0476357563338286E-2</v>
      </c>
      <c r="U322" s="67">
        <f t="shared" si="126"/>
        <v>1.7487406065381631E-2</v>
      </c>
      <c r="V322" s="67">
        <f t="shared" si="127"/>
        <v>1.2478369408525583E-2</v>
      </c>
      <c r="W322" s="67">
        <f t="shared" si="128"/>
        <v>-1.0174809506846089E-2</v>
      </c>
      <c r="X322" s="67">
        <f t="shared" si="129"/>
        <v>2.7329101403747624E-2</v>
      </c>
      <c r="AR322" s="122">
        <f t="shared" si="130"/>
        <v>-3.4391180288747134E-7</v>
      </c>
      <c r="AS322" s="76">
        <f t="shared" si="131"/>
        <v>2.0476357563338286E-2</v>
      </c>
      <c r="AT322" s="122">
        <f t="shared" si="132"/>
        <v>1.7487406065381631E-2</v>
      </c>
      <c r="AU322" s="76">
        <f t="shared" si="133"/>
        <v>1.2478369408525583E-2</v>
      </c>
      <c r="AV322" s="76">
        <f t="shared" si="134"/>
        <v>-1.0174809506846089E-2</v>
      </c>
      <c r="AW322" s="76">
        <f t="shared" si="135"/>
        <v>2.7329101403747624E-2</v>
      </c>
      <c r="AY322" s="118">
        <v>44382</v>
      </c>
      <c r="AZ322" s="123">
        <f t="shared" si="136"/>
        <v>0</v>
      </c>
      <c r="BA322" s="67">
        <f t="shared" si="137"/>
        <v>-5.6190512388690356E-2</v>
      </c>
      <c r="BB322" s="123">
        <f t="shared" si="138"/>
        <v>-1.3939644145689091E-3</v>
      </c>
      <c r="BC322" s="67">
        <f t="shared" si="139"/>
        <v>-9.4680670391465455E-3</v>
      </c>
      <c r="BD322" s="67">
        <f t="shared" si="140"/>
        <v>-2.513404867331023E-2</v>
      </c>
      <c r="BE322" s="67">
        <f t="shared" si="141"/>
        <v>-6.7463836250665939E-3</v>
      </c>
      <c r="BH322" s="57">
        <f t="shared" si="142"/>
        <v>-5.6190512388690356E-2</v>
      </c>
      <c r="BJ322" s="57">
        <f t="shared" si="143"/>
        <v>-9.4680670391465455E-3</v>
      </c>
      <c r="BK322" s="57">
        <f t="shared" si="144"/>
        <v>-2.513404867331023E-2</v>
      </c>
      <c r="BL322" s="57">
        <f t="shared" si="145"/>
        <v>-6.7463836250665939E-3</v>
      </c>
    </row>
    <row r="323" spans="2:64" x14ac:dyDescent="0.25">
      <c r="B323" s="118">
        <v>44165</v>
      </c>
      <c r="C323" s="62">
        <v>11.09207820892334</v>
      </c>
      <c r="D323" s="62">
        <v>9.7353952407836921</v>
      </c>
      <c r="E323" s="62">
        <v>4.0675790309906006</v>
      </c>
      <c r="F323" s="62">
        <v>3.7406594753265381</v>
      </c>
      <c r="G323" s="62">
        <v>39.877188873291018</v>
      </c>
      <c r="H323" s="62">
        <v>111727.6</v>
      </c>
      <c r="K323" s="67">
        <f t="shared" si="146"/>
        <v>0</v>
      </c>
      <c r="L323" s="67">
        <f t="shared" si="147"/>
        <v>-3.2090680608412026E-3</v>
      </c>
      <c r="M323" s="67">
        <f t="shared" si="122"/>
        <v>7.752238598396155E-2</v>
      </c>
      <c r="N323" s="67">
        <f t="shared" si="123"/>
        <v>3.7698378972349955E-2</v>
      </c>
      <c r="O323" s="67">
        <f t="shared" si="124"/>
        <v>5.5794395670364372E-2</v>
      </c>
      <c r="P323" s="67">
        <f t="shared" si="125"/>
        <v>1.9226418536763434E-2</v>
      </c>
      <c r="S323" s="67">
        <f t="shared" si="148"/>
        <v>0</v>
      </c>
      <c r="T323" s="67">
        <f t="shared" si="149"/>
        <v>-3.2142281621188066E-3</v>
      </c>
      <c r="U323" s="67">
        <f t="shared" si="126"/>
        <v>7.4664318635135438E-2</v>
      </c>
      <c r="V323" s="67">
        <f t="shared" si="127"/>
        <v>3.7005163492720823E-2</v>
      </c>
      <c r="W323" s="67">
        <f t="shared" si="128"/>
        <v>5.4293465257625108E-2</v>
      </c>
      <c r="X323" s="67">
        <f t="shared" si="129"/>
        <v>1.9043926356144308E-2</v>
      </c>
      <c r="AR323" s="122">
        <f t="shared" si="130"/>
        <v>0</v>
      </c>
      <c r="AS323" s="76">
        <f t="shared" si="131"/>
        <v>-3.2142281621188066E-3</v>
      </c>
      <c r="AT323" s="122">
        <f t="shared" si="132"/>
        <v>7.4664318635135438E-2</v>
      </c>
      <c r="AU323" s="76">
        <f t="shared" si="133"/>
        <v>3.7005163492720823E-2</v>
      </c>
      <c r="AV323" s="76">
        <f t="shared" si="134"/>
        <v>5.4293465257625108E-2</v>
      </c>
      <c r="AW323" s="76">
        <f t="shared" si="135"/>
        <v>1.9043926356144308E-2</v>
      </c>
      <c r="AY323" s="118">
        <v>44389</v>
      </c>
      <c r="AZ323" s="123">
        <f t="shared" si="136"/>
        <v>0</v>
      </c>
      <c r="BA323" s="67">
        <f t="shared" si="137"/>
        <v>4.7197609427524975E-3</v>
      </c>
      <c r="BB323" s="123">
        <f t="shared" si="138"/>
        <v>1.3409657932794257E-2</v>
      </c>
      <c r="BC323" s="67">
        <f t="shared" si="139"/>
        <v>1.9169943895371515E-2</v>
      </c>
      <c r="BD323" s="67">
        <f t="shared" si="140"/>
        <v>1.8977777089834724E-2</v>
      </c>
      <c r="BE323" s="67">
        <f t="shared" si="141"/>
        <v>1.107035615071356E-2</v>
      </c>
      <c r="BH323" s="57">
        <f t="shared" si="142"/>
        <v>4.7197609427524975E-3</v>
      </c>
      <c r="BJ323" s="57">
        <f t="shared" si="143"/>
        <v>1.9169943895371515E-2</v>
      </c>
      <c r="BK323" s="57">
        <f t="shared" si="144"/>
        <v>1.8977777089834724E-2</v>
      </c>
      <c r="BL323" s="57">
        <f t="shared" si="145"/>
        <v>1.107035615071356E-2</v>
      </c>
    </row>
    <row r="324" spans="2:64" x14ac:dyDescent="0.25">
      <c r="B324" s="118">
        <v>44172</v>
      </c>
      <c r="C324" s="62">
        <v>11.09207820892334</v>
      </c>
      <c r="D324" s="62">
        <v>9.9742692947387699</v>
      </c>
      <c r="E324" s="62">
        <v>4.1602242469787596</v>
      </c>
      <c r="F324" s="62">
        <v>3.6777192592620849</v>
      </c>
      <c r="G324" s="62">
        <v>39.215760803222658</v>
      </c>
      <c r="H324" s="62">
        <v>114046.6</v>
      </c>
      <c r="K324" s="67">
        <f t="shared" si="146"/>
        <v>0</v>
      </c>
      <c r="L324" s="67">
        <f t="shared" si="147"/>
        <v>2.4536657017722563E-2</v>
      </c>
      <c r="M324" s="67">
        <f t="shared" si="122"/>
        <v>2.277650053810909E-2</v>
      </c>
      <c r="N324" s="67">
        <f t="shared" si="123"/>
        <v>-1.6825967848612788E-2</v>
      </c>
      <c r="O324" s="67">
        <f t="shared" si="124"/>
        <v>-1.6586627311419466E-2</v>
      </c>
      <c r="P324" s="67">
        <f t="shared" si="125"/>
        <v>2.0755838306738994E-2</v>
      </c>
      <c r="S324" s="67">
        <f t="shared" si="148"/>
        <v>0</v>
      </c>
      <c r="T324" s="67">
        <f t="shared" si="149"/>
        <v>2.4240468454686467E-2</v>
      </c>
      <c r="U324" s="67">
        <f t="shared" si="126"/>
        <v>2.2520988553145996E-2</v>
      </c>
      <c r="V324" s="67">
        <f t="shared" si="127"/>
        <v>-1.6969132641972442E-2</v>
      </c>
      <c r="W324" s="67">
        <f t="shared" si="128"/>
        <v>-1.6725725674363513E-2</v>
      </c>
      <c r="X324" s="67">
        <f t="shared" si="129"/>
        <v>2.0543370825721097E-2</v>
      </c>
      <c r="AR324" s="122">
        <f t="shared" si="130"/>
        <v>0</v>
      </c>
      <c r="AS324" s="76">
        <f t="shared" si="131"/>
        <v>2.4240468454686467E-2</v>
      </c>
      <c r="AT324" s="122">
        <f t="shared" si="132"/>
        <v>2.2520988553145996E-2</v>
      </c>
      <c r="AU324" s="76">
        <f t="shared" si="133"/>
        <v>-1.6969132641972442E-2</v>
      </c>
      <c r="AV324" s="76">
        <f t="shared" si="134"/>
        <v>-1.6725725674363513E-2</v>
      </c>
      <c r="AW324" s="76">
        <f t="shared" si="135"/>
        <v>2.0543370825721097E-2</v>
      </c>
      <c r="AY324" s="118">
        <v>44396</v>
      </c>
      <c r="AZ324" s="123">
        <f t="shared" si="136"/>
        <v>0</v>
      </c>
      <c r="BA324" s="67">
        <f t="shared" si="137"/>
        <v>-3.6129964619038932E-2</v>
      </c>
      <c r="BB324" s="123">
        <f t="shared" si="138"/>
        <v>-2.2955053411590827E-2</v>
      </c>
      <c r="BC324" s="67">
        <f t="shared" si="139"/>
        <v>-1.817781899132221E-2</v>
      </c>
      <c r="BD324" s="67">
        <f t="shared" si="140"/>
        <v>-1.8476589107237949E-2</v>
      </c>
      <c r="BE324" s="67">
        <f t="shared" si="141"/>
        <v>-1.6879506067315388E-2</v>
      </c>
      <c r="BH324" s="57">
        <f t="shared" si="142"/>
        <v>-3.6129964619038932E-2</v>
      </c>
      <c r="BJ324" s="57">
        <f t="shared" si="143"/>
        <v>-1.817781899132221E-2</v>
      </c>
      <c r="BK324" s="57">
        <f t="shared" si="144"/>
        <v>-1.8476589107237949E-2</v>
      </c>
      <c r="BL324" s="57">
        <f t="shared" si="145"/>
        <v>-1.6879506067315388E-2</v>
      </c>
    </row>
    <row r="325" spans="2:64" x14ac:dyDescent="0.25">
      <c r="B325" s="118">
        <v>44179</v>
      </c>
      <c r="C325" s="62">
        <v>11.09207820892334</v>
      </c>
      <c r="D325" s="62">
        <v>10.16359062194824</v>
      </c>
      <c r="E325" s="62">
        <v>4.1102251052856449</v>
      </c>
      <c r="F325" s="62">
        <v>3.700606536865235</v>
      </c>
      <c r="G325" s="62">
        <v>38.21934356689453</v>
      </c>
      <c r="H325" s="62">
        <v>116980.8</v>
      </c>
      <c r="K325" s="67">
        <f t="shared" si="146"/>
        <v>0</v>
      </c>
      <c r="L325" s="67">
        <f t="shared" si="147"/>
        <v>1.8980972100816729E-2</v>
      </c>
      <c r="M325" s="67">
        <f t="shared" si="122"/>
        <v>-1.2018376588575741E-2</v>
      </c>
      <c r="N325" s="67">
        <f t="shared" si="123"/>
        <v>6.2232258608403423E-3</v>
      </c>
      <c r="O325" s="67">
        <f t="shared" si="124"/>
        <v>-2.5408591237792488E-2</v>
      </c>
      <c r="P325" s="67">
        <f t="shared" si="125"/>
        <v>2.5728079574489637E-2</v>
      </c>
      <c r="S325" s="67">
        <f t="shared" si="148"/>
        <v>0</v>
      </c>
      <c r="T325" s="67">
        <f t="shared" si="149"/>
        <v>1.880308095615154E-2</v>
      </c>
      <c r="U325" s="67">
        <f t="shared" si="126"/>
        <v>-1.2091181193255238E-2</v>
      </c>
      <c r="V325" s="67">
        <f t="shared" si="127"/>
        <v>6.2039415564825503E-3</v>
      </c>
      <c r="W325" s="67">
        <f t="shared" si="128"/>
        <v>-2.5736963753994535E-2</v>
      </c>
      <c r="X325" s="67">
        <f t="shared" si="129"/>
        <v>2.5402681967518857E-2</v>
      </c>
      <c r="AR325" s="122">
        <f t="shared" si="130"/>
        <v>0</v>
      </c>
      <c r="AS325" s="76">
        <f t="shared" si="131"/>
        <v>1.880308095615154E-2</v>
      </c>
      <c r="AT325" s="122">
        <f t="shared" si="132"/>
        <v>-1.2091181193255238E-2</v>
      </c>
      <c r="AU325" s="76">
        <f t="shared" si="133"/>
        <v>6.2039415564825503E-3</v>
      </c>
      <c r="AV325" s="76">
        <f t="shared" si="134"/>
        <v>-2.5736963753994535E-2</v>
      </c>
      <c r="AW325" s="76">
        <f t="shared" si="135"/>
        <v>2.5402681967518857E-2</v>
      </c>
      <c r="AY325" s="118">
        <v>44403</v>
      </c>
      <c r="AZ325" s="123">
        <f t="shared" si="136"/>
        <v>0</v>
      </c>
      <c r="BA325" s="67">
        <f t="shared" si="137"/>
        <v>-8.8120120968274342E-3</v>
      </c>
      <c r="BB325" s="123">
        <f t="shared" si="138"/>
        <v>-1.57723745037931E-2</v>
      </c>
      <c r="BC325" s="67">
        <f t="shared" si="139"/>
        <v>-1.5488748884097377E-2</v>
      </c>
      <c r="BD325" s="67">
        <f t="shared" si="140"/>
        <v>-7.9922542187752781E-3</v>
      </c>
      <c r="BE325" s="67">
        <f t="shared" si="141"/>
        <v>-4.0709620572496807E-3</v>
      </c>
      <c r="BH325" s="57">
        <f t="shared" si="142"/>
        <v>-8.8120120968274342E-3</v>
      </c>
      <c r="BJ325" s="57">
        <f t="shared" si="143"/>
        <v>-1.5488748884097377E-2</v>
      </c>
      <c r="BK325" s="57">
        <f t="shared" si="144"/>
        <v>-7.9922542187752781E-3</v>
      </c>
      <c r="BL325" s="57">
        <f t="shared" si="145"/>
        <v>-4.0709620572496807E-3</v>
      </c>
    </row>
    <row r="326" spans="2:64" x14ac:dyDescent="0.25">
      <c r="B326" s="118">
        <v>44186</v>
      </c>
      <c r="C326" s="62">
        <v>11.09207820892334</v>
      </c>
      <c r="D326" s="62">
        <v>10.2707462310791</v>
      </c>
      <c r="E326" s="62">
        <v>4.3479663530985517</v>
      </c>
      <c r="F326" s="62">
        <v>3.7621169090271001</v>
      </c>
      <c r="G326" s="62">
        <v>37.580702463785798</v>
      </c>
      <c r="H326" s="62">
        <v>116740.3333333333</v>
      </c>
      <c r="K326" s="67">
        <f t="shared" si="146"/>
        <v>0</v>
      </c>
      <c r="L326" s="67">
        <f t="shared" si="147"/>
        <v>1.054308591487918E-2</v>
      </c>
      <c r="M326" s="67">
        <f t="shared" si="122"/>
        <v>5.7841417859858302E-2</v>
      </c>
      <c r="N326" s="67">
        <f t="shared" si="123"/>
        <v>1.6621700131884465E-2</v>
      </c>
      <c r="O326" s="67">
        <f t="shared" si="124"/>
        <v>-1.6709891994637016E-2</v>
      </c>
      <c r="P326" s="67">
        <f t="shared" si="125"/>
        <v>-2.05560798581228E-3</v>
      </c>
      <c r="S326" s="67">
        <f t="shared" si="148"/>
        <v>0</v>
      </c>
      <c r="T326" s="67">
        <f t="shared" si="149"/>
        <v>1.0487895166191858E-2</v>
      </c>
      <c r="U326" s="67">
        <f t="shared" si="126"/>
        <v>5.6230433600420474E-2</v>
      </c>
      <c r="V326" s="67">
        <f t="shared" si="127"/>
        <v>1.6485071594588466E-2</v>
      </c>
      <c r="W326" s="67">
        <f t="shared" si="128"/>
        <v>-1.6851077243208515E-2</v>
      </c>
      <c r="X326" s="67">
        <f t="shared" si="129"/>
        <v>-2.0577236477194883E-3</v>
      </c>
      <c r="AR326" s="122">
        <f t="shared" si="130"/>
        <v>0</v>
      </c>
      <c r="AS326" s="76">
        <f t="shared" si="131"/>
        <v>1.0487895166191858E-2</v>
      </c>
      <c r="AT326" s="122">
        <f t="shared" si="132"/>
        <v>5.6230433600420474E-2</v>
      </c>
      <c r="AU326" s="76">
        <f t="shared" si="133"/>
        <v>1.6485071594588466E-2</v>
      </c>
      <c r="AV326" s="76">
        <f t="shared" si="134"/>
        <v>-1.6851077243208515E-2</v>
      </c>
      <c r="AW326" s="76">
        <f t="shared" si="135"/>
        <v>-2.0577236477194883E-3</v>
      </c>
      <c r="AY326" s="118">
        <v>44410</v>
      </c>
      <c r="AZ326" s="123">
        <f t="shared" si="136"/>
        <v>1.8317581867562983E-2</v>
      </c>
      <c r="BA326" s="67">
        <f t="shared" si="137"/>
        <v>-9.9977596988512496E-4</v>
      </c>
      <c r="BB326" s="123">
        <f t="shared" si="138"/>
        <v>-3.1781820860470524E-2</v>
      </c>
      <c r="BC326" s="67">
        <f t="shared" si="139"/>
        <v>-2.0860542054067847E-2</v>
      </c>
      <c r="BD326" s="67">
        <f t="shared" si="140"/>
        <v>-5.3449876597298279E-3</v>
      </c>
      <c r="BE326" s="67">
        <f t="shared" si="141"/>
        <v>-1.9473169643039894E-2</v>
      </c>
      <c r="BH326" s="57">
        <f t="shared" si="142"/>
        <v>-9.9977596988512496E-4</v>
      </c>
      <c r="BJ326" s="57">
        <f t="shared" si="143"/>
        <v>-2.0860542054067847E-2</v>
      </c>
      <c r="BK326" s="57">
        <f t="shared" si="144"/>
        <v>-5.3449876597298279E-3</v>
      </c>
      <c r="BL326" s="57">
        <f t="shared" si="145"/>
        <v>-1.9473169643039894E-2</v>
      </c>
    </row>
    <row r="327" spans="2:64" x14ac:dyDescent="0.25">
      <c r="B327" s="118">
        <v>44193</v>
      </c>
      <c r="C327" s="62">
        <v>11.09207820892334</v>
      </c>
      <c r="D327" s="62">
        <v>10.454983075459801</v>
      </c>
      <c r="E327" s="62">
        <v>4.6739409764607744</v>
      </c>
      <c r="F327" s="62">
        <v>3.781189839045207</v>
      </c>
      <c r="G327" s="62">
        <v>38.423867543538407</v>
      </c>
      <c r="H327" s="62">
        <v>119277.3333333333</v>
      </c>
      <c r="K327" s="67">
        <f t="shared" si="146"/>
        <v>0</v>
      </c>
      <c r="L327" s="67">
        <f t="shared" si="147"/>
        <v>1.7938019325528964E-2</v>
      </c>
      <c r="M327" s="67">
        <f t="shared" si="122"/>
        <v>7.4971744693911546E-2</v>
      </c>
      <c r="N327" s="67">
        <f t="shared" si="123"/>
        <v>5.0697334716902631E-3</v>
      </c>
      <c r="O327" s="67">
        <f t="shared" si="124"/>
        <v>2.243611812645363E-2</v>
      </c>
      <c r="P327" s="67">
        <f t="shared" si="125"/>
        <v>2.1731992084997875E-2</v>
      </c>
      <c r="S327" s="67">
        <f t="shared" si="148"/>
        <v>0</v>
      </c>
      <c r="T327" s="67">
        <f t="shared" si="149"/>
        <v>1.7779031525790204E-2</v>
      </c>
      <c r="U327" s="67">
        <f t="shared" si="126"/>
        <v>7.2294377228531909E-2</v>
      </c>
      <c r="V327" s="67">
        <f t="shared" si="127"/>
        <v>5.056925642899811E-3</v>
      </c>
      <c r="W327" s="67">
        <f t="shared" si="128"/>
        <v>2.2188130823155638E-2</v>
      </c>
      <c r="X327" s="67">
        <f t="shared" si="129"/>
        <v>2.149921872655601E-2</v>
      </c>
      <c r="AR327" s="122">
        <f t="shared" si="130"/>
        <v>0</v>
      </c>
      <c r="AS327" s="76">
        <f t="shared" si="131"/>
        <v>1.7779031525790204E-2</v>
      </c>
      <c r="AT327" s="122">
        <f t="shared" si="132"/>
        <v>7.2294377228531909E-2</v>
      </c>
      <c r="AU327" s="76">
        <f t="shared" si="133"/>
        <v>5.056925642899811E-3</v>
      </c>
      <c r="AV327" s="76">
        <f t="shared" si="134"/>
        <v>2.2188130823155638E-2</v>
      </c>
      <c r="AW327" s="76">
        <f t="shared" si="135"/>
        <v>2.149921872655601E-2</v>
      </c>
      <c r="AY327" s="118">
        <v>44417</v>
      </c>
      <c r="AZ327" s="123">
        <f t="shared" si="136"/>
        <v>2.686221045963438E-2</v>
      </c>
      <c r="BA327" s="67">
        <f t="shared" si="137"/>
        <v>-2.8701725437863611E-2</v>
      </c>
      <c r="BB327" s="123">
        <f t="shared" si="138"/>
        <v>-1.1179252081637657E-2</v>
      </c>
      <c r="BC327" s="67">
        <f t="shared" si="139"/>
        <v>-1.0855688345684237E-2</v>
      </c>
      <c r="BD327" s="67">
        <f t="shared" si="140"/>
        <v>-2.1785932761519147E-2</v>
      </c>
      <c r="BE327" s="67">
        <f t="shared" si="141"/>
        <v>-5.1821265055830221E-3</v>
      </c>
      <c r="BH327" s="57">
        <f t="shared" si="142"/>
        <v>-2.8701725437863611E-2</v>
      </c>
      <c r="BJ327" s="57">
        <f t="shared" si="143"/>
        <v>-1.0855688345684237E-2</v>
      </c>
      <c r="BK327" s="57">
        <f t="shared" si="144"/>
        <v>-2.1785932761519147E-2</v>
      </c>
      <c r="BL327" s="57">
        <f t="shared" si="145"/>
        <v>-5.1821265055830221E-3</v>
      </c>
    </row>
    <row r="328" spans="2:64" x14ac:dyDescent="0.25">
      <c r="B328" s="118">
        <v>44200</v>
      </c>
      <c r="C328" s="62">
        <v>11.09207820892334</v>
      </c>
      <c r="D328" s="62">
        <v>10.29192142486572</v>
      </c>
      <c r="E328" s="62">
        <v>3.8640447616577149</v>
      </c>
      <c r="F328" s="62">
        <v>3.489717960357666</v>
      </c>
      <c r="G328" s="62">
        <v>36.423057556152337</v>
      </c>
      <c r="H328" s="62">
        <v>120933</v>
      </c>
      <c r="K328" s="67">
        <f t="shared" si="146"/>
        <v>0</v>
      </c>
      <c r="L328" s="67">
        <f t="shared" si="147"/>
        <v>-1.5596548499138496E-2</v>
      </c>
      <c r="M328" s="67">
        <f t="shared" si="122"/>
        <v>-0.17327908479844201</v>
      </c>
      <c r="N328" s="67">
        <f t="shared" si="123"/>
        <v>-7.7084698492985715E-2</v>
      </c>
      <c r="O328" s="67">
        <f t="shared" si="124"/>
        <v>-5.2072061333204855E-2</v>
      </c>
      <c r="P328" s="67">
        <f t="shared" si="125"/>
        <v>1.3880815578260375E-2</v>
      </c>
      <c r="S328" s="67">
        <f t="shared" si="148"/>
        <v>0</v>
      </c>
      <c r="T328" s="67">
        <f t="shared" si="149"/>
        <v>-1.5719454273839771E-2</v>
      </c>
      <c r="U328" s="67">
        <f t="shared" si="126"/>
        <v>-0.19028810741663757</v>
      </c>
      <c r="V328" s="67">
        <f t="shared" si="127"/>
        <v>-8.0217813037653754E-2</v>
      </c>
      <c r="W328" s="67">
        <f t="shared" si="128"/>
        <v>-5.3476793680892754E-2</v>
      </c>
      <c r="X328" s="67">
        <f t="shared" si="129"/>
        <v>1.3785359383300983E-2</v>
      </c>
      <c r="AR328" s="122">
        <f t="shared" si="130"/>
        <v>0</v>
      </c>
      <c r="AS328" s="76">
        <f t="shared" si="131"/>
        <v>-1.5719454273839771E-2</v>
      </c>
      <c r="AT328" s="122" t="str">
        <f t="shared" si="132"/>
        <v/>
      </c>
      <c r="AU328" s="76">
        <f t="shared" si="133"/>
        <v>-8.0217813037653754E-2</v>
      </c>
      <c r="AV328" s="76">
        <f t="shared" si="134"/>
        <v>-5.3476793680892754E-2</v>
      </c>
      <c r="AW328" s="76">
        <f t="shared" si="135"/>
        <v>1.3785359383300983E-2</v>
      </c>
      <c r="AY328" s="118">
        <v>44424</v>
      </c>
      <c r="AZ328" s="123">
        <f t="shared" si="136"/>
        <v>0</v>
      </c>
      <c r="BA328" s="67">
        <f t="shared" si="137"/>
        <v>8.2015302216526861E-3</v>
      </c>
      <c r="BB328" s="123">
        <f t="shared" si="138"/>
        <v>2.1389984182722784E-3</v>
      </c>
      <c r="BC328" s="67">
        <f t="shared" si="139"/>
        <v>3.1716262504682471E-2</v>
      </c>
      <c r="BD328" s="67">
        <f t="shared" si="140"/>
        <v>-3.1629587048714124E-2</v>
      </c>
      <c r="BE328" s="67">
        <f t="shared" si="141"/>
        <v>-3.3767857363733576E-2</v>
      </c>
      <c r="BH328" s="57">
        <f t="shared" si="142"/>
        <v>8.2015302216526861E-3</v>
      </c>
      <c r="BJ328" s="57">
        <f t="shared" si="143"/>
        <v>3.1716262504682471E-2</v>
      </c>
      <c r="BK328" s="57">
        <f t="shared" si="144"/>
        <v>-3.1629587048714124E-2</v>
      </c>
      <c r="BL328" s="57">
        <f t="shared" si="145"/>
        <v>-3.3767857363733576E-2</v>
      </c>
    </row>
    <row r="329" spans="2:64" x14ac:dyDescent="0.25">
      <c r="B329" s="118">
        <v>44207</v>
      </c>
      <c r="C329" s="62">
        <v>11.09207820892334</v>
      </c>
      <c r="D329" s="62">
        <v>10.54223098754883</v>
      </c>
      <c r="E329" s="62">
        <v>3.71175217628479</v>
      </c>
      <c r="F329" s="62">
        <v>3.4167726993560792</v>
      </c>
      <c r="G329" s="62">
        <v>35.987234497070311</v>
      </c>
      <c r="H329" s="62">
        <v>122565.6</v>
      </c>
      <c r="K329" s="67">
        <f t="shared" si="146"/>
        <v>0</v>
      </c>
      <c r="L329" s="67">
        <f t="shared" si="147"/>
        <v>2.4320974903515369E-2</v>
      </c>
      <c r="M329" s="67">
        <f t="shared" si="122"/>
        <v>-3.9412738404093872E-2</v>
      </c>
      <c r="N329" s="67">
        <f t="shared" si="123"/>
        <v>-2.0902910157848509E-2</v>
      </c>
      <c r="O329" s="67">
        <f t="shared" si="124"/>
        <v>-1.1965581374109746E-2</v>
      </c>
      <c r="P329" s="67">
        <f t="shared" si="125"/>
        <v>1.3500037210687044E-2</v>
      </c>
      <c r="S329" s="67">
        <f t="shared" si="148"/>
        <v>0</v>
      </c>
      <c r="T329" s="67">
        <f t="shared" si="149"/>
        <v>2.4029929555698496E-2</v>
      </c>
      <c r="U329" s="67">
        <f t="shared" si="126"/>
        <v>-4.0210450722218648E-2</v>
      </c>
      <c r="V329" s="67">
        <f t="shared" si="127"/>
        <v>-2.1124468904997116E-2</v>
      </c>
      <c r="W329" s="67">
        <f t="shared" si="128"/>
        <v>-1.2037745175170965E-2</v>
      </c>
      <c r="X329" s="67">
        <f t="shared" si="129"/>
        <v>1.3409723624951084E-2</v>
      </c>
      <c r="AR329" s="122">
        <f t="shared" si="130"/>
        <v>0</v>
      </c>
      <c r="AS329" s="76">
        <f t="shared" si="131"/>
        <v>2.4029929555698496E-2</v>
      </c>
      <c r="AT329" s="122">
        <f t="shared" si="132"/>
        <v>-4.0210450722218648E-2</v>
      </c>
      <c r="AU329" s="76">
        <f t="shared" si="133"/>
        <v>-2.1124468904997116E-2</v>
      </c>
      <c r="AV329" s="76">
        <f t="shared" si="134"/>
        <v>-1.2037745175170965E-2</v>
      </c>
      <c r="AW329" s="76">
        <f t="shared" si="135"/>
        <v>1.3409723624951084E-2</v>
      </c>
      <c r="AY329" s="118">
        <v>44431</v>
      </c>
      <c r="AZ329" s="123">
        <f t="shared" si="136"/>
        <v>0</v>
      </c>
      <c r="BA329" s="67">
        <f t="shared" si="137"/>
        <v>2.8754097435959827E-2</v>
      </c>
      <c r="BB329" s="123">
        <f t="shared" si="138"/>
        <v>1.4846546013428373E-2</v>
      </c>
      <c r="BC329" s="67">
        <f t="shared" si="139"/>
        <v>2.2897963176873939E-2</v>
      </c>
      <c r="BD329" s="67">
        <f t="shared" si="140"/>
        <v>7.8209927611209096E-2</v>
      </c>
      <c r="BE329" s="67">
        <f t="shared" si="141"/>
        <v>1.509573275201281E-2</v>
      </c>
      <c r="BH329" s="57">
        <f t="shared" si="142"/>
        <v>2.8754097435959827E-2</v>
      </c>
      <c r="BJ329" s="57">
        <f t="shared" si="143"/>
        <v>2.2897963176873939E-2</v>
      </c>
      <c r="BK329" s="57">
        <f t="shared" si="144"/>
        <v>7.8209927611209096E-2</v>
      </c>
      <c r="BL329" s="57">
        <f t="shared" si="145"/>
        <v>1.509573275201281E-2</v>
      </c>
    </row>
    <row r="330" spans="2:64" x14ac:dyDescent="0.25">
      <c r="B330" s="118">
        <v>44214</v>
      </c>
      <c r="C330" s="62">
        <v>11.09207820892334</v>
      </c>
      <c r="D330" s="62">
        <v>10.020012283325199</v>
      </c>
      <c r="E330" s="62">
        <v>3.5803625583648682</v>
      </c>
      <c r="F330" s="62">
        <v>3.282552909851074</v>
      </c>
      <c r="G330" s="62">
        <v>35.093363189697257</v>
      </c>
      <c r="H330" s="62">
        <v>119447.6</v>
      </c>
      <c r="K330" s="67">
        <f t="shared" si="146"/>
        <v>0</v>
      </c>
      <c r="L330" s="67">
        <f t="shared" si="147"/>
        <v>-4.9535881431587936E-2</v>
      </c>
      <c r="M330" s="67">
        <f t="shared" si="122"/>
        <v>-3.5398273289741544E-2</v>
      </c>
      <c r="N330" s="67">
        <f t="shared" si="123"/>
        <v>-3.9282621735505008E-2</v>
      </c>
      <c r="O330" s="67">
        <f t="shared" si="124"/>
        <v>-2.4838566226749736E-2</v>
      </c>
      <c r="P330" s="67">
        <f t="shared" si="125"/>
        <v>-2.5439438145776649E-2</v>
      </c>
      <c r="S330" s="67">
        <f t="shared" si="148"/>
        <v>0</v>
      </c>
      <c r="T330" s="67">
        <f t="shared" si="149"/>
        <v>-5.0804867825739543E-2</v>
      </c>
      <c r="U330" s="67">
        <f t="shared" si="126"/>
        <v>-3.6039981269810666E-2</v>
      </c>
      <c r="V330" s="67">
        <f t="shared" si="127"/>
        <v>-4.0075004561221254E-2</v>
      </c>
      <c r="W330" s="67">
        <f t="shared" si="128"/>
        <v>-2.5152248589233379E-2</v>
      </c>
      <c r="X330" s="67">
        <f t="shared" si="129"/>
        <v>-2.5768615373213309E-2</v>
      </c>
      <c r="AR330" s="122">
        <f t="shared" si="130"/>
        <v>0</v>
      </c>
      <c r="AS330" s="76">
        <f t="shared" si="131"/>
        <v>-5.0804867825739543E-2</v>
      </c>
      <c r="AT330" s="122">
        <f t="shared" si="132"/>
        <v>-3.6039981269810666E-2</v>
      </c>
      <c r="AU330" s="76">
        <f t="shared" si="133"/>
        <v>-4.0075004561221254E-2</v>
      </c>
      <c r="AV330" s="76">
        <f t="shared" si="134"/>
        <v>-2.5152248589233379E-2</v>
      </c>
      <c r="AW330" s="76">
        <f t="shared" si="135"/>
        <v>-2.5768615373213309E-2</v>
      </c>
      <c r="AY330" s="118">
        <v>44438</v>
      </c>
      <c r="AZ330" s="123">
        <f t="shared" si="136"/>
        <v>0</v>
      </c>
      <c r="BA330" s="67">
        <f t="shared" si="137"/>
        <v>-1.1344482538316843E-3</v>
      </c>
      <c r="BB330" s="123">
        <f t="shared" si="138"/>
        <v>-2.5047958632036051E-2</v>
      </c>
      <c r="BC330" s="67">
        <f t="shared" si="139"/>
        <v>-4.1191161163419081E-2</v>
      </c>
      <c r="BD330" s="67">
        <f t="shared" si="140"/>
        <v>-2.0382902393450085E-3</v>
      </c>
      <c r="BE330" s="67">
        <f t="shared" si="141"/>
        <v>-1.0721204398040422E-2</v>
      </c>
      <c r="BH330" s="57">
        <f t="shared" si="142"/>
        <v>-1.1344482538316843E-3</v>
      </c>
      <c r="BJ330" s="57">
        <f t="shared" si="143"/>
        <v>-4.1191161163419081E-2</v>
      </c>
      <c r="BK330" s="57">
        <f t="shared" si="144"/>
        <v>-2.0382902393450085E-3</v>
      </c>
      <c r="BL330" s="57">
        <f t="shared" si="145"/>
        <v>-1.0721204398040422E-2</v>
      </c>
    </row>
    <row r="331" spans="2:64" x14ac:dyDescent="0.25">
      <c r="B331" s="118">
        <v>44221</v>
      </c>
      <c r="C331" s="62">
        <v>11.09207820892334</v>
      </c>
      <c r="D331" s="62">
        <v>9.8662691116333008</v>
      </c>
      <c r="E331" s="62">
        <v>3.4732353687286381</v>
      </c>
      <c r="F331" s="62">
        <v>3.1548978686332698</v>
      </c>
      <c r="G331" s="62">
        <v>35.051914215087891</v>
      </c>
      <c r="H331" s="62">
        <v>116916.75</v>
      </c>
      <c r="K331" s="67">
        <f t="shared" si="146"/>
        <v>0</v>
      </c>
      <c r="L331" s="67">
        <f t="shared" si="147"/>
        <v>-1.5343611099933541E-2</v>
      </c>
      <c r="M331" s="67">
        <f t="shared" si="122"/>
        <v>-2.9920765813491901E-2</v>
      </c>
      <c r="N331" s="67">
        <f t="shared" si="123"/>
        <v>-3.8888951594567178E-2</v>
      </c>
      <c r="O331" s="67">
        <f t="shared" si="124"/>
        <v>-1.1811057944294268E-3</v>
      </c>
      <c r="P331" s="67">
        <f t="shared" si="125"/>
        <v>-2.1187951871783128E-2</v>
      </c>
      <c r="S331" s="67">
        <f t="shared" si="148"/>
        <v>0</v>
      </c>
      <c r="T331" s="67">
        <f t="shared" si="149"/>
        <v>-1.5462542426463222E-2</v>
      </c>
      <c r="U331" s="67">
        <f t="shared" si="126"/>
        <v>-3.0377526092365437E-2</v>
      </c>
      <c r="V331" s="67">
        <f t="shared" si="127"/>
        <v>-3.9665321635335822E-2</v>
      </c>
      <c r="W331" s="67">
        <f t="shared" si="128"/>
        <v>-1.181803849583703E-3</v>
      </c>
      <c r="X331" s="67">
        <f t="shared" si="129"/>
        <v>-2.1415638408648255E-2</v>
      </c>
      <c r="AR331" s="122">
        <f t="shared" si="130"/>
        <v>0</v>
      </c>
      <c r="AS331" s="76">
        <f t="shared" si="131"/>
        <v>-1.5462542426463222E-2</v>
      </c>
      <c r="AT331" s="122">
        <f t="shared" si="132"/>
        <v>-3.0377526092365437E-2</v>
      </c>
      <c r="AU331" s="76">
        <f t="shared" si="133"/>
        <v>-3.9665321635335822E-2</v>
      </c>
      <c r="AV331" s="76">
        <f t="shared" si="134"/>
        <v>-1.181803849583703E-3</v>
      </c>
      <c r="AW331" s="76">
        <f t="shared" si="135"/>
        <v>-2.1415638408648255E-2</v>
      </c>
      <c r="AY331" s="118">
        <v>44445</v>
      </c>
      <c r="AZ331" s="123">
        <f t="shared" si="136"/>
        <v>0</v>
      </c>
      <c r="BA331" s="67">
        <f t="shared" si="137"/>
        <v>-7.0122133403071824E-3</v>
      </c>
      <c r="BB331" s="123">
        <f t="shared" si="138"/>
        <v>-2.9019332202759436E-2</v>
      </c>
      <c r="BC331" s="67">
        <f t="shared" si="139"/>
        <v>-2.4660591898621985E-2</v>
      </c>
      <c r="BD331" s="67">
        <f t="shared" si="140"/>
        <v>-5.3533518376162804E-2</v>
      </c>
      <c r="BE331" s="67">
        <f t="shared" si="141"/>
        <v>-2.6319759603243925E-2</v>
      </c>
      <c r="BH331" s="57">
        <f t="shared" si="142"/>
        <v>-7.0122133403071824E-3</v>
      </c>
      <c r="BJ331" s="57">
        <f t="shared" si="143"/>
        <v>-2.4660591898621985E-2</v>
      </c>
      <c r="BK331" s="57">
        <f t="shared" si="144"/>
        <v>-5.3533518376162804E-2</v>
      </c>
      <c r="BL331" s="57">
        <f t="shared" si="145"/>
        <v>-2.6319759603243925E-2</v>
      </c>
    </row>
    <row r="332" spans="2:64" x14ac:dyDescent="0.25">
      <c r="B332" s="118">
        <v>44228</v>
      </c>
      <c r="C332" s="62">
        <v>11.09207820892334</v>
      </c>
      <c r="D332" s="62">
        <v>10.09370746612549</v>
      </c>
      <c r="E332" s="62">
        <v>3.4803274631500249</v>
      </c>
      <c r="F332" s="62">
        <v>3.2066895008087162</v>
      </c>
      <c r="G332" s="62">
        <v>35.283074188232419</v>
      </c>
      <c r="H332" s="62">
        <v>118902</v>
      </c>
      <c r="K332" s="67">
        <f t="shared" si="146"/>
        <v>0</v>
      </c>
      <c r="L332" s="67">
        <f t="shared" si="147"/>
        <v>2.3052113409720132E-2</v>
      </c>
      <c r="M332" s="67">
        <f t="shared" si="122"/>
        <v>2.041927387139042E-3</v>
      </c>
      <c r="N332" s="67">
        <f t="shared" si="123"/>
        <v>1.6416262691217653E-2</v>
      </c>
      <c r="O332" s="67">
        <f t="shared" si="124"/>
        <v>6.5947888530728527E-3</v>
      </c>
      <c r="P332" s="67">
        <f t="shared" si="125"/>
        <v>1.6980030662843371E-2</v>
      </c>
      <c r="S332" s="67">
        <f t="shared" si="148"/>
        <v>0</v>
      </c>
      <c r="T332" s="67">
        <f t="shared" si="149"/>
        <v>2.2790427421484617E-2</v>
      </c>
      <c r="U332" s="67">
        <f t="shared" si="126"/>
        <v>2.0398454869894355E-3</v>
      </c>
      <c r="V332" s="67">
        <f t="shared" si="127"/>
        <v>1.6282972622387495E-2</v>
      </c>
      <c r="W332" s="67">
        <f t="shared" si="128"/>
        <v>6.5731383678553383E-3</v>
      </c>
      <c r="X332" s="67">
        <f t="shared" si="129"/>
        <v>1.6837481340549264E-2</v>
      </c>
      <c r="AR332" s="122">
        <f t="shared" si="130"/>
        <v>0</v>
      </c>
      <c r="AS332" s="76">
        <f t="shared" si="131"/>
        <v>2.2790427421484617E-2</v>
      </c>
      <c r="AT332" s="122">
        <f t="shared" si="132"/>
        <v>2.0398454869894355E-3</v>
      </c>
      <c r="AU332" s="76">
        <f t="shared" si="133"/>
        <v>1.6282972622387495E-2</v>
      </c>
      <c r="AV332" s="76">
        <f t="shared" si="134"/>
        <v>6.5731383678553383E-3</v>
      </c>
      <c r="AW332" s="76">
        <f t="shared" si="135"/>
        <v>1.6837481340549264E-2</v>
      </c>
      <c r="AY332" s="118">
        <v>44452</v>
      </c>
      <c r="AZ332" s="123">
        <f t="shared" si="136"/>
        <v>0</v>
      </c>
      <c r="BA332" s="67">
        <f t="shared" si="137"/>
        <v>3.3060520027416586E-2</v>
      </c>
      <c r="BB332" s="123">
        <f t="shared" si="138"/>
        <v>3.6546168333976614E-2</v>
      </c>
      <c r="BC332" s="67">
        <f t="shared" si="139"/>
        <v>7.5926565222179674E-3</v>
      </c>
      <c r="BD332" s="67">
        <f t="shared" si="140"/>
        <v>1.9886711004648585E-2</v>
      </c>
      <c r="BE332" s="67">
        <f t="shared" si="141"/>
        <v>-5.7095531710290503E-3</v>
      </c>
      <c r="BH332" s="57">
        <f t="shared" si="142"/>
        <v>3.3060520027416586E-2</v>
      </c>
      <c r="BJ332" s="57">
        <f t="shared" si="143"/>
        <v>7.5926565222179674E-3</v>
      </c>
      <c r="BK332" s="57">
        <f t="shared" si="144"/>
        <v>1.9886711004648585E-2</v>
      </c>
      <c r="BL332" s="57">
        <f t="shared" si="145"/>
        <v>-5.7095531710290503E-3</v>
      </c>
    </row>
    <row r="333" spans="2:64" x14ac:dyDescent="0.25">
      <c r="B333" s="118">
        <v>44235</v>
      </c>
      <c r="C333" s="62">
        <v>11.09207820892334</v>
      </c>
      <c r="D333" s="62">
        <v>10.11530647277832</v>
      </c>
      <c r="E333" s="62">
        <v>3.5042165279388429</v>
      </c>
      <c r="F333" s="62">
        <v>3.1993948459625239</v>
      </c>
      <c r="G333" s="62">
        <v>35.433477020263673</v>
      </c>
      <c r="H333" s="62">
        <v>119145.2</v>
      </c>
      <c r="K333" s="67">
        <f t="shared" si="146"/>
        <v>0</v>
      </c>
      <c r="L333" s="67">
        <f t="shared" si="147"/>
        <v>2.1398486854622423E-3</v>
      </c>
      <c r="M333" s="67">
        <f t="shared" si="122"/>
        <v>6.8640278944316346E-3</v>
      </c>
      <c r="N333" s="67">
        <f t="shared" si="123"/>
        <v>-2.2748241899792632E-3</v>
      </c>
      <c r="O333" s="67">
        <f t="shared" si="124"/>
        <v>4.2627473793486192E-3</v>
      </c>
      <c r="P333" s="67">
        <f t="shared" si="125"/>
        <v>2.0453819111536653E-3</v>
      </c>
      <c r="S333" s="67">
        <f t="shared" si="148"/>
        <v>0</v>
      </c>
      <c r="T333" s="67">
        <f t="shared" si="149"/>
        <v>2.1375624701195834E-3</v>
      </c>
      <c r="U333" s="67">
        <f t="shared" si="126"/>
        <v>6.8405777023220387E-3</v>
      </c>
      <c r="V333" s="67">
        <f t="shared" si="127"/>
        <v>-2.2774155331729325E-3</v>
      </c>
      <c r="W333" s="67">
        <f t="shared" si="128"/>
        <v>4.2536876089551059E-3</v>
      </c>
      <c r="X333" s="67">
        <f t="shared" si="129"/>
        <v>2.043292965548477E-3</v>
      </c>
      <c r="AR333" s="122">
        <f t="shared" si="130"/>
        <v>0</v>
      </c>
      <c r="AS333" s="76">
        <f t="shared" si="131"/>
        <v>2.1375624701195834E-3</v>
      </c>
      <c r="AT333" s="122">
        <f t="shared" si="132"/>
        <v>6.8405777023220387E-3</v>
      </c>
      <c r="AU333" s="76">
        <f t="shared" si="133"/>
        <v>-2.2774155331729325E-3</v>
      </c>
      <c r="AV333" s="76">
        <f t="shared" si="134"/>
        <v>4.2536876089551059E-3</v>
      </c>
      <c r="AW333" s="76">
        <f t="shared" si="135"/>
        <v>2.043292965548477E-3</v>
      </c>
      <c r="AY333" s="118">
        <v>44459</v>
      </c>
      <c r="AZ333" s="123">
        <f t="shared" si="136"/>
        <v>0</v>
      </c>
      <c r="BA333" s="67">
        <f t="shared" si="137"/>
        <v>1.8761314603849871E-2</v>
      </c>
      <c r="BB333" s="123">
        <f t="shared" si="138"/>
        <v>3.7423707215568777E-3</v>
      </c>
      <c r="BC333" s="67">
        <f t="shared" si="139"/>
        <v>5.7217852761027536E-3</v>
      </c>
      <c r="BD333" s="67">
        <f t="shared" si="140"/>
        <v>4.967508693195162E-2</v>
      </c>
      <c r="BE333" s="67">
        <f t="shared" si="141"/>
        <v>-2.5024193650847439E-2</v>
      </c>
      <c r="BH333" s="57">
        <f t="shared" si="142"/>
        <v>1.8761314603849871E-2</v>
      </c>
      <c r="BJ333" s="57">
        <f t="shared" si="143"/>
        <v>5.7217852761027536E-3</v>
      </c>
      <c r="BK333" s="57">
        <f t="shared" si="144"/>
        <v>4.967508693195162E-2</v>
      </c>
      <c r="BL333" s="57">
        <f t="shared" si="145"/>
        <v>-2.5024193650847439E-2</v>
      </c>
    </row>
    <row r="334" spans="2:64" x14ac:dyDescent="0.25">
      <c r="B334" s="118">
        <v>44242</v>
      </c>
      <c r="C334" s="62">
        <v>11.09207820892334</v>
      </c>
      <c r="D334" s="62">
        <v>9.8260316848754883</v>
      </c>
      <c r="E334" s="62">
        <v>3.3444588979085288</v>
      </c>
      <c r="F334" s="62">
        <v>3.1123461723327641</v>
      </c>
      <c r="G334" s="62">
        <v>34.290644327799477</v>
      </c>
      <c r="H334" s="62">
        <v>119426.3333333333</v>
      </c>
      <c r="K334" s="67">
        <f t="shared" si="146"/>
        <v>0</v>
      </c>
      <c r="L334" s="67">
        <f t="shared" si="147"/>
        <v>-2.8597728470344363E-2</v>
      </c>
      <c r="M334" s="67">
        <f t="shared" si="122"/>
        <v>-4.5590113726300618E-2</v>
      </c>
      <c r="N334" s="67">
        <f t="shared" si="123"/>
        <v>-2.7207855804234571E-2</v>
      </c>
      <c r="O334" s="67">
        <f t="shared" si="124"/>
        <v>-3.225290850826279E-2</v>
      </c>
      <c r="P334" s="67">
        <f t="shared" si="125"/>
        <v>2.3595858946336978E-3</v>
      </c>
      <c r="S334" s="67">
        <f t="shared" si="148"/>
        <v>0</v>
      </c>
      <c r="T334" s="67">
        <f t="shared" si="149"/>
        <v>-2.9014610665098577E-2</v>
      </c>
      <c r="U334" s="67">
        <f t="shared" si="126"/>
        <v>-4.6662049624985991E-2</v>
      </c>
      <c r="V334" s="67">
        <f t="shared" si="127"/>
        <v>-2.7584843259496769E-2</v>
      </c>
      <c r="W334" s="67">
        <f t="shared" si="128"/>
        <v>-3.2784494962388826E-2</v>
      </c>
      <c r="X334" s="67">
        <f t="shared" si="129"/>
        <v>2.3568064432142213E-3</v>
      </c>
      <c r="AR334" s="122">
        <f t="shared" si="130"/>
        <v>0</v>
      </c>
      <c r="AS334" s="76">
        <f t="shared" si="131"/>
        <v>-2.9014610665098577E-2</v>
      </c>
      <c r="AT334" s="122">
        <f t="shared" si="132"/>
        <v>-4.6662049624985991E-2</v>
      </c>
      <c r="AU334" s="76">
        <f t="shared" si="133"/>
        <v>-2.7584843259496769E-2</v>
      </c>
      <c r="AV334" s="76">
        <f t="shared" si="134"/>
        <v>-3.2784494962388826E-2</v>
      </c>
      <c r="AW334" s="76">
        <f t="shared" si="135"/>
        <v>2.3568064432142213E-3</v>
      </c>
      <c r="AY334" s="118">
        <v>44466</v>
      </c>
      <c r="AZ334" s="123">
        <f t="shared" si="136"/>
        <v>-2.4601007537340825E-7</v>
      </c>
      <c r="BA334" s="67">
        <f t="shared" si="137"/>
        <v>-2.2016898921782869E-2</v>
      </c>
      <c r="BB334" s="123">
        <f t="shared" si="138"/>
        <v>1.9551476641307155E-2</v>
      </c>
      <c r="BC334" s="67">
        <f t="shared" si="139"/>
        <v>6.2047400658500618E-3</v>
      </c>
      <c r="BD334" s="67">
        <f t="shared" si="140"/>
        <v>3.5766664469992736E-2</v>
      </c>
      <c r="BE334" s="67">
        <f t="shared" si="141"/>
        <v>-5.3695311338371201E-5</v>
      </c>
      <c r="BH334" s="57">
        <f t="shared" si="142"/>
        <v>-2.2016898921782869E-2</v>
      </c>
      <c r="BJ334" s="57">
        <f t="shared" si="143"/>
        <v>6.2047400658500618E-3</v>
      </c>
      <c r="BK334" s="57">
        <f t="shared" si="144"/>
        <v>3.5766664469992736E-2</v>
      </c>
      <c r="BL334" s="57">
        <f t="shared" si="145"/>
        <v>-5.3695311338371201E-5</v>
      </c>
    </row>
    <row r="335" spans="2:64" x14ac:dyDescent="0.25">
      <c r="B335" s="118">
        <v>44249</v>
      </c>
      <c r="C335" s="62">
        <v>11.09207820892334</v>
      </c>
      <c r="D335" s="62">
        <v>9.483815765380859</v>
      </c>
      <c r="E335" s="62">
        <v>3.1115412712097168</v>
      </c>
      <c r="F335" s="62">
        <v>2.9980647563934331</v>
      </c>
      <c r="G335" s="62">
        <v>32.254514312744142</v>
      </c>
      <c r="H335" s="62">
        <v>113170.8</v>
      </c>
      <c r="K335" s="67">
        <f t="shared" si="146"/>
        <v>0</v>
      </c>
      <c r="L335" s="67">
        <f t="shared" si="147"/>
        <v>-3.4827479746618151E-2</v>
      </c>
      <c r="M335" s="67">
        <f t="shared" ref="M335:M398" si="150">E335/E334-1</f>
        <v>-6.9642843224794304E-2</v>
      </c>
      <c r="N335" s="67">
        <f t="shared" ref="N335:N398" si="151">F335/F334-1</f>
        <v>-3.6718735517031198E-2</v>
      </c>
      <c r="O335" s="67">
        <f t="shared" ref="O335:O398" si="152">G335/G334-1</f>
        <v>-5.9378587220206946E-2</v>
      </c>
      <c r="P335" s="67">
        <f t="shared" ref="P335:P398" si="153">H335/H334-1</f>
        <v>-5.2379849223649466E-2</v>
      </c>
      <c r="S335" s="67">
        <f t="shared" si="148"/>
        <v>0</v>
      </c>
      <c r="T335" s="67">
        <f t="shared" si="149"/>
        <v>-3.5448416157293251E-2</v>
      </c>
      <c r="U335" s="67">
        <f t="shared" ref="U335:U398" si="154">LN(1+M335)</f>
        <v>-7.2186727015914123E-2</v>
      </c>
      <c r="V335" s="67">
        <f t="shared" ref="V335:V398" si="155">LN(1+N335)</f>
        <v>-3.7409838714282113E-2</v>
      </c>
      <c r="W335" s="67">
        <f t="shared" ref="W335:W398" si="156">LN(1+O335)</f>
        <v>-6.1214544708202472E-2</v>
      </c>
      <c r="X335" s="67">
        <f t="shared" ref="X335:X398" si="157">LN(1+P335)</f>
        <v>-5.3801541857806591E-2</v>
      </c>
      <c r="AR335" s="122">
        <f t="shared" ref="AR335:AR398" si="158">IF(OR(S335&gt;(AJ$17+AJ$16*AI$21),S335&lt;(AJ$17-AJ$16*AI$21)),"",S335)</f>
        <v>0</v>
      </c>
      <c r="AS335" s="76">
        <f t="shared" ref="AS335:AS398" si="159">IF(OR(T335&gt;(AK$17+AK$16*AI$21),T335&lt;(AK$17-AK$16*AI$21)),"",T335)</f>
        <v>-3.5448416157293251E-2</v>
      </c>
      <c r="AT335" s="122">
        <f t="shared" ref="AT335:AT398" si="160">IF(OR(U335&gt;(AL$17+AL$16*AI$21),U335&lt;(AL$17-AL$16*AI$21)),"",U335)</f>
        <v>-7.2186727015914123E-2</v>
      </c>
      <c r="AU335" s="76">
        <f t="shared" ref="AU335:AU398" si="161">IF(OR(V335&gt;(AM$17+AM$16*AI$21),V335&lt;(AM$17-AM$16*AI$21)),"",V335)</f>
        <v>-3.7409838714282113E-2</v>
      </c>
      <c r="AV335" s="76">
        <f t="shared" ref="AV335:AV398" si="162">IF(OR(W335&gt;(AN$17+AN$16*AI$21),W335&lt;(AN$17-AN$16*AI$21)),"",W335)</f>
        <v>-6.1214544708202472E-2</v>
      </c>
      <c r="AW335" s="76">
        <f t="shared" ref="AW335:AW398" si="163">IF(OR(X335&gt;(AO$17+AO$16*AI$21),X335&lt;(AO$17-AO$16*AI$21)),"",X335)</f>
        <v>-5.3801541857806591E-2</v>
      </c>
      <c r="AY335" s="118">
        <v>44473</v>
      </c>
      <c r="AZ335" s="123">
        <f t="shared" ref="AZ335:AZ398" si="164">_xlfn.XLOOKUP($AY335,$B:$B,AR:AR,0)</f>
        <v>0</v>
      </c>
      <c r="BA335" s="67">
        <f t="shared" ref="BA335:BA398" si="165">_xlfn.XLOOKUP($AY335,$B:$B,AS:AS,0)</f>
        <v>-2.6035554897122847E-2</v>
      </c>
      <c r="BB335" s="123">
        <f t="shared" ref="BB335:BB398" si="166">_xlfn.XLOOKUP($AY335,$B:$B,AT:AT,0)</f>
        <v>-3.5147340217473053E-2</v>
      </c>
      <c r="BC335" s="67">
        <f t="shared" ref="BC335:BC398" si="167">_xlfn.XLOOKUP($AY335,$B:$B,AU:AU,0)</f>
        <v>-2.1887284749110142E-2</v>
      </c>
      <c r="BD335" s="67">
        <f t="shared" ref="BD335:BD398" si="168">_xlfn.XLOOKUP($AY335,$B:$B,AV:AV,0)</f>
        <v>-2.5723409524181139E-2</v>
      </c>
      <c r="BE335" s="67">
        <f t="shared" ref="BE335:BE398" si="169">_xlfn.XLOOKUP($AY335,$B:$B,AW:AW,0)</f>
        <v>-6.9401691379652819E-3</v>
      </c>
      <c r="BH335" s="57">
        <f t="shared" ref="BH335:BH398" si="170">BA335</f>
        <v>-2.6035554897122847E-2</v>
      </c>
      <c r="BJ335" s="57">
        <f t="shared" ref="BJ335:BJ398" si="171">BC335</f>
        <v>-2.1887284749110142E-2</v>
      </c>
      <c r="BK335" s="57">
        <f t="shared" ref="BK335:BK398" si="172">BD335</f>
        <v>-2.5723409524181139E-2</v>
      </c>
      <c r="BL335" s="57">
        <f t="shared" ref="BL335:BL398" si="173">BE335</f>
        <v>-6.9401691379652819E-3</v>
      </c>
    </row>
    <row r="336" spans="2:64" x14ac:dyDescent="0.25">
      <c r="B336" s="118">
        <v>44256</v>
      </c>
      <c r="C336" s="62">
        <v>11.09207820892334</v>
      </c>
      <c r="D336" s="62">
        <v>8.9628042221069339</v>
      </c>
      <c r="E336" s="62">
        <v>3.0174783706665038</v>
      </c>
      <c r="F336" s="62">
        <v>2.9367905139923089</v>
      </c>
      <c r="G336" s="62">
        <v>31.531556320190429</v>
      </c>
      <c r="H336" s="62">
        <v>112190.2</v>
      </c>
      <c r="K336" s="67">
        <f t="shared" ref="K336:K399" si="174">C336/C335-1</f>
        <v>0</v>
      </c>
      <c r="L336" s="67">
        <f t="shared" ref="L336:L399" si="175">D336/D335-1</f>
        <v>-5.4936911066513328E-2</v>
      </c>
      <c r="M336" s="67">
        <f t="shared" si="150"/>
        <v>-3.0230323927743608E-2</v>
      </c>
      <c r="N336" s="67">
        <f t="shared" si="151"/>
        <v>-2.0437931592523384E-2</v>
      </c>
      <c r="O336" s="67">
        <f t="shared" si="152"/>
        <v>-2.2414164589297902E-2</v>
      </c>
      <c r="P336" s="67">
        <f t="shared" si="153"/>
        <v>-8.6647792540125446E-3</v>
      </c>
      <c r="S336" s="67">
        <f t="shared" ref="S336:S399" si="176">LN(1+K336)</f>
        <v>0</v>
      </c>
      <c r="T336" s="67">
        <f t="shared" ref="T336:T399" si="177">LN(1+L336)</f>
        <v>-5.6503592940619365E-2</v>
      </c>
      <c r="U336" s="67">
        <f t="shared" si="154"/>
        <v>-3.0696683027982733E-2</v>
      </c>
      <c r="V336" s="67">
        <f t="shared" si="155"/>
        <v>-2.0649676165176479E-2</v>
      </c>
      <c r="W336" s="67">
        <f t="shared" si="156"/>
        <v>-2.2669179815947026E-2</v>
      </c>
      <c r="X336" s="67">
        <f t="shared" si="157"/>
        <v>-8.7025367187233051E-3</v>
      </c>
      <c r="AR336" s="122">
        <f t="shared" si="158"/>
        <v>0</v>
      </c>
      <c r="AS336" s="76">
        <f t="shared" si="159"/>
        <v>-5.6503592940619365E-2</v>
      </c>
      <c r="AT336" s="122">
        <f t="shared" si="160"/>
        <v>-3.0696683027982733E-2</v>
      </c>
      <c r="AU336" s="76">
        <f t="shared" si="161"/>
        <v>-2.0649676165176479E-2</v>
      </c>
      <c r="AV336" s="76">
        <f t="shared" si="162"/>
        <v>-2.2669179815947026E-2</v>
      </c>
      <c r="AW336" s="76">
        <f t="shared" si="163"/>
        <v>-8.7025367187233051E-3</v>
      </c>
      <c r="AY336" s="118">
        <v>44480</v>
      </c>
      <c r="AZ336" s="123">
        <f t="shared" si="164"/>
        <v>0</v>
      </c>
      <c r="BA336" s="67">
        <f t="shared" si="165"/>
        <v>3.6651509213202614E-2</v>
      </c>
      <c r="BB336" s="123">
        <f t="shared" si="166"/>
        <v>4.374456288015463E-2</v>
      </c>
      <c r="BC336" s="67">
        <f t="shared" si="167"/>
        <v>5.2346533932785599E-2</v>
      </c>
      <c r="BD336" s="67">
        <f t="shared" si="168"/>
        <v>4.0768371720861896E-2</v>
      </c>
      <c r="BE336" s="67">
        <f t="shared" si="169"/>
        <v>2.1410503148058681E-2</v>
      </c>
      <c r="BH336" s="57">
        <f t="shared" si="170"/>
        <v>3.6651509213202614E-2</v>
      </c>
      <c r="BJ336" s="57">
        <f t="shared" si="171"/>
        <v>5.2346533932785599E-2</v>
      </c>
      <c r="BK336" s="57">
        <f t="shared" si="172"/>
        <v>4.0768371720861896E-2</v>
      </c>
      <c r="BL336" s="57">
        <f t="shared" si="173"/>
        <v>2.1410503148058681E-2</v>
      </c>
    </row>
    <row r="337" spans="2:64" x14ac:dyDescent="0.25">
      <c r="B337" s="118">
        <v>44263</v>
      </c>
      <c r="C337" s="62">
        <v>11.09207820892334</v>
      </c>
      <c r="D337" s="62">
        <v>8.941364669799805</v>
      </c>
      <c r="E337" s="62">
        <v>3.0772006988525389</v>
      </c>
      <c r="F337" s="62">
        <v>2.9761810302734379</v>
      </c>
      <c r="G337" s="62">
        <v>32.210077667236327</v>
      </c>
      <c r="H337" s="62">
        <v>112772.6</v>
      </c>
      <c r="K337" s="67">
        <f t="shared" si="174"/>
        <v>0</v>
      </c>
      <c r="L337" s="67">
        <f t="shared" si="175"/>
        <v>-2.3920585316644649E-3</v>
      </c>
      <c r="M337" s="67">
        <f t="shared" si="150"/>
        <v>1.9792131326145546E-2</v>
      </c>
      <c r="N337" s="67">
        <f t="shared" si="151"/>
        <v>1.3412777007230536E-2</v>
      </c>
      <c r="O337" s="67">
        <f t="shared" si="152"/>
        <v>2.1518802946349558E-2</v>
      </c>
      <c r="P337" s="67">
        <f t="shared" si="153"/>
        <v>5.1911842567355926E-3</v>
      </c>
      <c r="S337" s="67">
        <f t="shared" si="176"/>
        <v>0</v>
      </c>
      <c r="T337" s="67">
        <f t="shared" si="177"/>
        <v>-2.394924074283111E-3</v>
      </c>
      <c r="U337" s="67">
        <f t="shared" si="154"/>
        <v>1.9598813710097408E-2</v>
      </c>
      <c r="V337" s="67">
        <f t="shared" si="155"/>
        <v>1.3323622039428192E-2</v>
      </c>
      <c r="W337" s="67">
        <f t="shared" si="156"/>
        <v>2.1290542297856839E-2</v>
      </c>
      <c r="X337" s="67">
        <f t="shared" si="157"/>
        <v>5.1777565102981921E-3</v>
      </c>
      <c r="AR337" s="122">
        <f t="shared" si="158"/>
        <v>0</v>
      </c>
      <c r="AS337" s="76">
        <f t="shared" si="159"/>
        <v>-2.394924074283111E-3</v>
      </c>
      <c r="AT337" s="122">
        <f t="shared" si="160"/>
        <v>1.9598813710097408E-2</v>
      </c>
      <c r="AU337" s="76">
        <f t="shared" si="161"/>
        <v>1.3323622039428192E-2</v>
      </c>
      <c r="AV337" s="76">
        <f t="shared" si="162"/>
        <v>2.1290542297856839E-2</v>
      </c>
      <c r="AW337" s="76">
        <f t="shared" si="163"/>
        <v>5.1777565102981921E-3</v>
      </c>
      <c r="AY337" s="118">
        <v>44487</v>
      </c>
      <c r="AZ337" s="123">
        <f t="shared" si="164"/>
        <v>0</v>
      </c>
      <c r="BA337" s="67">
        <f t="shared" si="165"/>
        <v>-2.1814978926187487E-2</v>
      </c>
      <c r="BB337" s="123">
        <f t="shared" si="166"/>
        <v>1.5188897764221556E-2</v>
      </c>
      <c r="BC337" s="67">
        <f t="shared" si="167"/>
        <v>-1.562146520777965E-2</v>
      </c>
      <c r="BD337" s="67">
        <f t="shared" si="168"/>
        <v>-3.6586438686651623E-2</v>
      </c>
      <c r="BE337" s="67">
        <f t="shared" si="169"/>
        <v>-3.0301285109058648E-2</v>
      </c>
      <c r="BH337" s="57">
        <f t="shared" si="170"/>
        <v>-2.1814978926187487E-2</v>
      </c>
      <c r="BJ337" s="57">
        <f t="shared" si="171"/>
        <v>-1.562146520777965E-2</v>
      </c>
      <c r="BK337" s="57">
        <f t="shared" si="172"/>
        <v>-3.6586438686651623E-2</v>
      </c>
      <c r="BL337" s="57">
        <f t="shared" si="173"/>
        <v>-3.0301285109058648E-2</v>
      </c>
    </row>
    <row r="338" spans="2:64" x14ac:dyDescent="0.25">
      <c r="B338" s="118">
        <v>44270</v>
      </c>
      <c r="C338" s="62">
        <v>11.09207820892334</v>
      </c>
      <c r="D338" s="62">
        <v>9.3875942230224609</v>
      </c>
      <c r="E338" s="62">
        <v>3.2354652404785158</v>
      </c>
      <c r="F338" s="62">
        <v>3.1497917175292969</v>
      </c>
      <c r="G338" s="62">
        <v>35.107035827636722</v>
      </c>
      <c r="H338" s="62">
        <v>115295.2</v>
      </c>
      <c r="K338" s="67">
        <f t="shared" si="174"/>
        <v>0</v>
      </c>
      <c r="L338" s="67">
        <f t="shared" si="175"/>
        <v>4.9906202207570471E-2</v>
      </c>
      <c r="M338" s="67">
        <f t="shared" si="150"/>
        <v>5.1431335526796351E-2</v>
      </c>
      <c r="N338" s="67">
        <f t="shared" si="151"/>
        <v>5.8333376058078201E-2</v>
      </c>
      <c r="O338" s="67">
        <f t="shared" si="152"/>
        <v>8.9939496275947883E-2</v>
      </c>
      <c r="P338" s="67">
        <f t="shared" si="153"/>
        <v>2.2368908759751838E-2</v>
      </c>
      <c r="S338" s="67">
        <f t="shared" si="176"/>
        <v>0</v>
      </c>
      <c r="T338" s="67">
        <f t="shared" si="177"/>
        <v>4.8700828948274696E-2</v>
      </c>
      <c r="U338" s="67">
        <f t="shared" si="154"/>
        <v>5.015241257978429E-2</v>
      </c>
      <c r="V338" s="67">
        <f t="shared" si="155"/>
        <v>5.6695384046382136E-2</v>
      </c>
      <c r="W338" s="67">
        <f t="shared" si="156"/>
        <v>8.6122186696708541E-2</v>
      </c>
      <c r="X338" s="67">
        <f t="shared" si="157"/>
        <v>2.21223941237224E-2</v>
      </c>
      <c r="AR338" s="122">
        <f t="shared" si="158"/>
        <v>0</v>
      </c>
      <c r="AS338" s="76">
        <f t="shared" si="159"/>
        <v>4.8700828948274696E-2</v>
      </c>
      <c r="AT338" s="122">
        <f t="shared" si="160"/>
        <v>5.015241257978429E-2</v>
      </c>
      <c r="AU338" s="76">
        <f t="shared" si="161"/>
        <v>5.6695384046382136E-2</v>
      </c>
      <c r="AV338" s="76">
        <f t="shared" si="162"/>
        <v>8.6122186696708541E-2</v>
      </c>
      <c r="AW338" s="76">
        <f t="shared" si="163"/>
        <v>2.21223941237224E-2</v>
      </c>
      <c r="AY338" s="118">
        <v>44494</v>
      </c>
      <c r="AZ338" s="123">
        <f t="shared" si="164"/>
        <v>0</v>
      </c>
      <c r="BA338" s="67">
        <f t="shared" si="165"/>
        <v>-6.9545376815506208E-3</v>
      </c>
      <c r="BB338" s="123">
        <f t="shared" si="166"/>
        <v>-5.7308824710993564E-2</v>
      </c>
      <c r="BC338" s="67">
        <f t="shared" si="167"/>
        <v>-4.3067580943140803E-2</v>
      </c>
      <c r="BD338" s="67">
        <f t="shared" si="168"/>
        <v>-4.1511062466839138E-2</v>
      </c>
      <c r="BE338" s="67">
        <f t="shared" si="169"/>
        <v>-3.5564749181827657E-2</v>
      </c>
      <c r="BH338" s="57">
        <f t="shared" si="170"/>
        <v>-6.9545376815506208E-3</v>
      </c>
      <c r="BJ338" s="57">
        <f t="shared" si="171"/>
        <v>-4.3067580943140803E-2</v>
      </c>
      <c r="BK338" s="57">
        <f t="shared" si="172"/>
        <v>-4.1511062466839138E-2</v>
      </c>
      <c r="BL338" s="57">
        <f t="shared" si="173"/>
        <v>-3.5564749181827657E-2</v>
      </c>
    </row>
    <row r="339" spans="2:64" x14ac:dyDescent="0.25">
      <c r="B339" s="118">
        <v>44277</v>
      </c>
      <c r="C339" s="62">
        <v>11.09207820892334</v>
      </c>
      <c r="D339" s="62">
        <v>9.6975753784179695</v>
      </c>
      <c r="E339" s="62">
        <v>3.2981738567352301</v>
      </c>
      <c r="F339" s="62">
        <v>3.2008536815643311</v>
      </c>
      <c r="G339" s="62">
        <v>35.281364440917969</v>
      </c>
      <c r="H339" s="62">
        <v>113767.2</v>
      </c>
      <c r="K339" s="67">
        <f t="shared" si="174"/>
        <v>0</v>
      </c>
      <c r="L339" s="67">
        <f t="shared" si="175"/>
        <v>3.3020297642957441E-2</v>
      </c>
      <c r="M339" s="67">
        <f t="shared" si="150"/>
        <v>1.9381638063105777E-2</v>
      </c>
      <c r="N339" s="67">
        <f t="shared" si="151"/>
        <v>1.6211219221532236E-2</v>
      </c>
      <c r="O339" s="67">
        <f t="shared" si="152"/>
        <v>4.9656317934996252E-3</v>
      </c>
      <c r="P339" s="67">
        <f t="shared" si="153"/>
        <v>-1.3252936809164617E-2</v>
      </c>
      <c r="S339" s="67">
        <f t="shared" si="176"/>
        <v>0</v>
      </c>
      <c r="T339" s="67">
        <f t="shared" si="177"/>
        <v>3.2486839163197175E-2</v>
      </c>
      <c r="U339" s="67">
        <f t="shared" si="154"/>
        <v>1.9196206267076455E-2</v>
      </c>
      <c r="V339" s="67">
        <f t="shared" si="155"/>
        <v>1.6081220484127537E-2</v>
      </c>
      <c r="W339" s="67">
        <f t="shared" si="156"/>
        <v>4.9533437059024179E-3</v>
      </c>
      <c r="X339" s="67">
        <f t="shared" si="157"/>
        <v>-1.3341540688012538E-2</v>
      </c>
      <c r="AR339" s="122">
        <f t="shared" si="158"/>
        <v>0</v>
      </c>
      <c r="AS339" s="76">
        <f t="shared" si="159"/>
        <v>3.2486839163197175E-2</v>
      </c>
      <c r="AT339" s="122">
        <f t="shared" si="160"/>
        <v>1.9196206267076455E-2</v>
      </c>
      <c r="AU339" s="76">
        <f t="shared" si="161"/>
        <v>1.6081220484127537E-2</v>
      </c>
      <c r="AV339" s="76">
        <f t="shared" si="162"/>
        <v>4.9533437059024179E-3</v>
      </c>
      <c r="AW339" s="76">
        <f t="shared" si="163"/>
        <v>-1.3341540688012538E-2</v>
      </c>
      <c r="AY339" s="118">
        <v>44501</v>
      </c>
      <c r="AZ339" s="123">
        <f t="shared" si="164"/>
        <v>0</v>
      </c>
      <c r="BA339" s="67">
        <f t="shared" si="165"/>
        <v>-2.5847227270445534E-2</v>
      </c>
      <c r="BB339" s="123">
        <f t="shared" si="166"/>
        <v>9.157077884623185E-3</v>
      </c>
      <c r="BC339" s="67">
        <f t="shared" si="167"/>
        <v>7.3956038979817807E-3</v>
      </c>
      <c r="BD339" s="67">
        <f t="shared" si="168"/>
        <v>5.9218532989793798E-3</v>
      </c>
      <c r="BE339" s="67">
        <f t="shared" si="169"/>
        <v>-1.2226219849465331E-2</v>
      </c>
      <c r="BH339" s="57">
        <f t="shared" si="170"/>
        <v>-2.5847227270445534E-2</v>
      </c>
      <c r="BJ339" s="57">
        <f t="shared" si="171"/>
        <v>7.3956038979817807E-3</v>
      </c>
      <c r="BK339" s="57">
        <f t="shared" si="172"/>
        <v>5.9218532989793798E-3</v>
      </c>
      <c r="BL339" s="57">
        <f t="shared" si="173"/>
        <v>-1.2226219849465331E-2</v>
      </c>
    </row>
    <row r="340" spans="2:64" x14ac:dyDescent="0.25">
      <c r="B340" s="118">
        <v>44284</v>
      </c>
      <c r="C340" s="62">
        <v>11.09207820892334</v>
      </c>
      <c r="D340" s="62">
        <v>9.7783935070037842</v>
      </c>
      <c r="E340" s="62">
        <v>3.3276617527008061</v>
      </c>
      <c r="F340" s="62">
        <v>3.2260199189186101</v>
      </c>
      <c r="G340" s="62">
        <v>35.088233947753913</v>
      </c>
      <c r="H340" s="62">
        <v>116039</v>
      </c>
      <c r="K340" s="67">
        <f t="shared" si="174"/>
        <v>0</v>
      </c>
      <c r="L340" s="67">
        <f t="shared" si="175"/>
        <v>8.3338489707103225E-3</v>
      </c>
      <c r="M340" s="67">
        <f t="shared" si="150"/>
        <v>8.940673611052441E-3</v>
      </c>
      <c r="N340" s="67">
        <f t="shared" si="151"/>
        <v>7.8623516904963164E-3</v>
      </c>
      <c r="O340" s="67">
        <f t="shared" si="152"/>
        <v>-5.4740086225256723E-3</v>
      </c>
      <c r="P340" s="67">
        <f t="shared" si="153"/>
        <v>1.9968848666399586E-2</v>
      </c>
      <c r="S340" s="67">
        <f t="shared" si="176"/>
        <v>0</v>
      </c>
      <c r="T340" s="67">
        <f t="shared" si="177"/>
        <v>8.2993141904754049E-3</v>
      </c>
      <c r="U340" s="67">
        <f t="shared" si="154"/>
        <v>8.9009424288265908E-3</v>
      </c>
      <c r="V340" s="67">
        <f t="shared" si="155"/>
        <v>7.831604461973311E-3</v>
      </c>
      <c r="W340" s="67">
        <f t="shared" si="156"/>
        <v>-5.4890459089886419E-3</v>
      </c>
      <c r="X340" s="67">
        <f t="shared" si="157"/>
        <v>1.977208630667078E-2</v>
      </c>
      <c r="AR340" s="122">
        <f t="shared" si="158"/>
        <v>0</v>
      </c>
      <c r="AS340" s="76">
        <f t="shared" si="159"/>
        <v>8.2993141904754049E-3</v>
      </c>
      <c r="AT340" s="122">
        <f t="shared" si="160"/>
        <v>8.9009424288265908E-3</v>
      </c>
      <c r="AU340" s="76">
        <f t="shared" si="161"/>
        <v>7.831604461973311E-3</v>
      </c>
      <c r="AV340" s="76">
        <f t="shared" si="162"/>
        <v>-5.4890459089886419E-3</v>
      </c>
      <c r="AW340" s="76">
        <f t="shared" si="163"/>
        <v>1.977208630667078E-2</v>
      </c>
      <c r="AY340" s="118">
        <v>44508</v>
      </c>
      <c r="AZ340" s="123">
        <f t="shared" si="164"/>
        <v>0</v>
      </c>
      <c r="BA340" s="67">
        <f t="shared" si="165"/>
        <v>-2.37792104655263E-2</v>
      </c>
      <c r="BB340" s="123">
        <f t="shared" si="166"/>
        <v>2.2270294018254273E-2</v>
      </c>
      <c r="BC340" s="67">
        <f t="shared" si="167"/>
        <v>9.4292061369163748E-3</v>
      </c>
      <c r="BD340" s="67">
        <f t="shared" si="168"/>
        <v>6.2176196661059878E-3</v>
      </c>
      <c r="BE340" s="67">
        <f t="shared" si="169"/>
        <v>1.1504276414324503E-2</v>
      </c>
      <c r="BH340" s="57">
        <f t="shared" si="170"/>
        <v>-2.37792104655263E-2</v>
      </c>
      <c r="BJ340" s="57">
        <f t="shared" si="171"/>
        <v>9.4292061369163748E-3</v>
      </c>
      <c r="BK340" s="57">
        <f t="shared" si="172"/>
        <v>6.2176196661059878E-3</v>
      </c>
      <c r="BL340" s="57">
        <f t="shared" si="173"/>
        <v>1.1504276414324503E-2</v>
      </c>
    </row>
    <row r="341" spans="2:64" x14ac:dyDescent="0.25">
      <c r="B341" s="118">
        <v>44291</v>
      </c>
      <c r="C341" s="62">
        <v>11.09207820892334</v>
      </c>
      <c r="D341" s="62">
        <v>9.8945074081420898</v>
      </c>
      <c r="E341" s="62">
        <v>3.227999973297119</v>
      </c>
      <c r="F341" s="62">
        <v>3.143956184387207</v>
      </c>
      <c r="G341" s="62">
        <v>35.850502014160163</v>
      </c>
      <c r="H341" s="62">
        <v>117724.8</v>
      </c>
      <c r="K341" s="67">
        <f t="shared" si="174"/>
        <v>0</v>
      </c>
      <c r="L341" s="67">
        <f t="shared" si="175"/>
        <v>1.1874537576662236E-2</v>
      </c>
      <c r="M341" s="67">
        <f t="shared" si="150"/>
        <v>-2.9949492108925835E-2</v>
      </c>
      <c r="N341" s="67">
        <f t="shared" si="151"/>
        <v>-2.5438074343605233E-2</v>
      </c>
      <c r="O341" s="67">
        <f t="shared" si="152"/>
        <v>2.1724321250857548E-2</v>
      </c>
      <c r="P341" s="67">
        <f t="shared" si="153"/>
        <v>1.4527874249174788E-2</v>
      </c>
      <c r="S341" s="67">
        <f t="shared" si="176"/>
        <v>0</v>
      </c>
      <c r="T341" s="67">
        <f t="shared" si="177"/>
        <v>1.1804588453153827E-2</v>
      </c>
      <c r="U341" s="67">
        <f t="shared" si="154"/>
        <v>-3.0407138849505352E-2</v>
      </c>
      <c r="V341" s="67">
        <f t="shared" si="155"/>
        <v>-2.5767215972015943E-2</v>
      </c>
      <c r="W341" s="67">
        <f t="shared" si="156"/>
        <v>2.1491711021017799E-2</v>
      </c>
      <c r="X341" s="67">
        <f t="shared" si="157"/>
        <v>1.4423355755637227E-2</v>
      </c>
      <c r="AR341" s="122">
        <f t="shared" si="158"/>
        <v>0</v>
      </c>
      <c r="AS341" s="76">
        <f t="shared" si="159"/>
        <v>1.1804588453153827E-2</v>
      </c>
      <c r="AT341" s="122">
        <f t="shared" si="160"/>
        <v>-3.0407138849505352E-2</v>
      </c>
      <c r="AU341" s="76">
        <f t="shared" si="161"/>
        <v>-2.5767215972015943E-2</v>
      </c>
      <c r="AV341" s="76">
        <f t="shared" si="162"/>
        <v>2.1491711021017799E-2</v>
      </c>
      <c r="AW341" s="76">
        <f t="shared" si="163"/>
        <v>1.4423355755637227E-2</v>
      </c>
      <c r="AY341" s="118">
        <v>44515</v>
      </c>
      <c r="AZ341" s="123">
        <f t="shared" si="164"/>
        <v>0</v>
      </c>
      <c r="BA341" s="67">
        <f t="shared" si="165"/>
        <v>-1.2491890634682938E-2</v>
      </c>
      <c r="BB341" s="123">
        <f t="shared" si="166"/>
        <v>-1.6922682728434023E-2</v>
      </c>
      <c r="BC341" s="67">
        <f t="shared" si="167"/>
        <v>-1.4706232498359137E-2</v>
      </c>
      <c r="BD341" s="67">
        <f t="shared" si="168"/>
        <v>-4.0836263461542496E-2</v>
      </c>
      <c r="BE341" s="67">
        <f t="shared" si="169"/>
        <v>-2.6862284042096309E-2</v>
      </c>
      <c r="BH341" s="57">
        <f t="shared" si="170"/>
        <v>-1.2491890634682938E-2</v>
      </c>
      <c r="BJ341" s="57">
        <f t="shared" si="171"/>
        <v>-1.4706232498359137E-2</v>
      </c>
      <c r="BK341" s="57">
        <f t="shared" si="172"/>
        <v>-4.0836263461542496E-2</v>
      </c>
      <c r="BL341" s="57">
        <f t="shared" si="173"/>
        <v>-2.6862284042096309E-2</v>
      </c>
    </row>
    <row r="342" spans="2:64" x14ac:dyDescent="0.25">
      <c r="B342" s="118">
        <v>44298</v>
      </c>
      <c r="C342" s="62">
        <v>11.09207820892334</v>
      </c>
      <c r="D342" s="62">
        <v>10.20631942749023</v>
      </c>
      <c r="E342" s="62">
        <v>3.1637984752655028</v>
      </c>
      <c r="F342" s="62">
        <v>3.0855995655059809</v>
      </c>
      <c r="G342" s="62">
        <v>36.392294311523443</v>
      </c>
      <c r="H342" s="62">
        <v>120043.8</v>
      </c>
      <c r="K342" s="67">
        <f t="shared" si="174"/>
        <v>0</v>
      </c>
      <c r="L342" s="67">
        <f t="shared" si="175"/>
        <v>3.1513647570929448E-2</v>
      </c>
      <c r="M342" s="67">
        <f t="shared" si="150"/>
        <v>-1.9888940075188377E-2</v>
      </c>
      <c r="N342" s="67">
        <f t="shared" si="151"/>
        <v>-1.8561524225758408E-2</v>
      </c>
      <c r="O342" s="67">
        <f t="shared" si="152"/>
        <v>1.51125442301836E-2</v>
      </c>
      <c r="P342" s="67">
        <f t="shared" si="153"/>
        <v>1.9698483242273523E-2</v>
      </c>
      <c r="S342" s="67">
        <f t="shared" si="176"/>
        <v>0</v>
      </c>
      <c r="T342" s="67">
        <f t="shared" si="177"/>
        <v>3.1027284242350361E-2</v>
      </c>
      <c r="U342" s="67">
        <f t="shared" si="154"/>
        <v>-2.0089387284587507E-2</v>
      </c>
      <c r="V342" s="67">
        <f t="shared" si="155"/>
        <v>-1.8735951107829659E-2</v>
      </c>
      <c r="W342" s="67">
        <f t="shared" si="156"/>
        <v>1.4999487361864502E-2</v>
      </c>
      <c r="X342" s="67">
        <f t="shared" si="157"/>
        <v>1.9506978932071074E-2</v>
      </c>
      <c r="AR342" s="122">
        <f t="shared" si="158"/>
        <v>0</v>
      </c>
      <c r="AS342" s="76">
        <f t="shared" si="159"/>
        <v>3.1027284242350361E-2</v>
      </c>
      <c r="AT342" s="122">
        <f t="shared" si="160"/>
        <v>-2.0089387284587507E-2</v>
      </c>
      <c r="AU342" s="76">
        <f t="shared" si="161"/>
        <v>-1.8735951107829659E-2</v>
      </c>
      <c r="AV342" s="76">
        <f t="shared" si="162"/>
        <v>1.4999487361864502E-2</v>
      </c>
      <c r="AW342" s="76">
        <f t="shared" si="163"/>
        <v>1.9506978932071074E-2</v>
      </c>
      <c r="AY342" s="118">
        <v>44522</v>
      </c>
      <c r="AZ342" s="123">
        <f t="shared" si="164"/>
        <v>0</v>
      </c>
      <c r="BA342" s="67">
        <f t="shared" si="165"/>
        <v>1.4302526981885822E-3</v>
      </c>
      <c r="BB342" s="123">
        <f t="shared" si="166"/>
        <v>-9.6463566205178489E-3</v>
      </c>
      <c r="BC342" s="67">
        <f t="shared" si="167"/>
        <v>1.5860928435554047E-3</v>
      </c>
      <c r="BD342" s="67">
        <f t="shared" si="168"/>
        <v>-1.3099267496274497E-2</v>
      </c>
      <c r="BE342" s="67">
        <f t="shared" si="169"/>
        <v>3.999622574824435E-3</v>
      </c>
      <c r="BH342" s="57">
        <f t="shared" si="170"/>
        <v>1.4302526981885822E-3</v>
      </c>
      <c r="BJ342" s="57">
        <f t="shared" si="171"/>
        <v>1.5860928435554047E-3</v>
      </c>
      <c r="BK342" s="57">
        <f t="shared" si="172"/>
        <v>-1.3099267496274497E-2</v>
      </c>
      <c r="BL342" s="57">
        <f t="shared" si="173"/>
        <v>3.999622574824435E-3</v>
      </c>
    </row>
    <row r="343" spans="2:64" x14ac:dyDescent="0.25">
      <c r="B343" s="118">
        <v>44305</v>
      </c>
      <c r="C343" s="62">
        <v>11.09207820892334</v>
      </c>
      <c r="D343" s="62">
        <v>10.70633029937744</v>
      </c>
      <c r="E343" s="62">
        <v>3.2399441599845891</v>
      </c>
      <c r="F343" s="62">
        <v>3.147603332996368</v>
      </c>
      <c r="G343" s="62">
        <v>36.201299667358398</v>
      </c>
      <c r="H343" s="62">
        <v>120224.25</v>
      </c>
      <c r="K343" s="67">
        <f t="shared" si="174"/>
        <v>0</v>
      </c>
      <c r="L343" s="67">
        <f t="shared" si="175"/>
        <v>4.8990321676632309E-2</v>
      </c>
      <c r="M343" s="67">
        <f t="shared" si="150"/>
        <v>2.4067804986440011E-2</v>
      </c>
      <c r="N343" s="67">
        <f t="shared" si="151"/>
        <v>2.0094560611016776E-2</v>
      </c>
      <c r="O343" s="67">
        <f t="shared" si="152"/>
        <v>-5.248216628775948E-3</v>
      </c>
      <c r="P343" s="67">
        <f t="shared" si="153"/>
        <v>1.503201331513937E-3</v>
      </c>
      <c r="S343" s="67">
        <f t="shared" si="176"/>
        <v>0</v>
      </c>
      <c r="T343" s="67">
        <f t="shared" si="177"/>
        <v>4.782810313387869E-2</v>
      </c>
      <c r="U343" s="67">
        <f t="shared" si="154"/>
        <v>2.3782740232216583E-2</v>
      </c>
      <c r="V343" s="67">
        <f t="shared" si="155"/>
        <v>1.9895329480588433E-2</v>
      </c>
      <c r="W343" s="67">
        <f t="shared" si="156"/>
        <v>-5.2620368933694985E-3</v>
      </c>
      <c r="X343" s="67">
        <f t="shared" si="157"/>
        <v>1.502072655335853E-3</v>
      </c>
      <c r="AR343" s="122">
        <f t="shared" si="158"/>
        <v>0</v>
      </c>
      <c r="AS343" s="76">
        <f t="shared" si="159"/>
        <v>4.782810313387869E-2</v>
      </c>
      <c r="AT343" s="122">
        <f t="shared" si="160"/>
        <v>2.3782740232216583E-2</v>
      </c>
      <c r="AU343" s="76">
        <f t="shared" si="161"/>
        <v>1.9895329480588433E-2</v>
      </c>
      <c r="AV343" s="76">
        <f t="shared" si="162"/>
        <v>-5.2620368933694985E-3</v>
      </c>
      <c r="AW343" s="76">
        <f t="shared" si="163"/>
        <v>1.502072655335853E-3</v>
      </c>
      <c r="AY343" s="118">
        <v>44529</v>
      </c>
      <c r="AZ343" s="123">
        <f t="shared" si="164"/>
        <v>0</v>
      </c>
      <c r="BA343" s="67">
        <f t="shared" si="165"/>
        <v>8.6139505976109091E-3</v>
      </c>
      <c r="BB343" s="123">
        <f t="shared" si="166"/>
        <v>1.3372789468403385E-2</v>
      </c>
      <c r="BC343" s="67">
        <f t="shared" si="167"/>
        <v>2.1944482923589814E-2</v>
      </c>
      <c r="BD343" s="67">
        <f t="shared" si="168"/>
        <v>2.2936624251781772E-2</v>
      </c>
      <c r="BE343" s="67">
        <f t="shared" si="169"/>
        <v>-6.3752545675331606E-3</v>
      </c>
      <c r="BH343" s="57">
        <f t="shared" si="170"/>
        <v>8.6139505976109091E-3</v>
      </c>
      <c r="BJ343" s="57">
        <f t="shared" si="171"/>
        <v>2.1944482923589814E-2</v>
      </c>
      <c r="BK343" s="57">
        <f t="shared" si="172"/>
        <v>2.2936624251781772E-2</v>
      </c>
      <c r="BL343" s="57">
        <f t="shared" si="173"/>
        <v>-6.3752545675331606E-3</v>
      </c>
    </row>
    <row r="344" spans="2:64" x14ac:dyDescent="0.25">
      <c r="B344" s="118">
        <v>44312</v>
      </c>
      <c r="C344" s="62">
        <v>11.11118755340576</v>
      </c>
      <c r="D344" s="62">
        <v>10.8743034362793</v>
      </c>
      <c r="E344" s="62">
        <v>3.1637982845306398</v>
      </c>
      <c r="F344" s="62">
        <v>3.1104010105133062</v>
      </c>
      <c r="G344" s="62">
        <v>35.843911743164057</v>
      </c>
      <c r="H344" s="62">
        <v>119999.2</v>
      </c>
      <c r="K344" s="67">
        <f t="shared" si="174"/>
        <v>1.7227920794000706E-3</v>
      </c>
      <c r="L344" s="67">
        <f t="shared" si="175"/>
        <v>1.5689142050066218E-2</v>
      </c>
      <c r="M344" s="67">
        <f t="shared" si="150"/>
        <v>-2.3502218462404412E-2</v>
      </c>
      <c r="N344" s="67">
        <f t="shared" si="151"/>
        <v>-1.1819253745562364E-2</v>
      </c>
      <c r="O344" s="67">
        <f t="shared" si="152"/>
        <v>-9.872240153758538E-3</v>
      </c>
      <c r="P344" s="67">
        <f t="shared" si="153"/>
        <v>-1.8719185189344234E-3</v>
      </c>
      <c r="S344" s="67">
        <f t="shared" si="176"/>
        <v>1.7213097753492419E-3</v>
      </c>
      <c r="T344" s="67">
        <f t="shared" si="177"/>
        <v>1.5567339791052428E-2</v>
      </c>
      <c r="U344" s="67">
        <f t="shared" si="154"/>
        <v>-2.3782800518884661E-2</v>
      </c>
      <c r="V344" s="67">
        <f t="shared" si="155"/>
        <v>-1.1889656412960034E-2</v>
      </c>
      <c r="W344" s="67">
        <f t="shared" si="156"/>
        <v>-9.9212938300426434E-3</v>
      </c>
      <c r="X344" s="67">
        <f t="shared" si="157"/>
        <v>-1.8736727479295222E-3</v>
      </c>
      <c r="AR344" s="122">
        <f t="shared" si="158"/>
        <v>1.7213097753492419E-3</v>
      </c>
      <c r="AS344" s="76">
        <f t="shared" si="159"/>
        <v>1.5567339791052428E-2</v>
      </c>
      <c r="AT344" s="122">
        <f t="shared" si="160"/>
        <v>-2.3782800518884661E-2</v>
      </c>
      <c r="AU344" s="76">
        <f t="shared" si="161"/>
        <v>-1.1889656412960034E-2</v>
      </c>
      <c r="AV344" s="76">
        <f t="shared" si="162"/>
        <v>-9.9212938300426434E-3</v>
      </c>
      <c r="AW344" s="76">
        <f t="shared" si="163"/>
        <v>-1.8736727479295222E-3</v>
      </c>
      <c r="AY344" s="118">
        <v>44536</v>
      </c>
      <c r="AZ344" s="123">
        <f t="shared" si="164"/>
        <v>0</v>
      </c>
      <c r="BA344" s="67">
        <f t="shared" si="165"/>
        <v>1.338830292643184E-2</v>
      </c>
      <c r="BB344" s="123">
        <f t="shared" si="166"/>
        <v>2.3110300291775236E-2</v>
      </c>
      <c r="BC344" s="67">
        <f t="shared" si="167"/>
        <v>1.6402230087560556E-2</v>
      </c>
      <c r="BD344" s="67">
        <f t="shared" si="168"/>
        <v>8.3429332660885369E-2</v>
      </c>
      <c r="BE344" s="67">
        <f t="shared" si="169"/>
        <v>4.0937551682970821E-2</v>
      </c>
      <c r="BH344" s="57">
        <f t="shared" si="170"/>
        <v>1.338830292643184E-2</v>
      </c>
      <c r="BJ344" s="57">
        <f t="shared" si="171"/>
        <v>1.6402230087560556E-2</v>
      </c>
      <c r="BK344" s="57">
        <f t="shared" si="172"/>
        <v>8.3429332660885369E-2</v>
      </c>
      <c r="BL344" s="57">
        <f t="shared" si="173"/>
        <v>4.0937551682970821E-2</v>
      </c>
    </row>
    <row r="345" spans="2:64" x14ac:dyDescent="0.25">
      <c r="B345" s="118">
        <v>44319</v>
      </c>
      <c r="C345" s="62">
        <v>11.115964889526371</v>
      </c>
      <c r="D345" s="62">
        <v>11.336151695251459</v>
      </c>
      <c r="E345" s="62">
        <v>3.0772008419036871</v>
      </c>
      <c r="F345" s="62">
        <v>3.0199483394622799</v>
      </c>
      <c r="G345" s="62">
        <v>34.618753814697257</v>
      </c>
      <c r="H345" s="62">
        <v>119688.8</v>
      </c>
      <c r="K345" s="67">
        <f t="shared" si="174"/>
        <v>4.2995729283212825E-4</v>
      </c>
      <c r="L345" s="67">
        <f t="shared" si="175"/>
        <v>4.2471525801949017E-2</v>
      </c>
      <c r="M345" s="67">
        <f t="shared" si="150"/>
        <v>-2.7371353935669696E-2</v>
      </c>
      <c r="N345" s="67">
        <f t="shared" si="151"/>
        <v>-2.9080710411709565E-2</v>
      </c>
      <c r="O345" s="67">
        <f t="shared" si="152"/>
        <v>-3.4180363383481849E-2</v>
      </c>
      <c r="P345" s="67">
        <f t="shared" si="153"/>
        <v>-2.5866839112260731E-3</v>
      </c>
      <c r="S345" s="67">
        <f t="shared" si="176"/>
        <v>4.2986488768119538E-4</v>
      </c>
      <c r="T345" s="67">
        <f t="shared" si="177"/>
        <v>4.1594360938376922E-2</v>
      </c>
      <c r="U345" s="67">
        <f t="shared" si="154"/>
        <v>-2.7752928367498729E-2</v>
      </c>
      <c r="V345" s="67">
        <f t="shared" si="155"/>
        <v>-2.9511935063888581E-2</v>
      </c>
      <c r="W345" s="67">
        <f t="shared" si="156"/>
        <v>-3.4778173779498898E-2</v>
      </c>
      <c r="X345" s="67">
        <f t="shared" si="157"/>
        <v>-2.5900351583798766E-3</v>
      </c>
      <c r="AR345" s="122">
        <f t="shared" si="158"/>
        <v>4.2986488768119538E-4</v>
      </c>
      <c r="AS345" s="76">
        <f t="shared" si="159"/>
        <v>4.1594360938376922E-2</v>
      </c>
      <c r="AT345" s="122">
        <f t="shared" si="160"/>
        <v>-2.7752928367498729E-2</v>
      </c>
      <c r="AU345" s="76">
        <f t="shared" si="161"/>
        <v>-2.9511935063888581E-2</v>
      </c>
      <c r="AV345" s="76">
        <f t="shared" si="162"/>
        <v>-3.4778173779498898E-2</v>
      </c>
      <c r="AW345" s="76">
        <f t="shared" si="163"/>
        <v>-2.5900351583798766E-3</v>
      </c>
      <c r="AY345" s="118">
        <v>44543</v>
      </c>
      <c r="AZ345" s="123">
        <f t="shared" si="164"/>
        <v>0</v>
      </c>
      <c r="BA345" s="67">
        <f t="shared" si="165"/>
        <v>-6.6717565064064697E-3</v>
      </c>
      <c r="BB345" s="123">
        <f t="shared" si="166"/>
        <v>-1.675434938710919E-2</v>
      </c>
      <c r="BC345" s="67">
        <f t="shared" si="167"/>
        <v>-1.950784555262677E-2</v>
      </c>
      <c r="BD345" s="67">
        <f t="shared" si="168"/>
        <v>3.1140739918040294E-2</v>
      </c>
      <c r="BE345" s="67">
        <f t="shared" si="169"/>
        <v>6.7816317266789329E-4</v>
      </c>
      <c r="BH345" s="57">
        <f t="shared" si="170"/>
        <v>-6.6717565064064697E-3</v>
      </c>
      <c r="BJ345" s="57">
        <f t="shared" si="171"/>
        <v>-1.950784555262677E-2</v>
      </c>
      <c r="BK345" s="57">
        <f t="shared" si="172"/>
        <v>3.1140739918040294E-2</v>
      </c>
      <c r="BL345" s="57">
        <f t="shared" si="173"/>
        <v>6.7816317266789329E-4</v>
      </c>
    </row>
    <row r="346" spans="2:64" x14ac:dyDescent="0.25">
      <c r="B346" s="118">
        <v>44326</v>
      </c>
      <c r="C346" s="62">
        <v>11.115964889526371</v>
      </c>
      <c r="D346" s="62">
        <v>11.16002311706543</v>
      </c>
      <c r="E346" s="62">
        <v>3.0264367103576659</v>
      </c>
      <c r="F346" s="62">
        <v>2.9820167064666752</v>
      </c>
      <c r="G346" s="62">
        <v>35.614170074462891</v>
      </c>
      <c r="H346" s="62">
        <v>121434</v>
      </c>
      <c r="K346" s="67">
        <f t="shared" si="174"/>
        <v>0</v>
      </c>
      <c r="L346" s="67">
        <f t="shared" si="175"/>
        <v>-1.5536893199815438E-2</v>
      </c>
      <c r="M346" s="67">
        <f t="shared" si="150"/>
        <v>-1.649685352179231E-2</v>
      </c>
      <c r="N346" s="67">
        <f t="shared" si="151"/>
        <v>-1.2560358235253366E-2</v>
      </c>
      <c r="O346" s="67">
        <f t="shared" si="152"/>
        <v>2.8753671062042407E-2</v>
      </c>
      <c r="P346" s="67">
        <f t="shared" si="153"/>
        <v>1.4581147108167158E-2</v>
      </c>
      <c r="S346" s="67">
        <f t="shared" si="176"/>
        <v>0</v>
      </c>
      <c r="T346" s="67">
        <f t="shared" si="177"/>
        <v>-1.5658855652678987E-2</v>
      </c>
      <c r="U346" s="67">
        <f t="shared" si="154"/>
        <v>-1.663444189204262E-2</v>
      </c>
      <c r="V346" s="67">
        <f t="shared" si="155"/>
        <v>-1.26399063384495E-2</v>
      </c>
      <c r="W346" s="67">
        <f t="shared" si="156"/>
        <v>2.8348041471346539E-2</v>
      </c>
      <c r="X346" s="67">
        <f t="shared" si="157"/>
        <v>1.4475864377346449E-2</v>
      </c>
      <c r="AR346" s="122">
        <f t="shared" si="158"/>
        <v>0</v>
      </c>
      <c r="AS346" s="76">
        <f t="shared" si="159"/>
        <v>-1.5658855652678987E-2</v>
      </c>
      <c r="AT346" s="122">
        <f t="shared" si="160"/>
        <v>-1.663444189204262E-2</v>
      </c>
      <c r="AU346" s="76">
        <f t="shared" si="161"/>
        <v>-1.26399063384495E-2</v>
      </c>
      <c r="AV346" s="76">
        <f t="shared" si="162"/>
        <v>2.8348041471346539E-2</v>
      </c>
      <c r="AW346" s="76">
        <f t="shared" si="163"/>
        <v>1.4475864377346449E-2</v>
      </c>
      <c r="AY346" s="118">
        <v>44550</v>
      </c>
      <c r="AZ346" s="123">
        <f t="shared" si="164"/>
        <v>0</v>
      </c>
      <c r="BA346" s="67">
        <f t="shared" si="165"/>
        <v>-1.6567357156404127E-2</v>
      </c>
      <c r="BB346" s="123">
        <f t="shared" si="166"/>
        <v>-1.275262521168285E-2</v>
      </c>
      <c r="BC346" s="67">
        <f t="shared" si="167"/>
        <v>-4.0257492355650895E-3</v>
      </c>
      <c r="BD346" s="67">
        <f t="shared" si="168"/>
        <v>1.1112720931019213E-2</v>
      </c>
      <c r="BE346" s="67">
        <f t="shared" si="169"/>
        <v>-2.0903710799408812E-2</v>
      </c>
      <c r="BH346" s="57">
        <f t="shared" si="170"/>
        <v>-1.6567357156404127E-2</v>
      </c>
      <c r="BJ346" s="57">
        <f t="shared" si="171"/>
        <v>-4.0257492355650895E-3</v>
      </c>
      <c r="BK346" s="57">
        <f t="shared" si="172"/>
        <v>1.1112720931019213E-2</v>
      </c>
      <c r="BL346" s="57">
        <f t="shared" si="173"/>
        <v>-2.0903710799408812E-2</v>
      </c>
    </row>
    <row r="347" spans="2:64" x14ac:dyDescent="0.25">
      <c r="B347" s="118">
        <v>44333</v>
      </c>
      <c r="C347" s="62">
        <v>11.115964889526371</v>
      </c>
      <c r="D347" s="62">
        <v>11.415736770629881</v>
      </c>
      <c r="E347" s="62">
        <v>3.0562979221343989</v>
      </c>
      <c r="F347" s="62">
        <v>3.0214076042175289</v>
      </c>
      <c r="G347" s="62">
        <v>35.928148651123053</v>
      </c>
      <c r="H347" s="62">
        <v>122769.4</v>
      </c>
      <c r="K347" s="67">
        <f t="shared" si="174"/>
        <v>0</v>
      </c>
      <c r="L347" s="67">
        <f t="shared" si="175"/>
        <v>2.2913362354368694E-2</v>
      </c>
      <c r="M347" s="67">
        <f t="shared" si="150"/>
        <v>9.8667887798664644E-3</v>
      </c>
      <c r="N347" s="67">
        <f t="shared" si="151"/>
        <v>1.3209482584531473E-2</v>
      </c>
      <c r="O347" s="67">
        <f t="shared" si="152"/>
        <v>8.8161138109827952E-3</v>
      </c>
      <c r="P347" s="67">
        <f t="shared" si="153"/>
        <v>1.0996920137687827E-2</v>
      </c>
      <c r="S347" s="67">
        <f t="shared" si="176"/>
        <v>0</v>
      </c>
      <c r="T347" s="67">
        <f t="shared" si="177"/>
        <v>2.2654793602431701E-2</v>
      </c>
      <c r="U347" s="67">
        <f t="shared" si="154"/>
        <v>9.8184298574522846E-3</v>
      </c>
      <c r="V347" s="67">
        <f t="shared" si="155"/>
        <v>1.3122998146723196E-2</v>
      </c>
      <c r="W347" s="67">
        <f t="shared" si="156"/>
        <v>8.7774787874161566E-3</v>
      </c>
      <c r="X347" s="67">
        <f t="shared" si="157"/>
        <v>1.0936893681258839E-2</v>
      </c>
      <c r="AR347" s="122">
        <f t="shared" si="158"/>
        <v>0</v>
      </c>
      <c r="AS347" s="76">
        <f t="shared" si="159"/>
        <v>2.2654793602431701E-2</v>
      </c>
      <c r="AT347" s="122">
        <f t="shared" si="160"/>
        <v>9.8184298574522846E-3</v>
      </c>
      <c r="AU347" s="76">
        <f t="shared" si="161"/>
        <v>1.3122998146723196E-2</v>
      </c>
      <c r="AV347" s="76">
        <f t="shared" si="162"/>
        <v>8.7774787874161566E-3</v>
      </c>
      <c r="AW347" s="76">
        <f t="shared" si="163"/>
        <v>1.0936893681258839E-2</v>
      </c>
      <c r="AY347" s="118">
        <v>44557</v>
      </c>
      <c r="AZ347" s="123">
        <f t="shared" si="164"/>
        <v>0</v>
      </c>
      <c r="BA347" s="67">
        <f t="shared" si="165"/>
        <v>-2.1892897531076535E-2</v>
      </c>
      <c r="BB347" s="123">
        <f t="shared" si="166"/>
        <v>1.5257417327017204E-2</v>
      </c>
      <c r="BC347" s="67">
        <f t="shared" si="167"/>
        <v>7.1313770572962861E-3</v>
      </c>
      <c r="BD347" s="67">
        <f t="shared" si="168"/>
        <v>3.1275996422115084E-3</v>
      </c>
      <c r="BE347" s="67">
        <f t="shared" si="169"/>
        <v>-3.1691294996142828E-3</v>
      </c>
      <c r="BH347" s="57">
        <f t="shared" si="170"/>
        <v>-2.1892897531076535E-2</v>
      </c>
      <c r="BJ347" s="57">
        <f t="shared" si="171"/>
        <v>7.1313770572962861E-3</v>
      </c>
      <c r="BK347" s="57">
        <f t="shared" si="172"/>
        <v>3.1275996422115084E-3</v>
      </c>
      <c r="BL347" s="57">
        <f t="shared" si="173"/>
        <v>-3.1691294996142828E-3</v>
      </c>
    </row>
    <row r="348" spans="2:64" x14ac:dyDescent="0.25">
      <c r="B348" s="118">
        <v>44340</v>
      </c>
      <c r="C348" s="62">
        <v>11.115964889526371</v>
      </c>
      <c r="D348" s="62">
        <v>11.449656677246089</v>
      </c>
      <c r="E348" s="62">
        <v>3.0637633800506592</v>
      </c>
      <c r="F348" s="62">
        <v>3.0214074611663819</v>
      </c>
      <c r="G348" s="62">
        <v>35.881568908691413</v>
      </c>
      <c r="H348" s="62">
        <v>124187.4</v>
      </c>
      <c r="K348" s="67">
        <f t="shared" si="174"/>
        <v>0</v>
      </c>
      <c r="L348" s="67">
        <f t="shared" si="175"/>
        <v>2.9713287278554379E-3</v>
      </c>
      <c r="M348" s="67">
        <f t="shared" si="150"/>
        <v>2.4426473159548934E-3</v>
      </c>
      <c r="N348" s="67">
        <f t="shared" si="151"/>
        <v>-4.7345861786673993E-8</v>
      </c>
      <c r="O348" s="67">
        <f t="shared" si="152"/>
        <v>-1.2964693194728039E-3</v>
      </c>
      <c r="P348" s="67">
        <f t="shared" si="153"/>
        <v>1.1550109392079788E-2</v>
      </c>
      <c r="S348" s="67">
        <f t="shared" si="176"/>
        <v>0</v>
      </c>
      <c r="T348" s="67">
        <f t="shared" si="177"/>
        <v>2.9669230556270726E-3</v>
      </c>
      <c r="U348" s="67">
        <f t="shared" si="154"/>
        <v>2.4396689021568209E-3</v>
      </c>
      <c r="V348" s="67">
        <f t="shared" si="155"/>
        <v>-4.7345862907489343E-8</v>
      </c>
      <c r="W348" s="67">
        <f t="shared" si="156"/>
        <v>-1.297310462910678E-3</v>
      </c>
      <c r="X348" s="67">
        <f t="shared" si="157"/>
        <v>1.1483916084307703E-2</v>
      </c>
      <c r="AR348" s="122">
        <f t="shared" si="158"/>
        <v>0</v>
      </c>
      <c r="AS348" s="76">
        <f t="shared" si="159"/>
        <v>2.9669230556270726E-3</v>
      </c>
      <c r="AT348" s="122">
        <f t="shared" si="160"/>
        <v>2.4396689021568209E-3</v>
      </c>
      <c r="AU348" s="76">
        <f t="shared" si="161"/>
        <v>-4.7345862907489343E-8</v>
      </c>
      <c r="AV348" s="76">
        <f t="shared" si="162"/>
        <v>-1.297310462910678E-3</v>
      </c>
      <c r="AW348" s="76">
        <f t="shared" si="163"/>
        <v>1.1483916084307703E-2</v>
      </c>
      <c r="AY348" s="118">
        <v>44564</v>
      </c>
      <c r="AZ348" s="123">
        <f t="shared" si="164"/>
        <v>0</v>
      </c>
      <c r="BA348" s="67">
        <f t="shared" si="165"/>
        <v>-6.263258515953242E-2</v>
      </c>
      <c r="BB348" s="123">
        <f t="shared" si="166"/>
        <v>-6.2970635478203946E-2</v>
      </c>
      <c r="BC348" s="67">
        <f t="shared" si="167"/>
        <v>-4.0461282722972197E-2</v>
      </c>
      <c r="BD348" s="67">
        <f t="shared" si="168"/>
        <v>-6.4488595199891766E-2</v>
      </c>
      <c r="BE348" s="67">
        <f t="shared" si="169"/>
        <v>-2.2053654154200387E-2</v>
      </c>
      <c r="BH348" s="57">
        <f t="shared" si="170"/>
        <v>-6.263258515953242E-2</v>
      </c>
      <c r="BJ348" s="57">
        <f t="shared" si="171"/>
        <v>-4.0461282722972197E-2</v>
      </c>
      <c r="BK348" s="57">
        <f t="shared" si="172"/>
        <v>-6.4488595199891766E-2</v>
      </c>
      <c r="BL348" s="57">
        <f t="shared" si="173"/>
        <v>-2.2053654154200387E-2</v>
      </c>
    </row>
    <row r="349" spans="2:64" x14ac:dyDescent="0.25">
      <c r="B349" s="118">
        <v>44347</v>
      </c>
      <c r="C349" s="62">
        <v>11.115964889526371</v>
      </c>
      <c r="D349" s="62">
        <v>11.520108222961429</v>
      </c>
      <c r="E349" s="62">
        <v>3.0234506726264949</v>
      </c>
      <c r="F349" s="62">
        <v>2.9889465570449829</v>
      </c>
      <c r="G349" s="62">
        <v>33.67940616607666</v>
      </c>
      <c r="H349" s="62">
        <v>128552.5</v>
      </c>
      <c r="K349" s="67">
        <f t="shared" si="174"/>
        <v>0</v>
      </c>
      <c r="L349" s="67">
        <f t="shared" si="175"/>
        <v>6.1531579244074042E-3</v>
      </c>
      <c r="M349" s="67">
        <f t="shared" si="150"/>
        <v>-1.3157904976166201E-2</v>
      </c>
      <c r="N349" s="67">
        <f t="shared" si="151"/>
        <v>-1.0743636711901039E-2</v>
      </c>
      <c r="O349" s="67">
        <f t="shared" si="152"/>
        <v>-6.1373089571937101E-2</v>
      </c>
      <c r="P349" s="67">
        <f t="shared" si="153"/>
        <v>3.5149298560079423E-2</v>
      </c>
      <c r="S349" s="67">
        <f t="shared" si="176"/>
        <v>0</v>
      </c>
      <c r="T349" s="67">
        <f t="shared" si="177"/>
        <v>6.1343045471975808E-3</v>
      </c>
      <c r="U349" s="67">
        <f t="shared" si="154"/>
        <v>-1.324523712586911E-2</v>
      </c>
      <c r="V349" s="67">
        <f t="shared" si="155"/>
        <v>-1.0801766300496911E-2</v>
      </c>
      <c r="W349" s="67">
        <f t="shared" si="156"/>
        <v>-6.3337205216643655E-2</v>
      </c>
      <c r="X349" s="67">
        <f t="shared" si="157"/>
        <v>3.4545666130829884E-2</v>
      </c>
      <c r="AR349" s="122">
        <f t="shared" si="158"/>
        <v>0</v>
      </c>
      <c r="AS349" s="76">
        <f t="shared" si="159"/>
        <v>6.1343045471975808E-3</v>
      </c>
      <c r="AT349" s="122">
        <f t="shared" si="160"/>
        <v>-1.324523712586911E-2</v>
      </c>
      <c r="AU349" s="76">
        <f t="shared" si="161"/>
        <v>-1.0801766300496911E-2</v>
      </c>
      <c r="AV349" s="76">
        <f t="shared" si="162"/>
        <v>-6.3337205216643655E-2</v>
      </c>
      <c r="AW349" s="76">
        <f t="shared" si="163"/>
        <v>3.4545666130829884E-2</v>
      </c>
      <c r="AY349" s="118">
        <v>44571</v>
      </c>
      <c r="AZ349" s="123">
        <f t="shared" si="164"/>
        <v>0</v>
      </c>
      <c r="BA349" s="67">
        <f t="shared" si="165"/>
        <v>-1.1001194759459756E-2</v>
      </c>
      <c r="BB349" s="123">
        <f t="shared" si="166"/>
        <v>-2.9887847315964011E-2</v>
      </c>
      <c r="BC349" s="67">
        <f t="shared" si="167"/>
        <v>-9.4840291125836348E-3</v>
      </c>
      <c r="BD349" s="67">
        <f t="shared" si="168"/>
        <v>-6.8479146418269216E-2</v>
      </c>
      <c r="BE349" s="67">
        <f t="shared" si="169"/>
        <v>2.1505956236932629E-2</v>
      </c>
      <c r="BH349" s="57">
        <f t="shared" si="170"/>
        <v>-1.1001194759459756E-2</v>
      </c>
      <c r="BJ349" s="57">
        <f t="shared" si="171"/>
        <v>-9.4840291125836348E-3</v>
      </c>
      <c r="BK349" s="57">
        <f t="shared" si="172"/>
        <v>-6.8479146418269216E-2</v>
      </c>
      <c r="BL349" s="57">
        <f t="shared" si="173"/>
        <v>2.1505956236932629E-2</v>
      </c>
    </row>
    <row r="350" spans="2:64" x14ac:dyDescent="0.25">
      <c r="B350" s="118">
        <v>44354</v>
      </c>
      <c r="C350" s="62">
        <v>11.115964889526371</v>
      </c>
      <c r="D350" s="62">
        <v>11.400079536437991</v>
      </c>
      <c r="E350" s="62">
        <v>3.0279297828674321</v>
      </c>
      <c r="F350" s="62">
        <v>3.0068183898925782</v>
      </c>
      <c r="G350" s="62">
        <v>33.273127746582027</v>
      </c>
      <c r="H350" s="62">
        <v>129997.4</v>
      </c>
      <c r="K350" s="67">
        <f t="shared" si="174"/>
        <v>0</v>
      </c>
      <c r="L350" s="67">
        <f t="shared" si="175"/>
        <v>-1.041905893593964E-2</v>
      </c>
      <c r="M350" s="67">
        <f t="shared" si="150"/>
        <v>1.4814563642429057E-3</v>
      </c>
      <c r="N350" s="67">
        <f t="shared" si="151"/>
        <v>5.9793082634653771E-3</v>
      </c>
      <c r="O350" s="67">
        <f t="shared" si="152"/>
        <v>-1.2063111133588045E-2</v>
      </c>
      <c r="P350" s="67">
        <f t="shared" si="153"/>
        <v>1.1239765854417438E-2</v>
      </c>
      <c r="S350" s="67">
        <f t="shared" si="176"/>
        <v>0</v>
      </c>
      <c r="T350" s="67">
        <f t="shared" si="177"/>
        <v>-1.0473717321272238E-2</v>
      </c>
      <c r="U350" s="67">
        <f t="shared" si="154"/>
        <v>1.4803600903510556E-3</v>
      </c>
      <c r="V350" s="67">
        <f t="shared" si="155"/>
        <v>5.961503139441362E-3</v>
      </c>
      <c r="W350" s="67">
        <f t="shared" si="156"/>
        <v>-1.2136460940109147E-2</v>
      </c>
      <c r="X350" s="67">
        <f t="shared" si="157"/>
        <v>1.1177069047059639E-2</v>
      </c>
      <c r="AR350" s="122">
        <f t="shared" si="158"/>
        <v>0</v>
      </c>
      <c r="AS350" s="76">
        <f t="shared" si="159"/>
        <v>-1.0473717321272238E-2</v>
      </c>
      <c r="AT350" s="122">
        <f t="shared" si="160"/>
        <v>1.4803600903510556E-3</v>
      </c>
      <c r="AU350" s="76">
        <f t="shared" si="161"/>
        <v>5.961503139441362E-3</v>
      </c>
      <c r="AV350" s="76">
        <f t="shared" si="162"/>
        <v>-1.2136460940109147E-2</v>
      </c>
      <c r="AW350" s="76">
        <f t="shared" si="163"/>
        <v>1.1177069047059639E-2</v>
      </c>
      <c r="AY350" s="118">
        <v>44578</v>
      </c>
      <c r="AZ350" s="123">
        <f t="shared" si="164"/>
        <v>0</v>
      </c>
      <c r="BA350" s="67">
        <f t="shared" si="165"/>
        <v>3.6100148062427957E-2</v>
      </c>
      <c r="BB350" s="123">
        <f t="shared" si="166"/>
        <v>5.1025464976784583E-2</v>
      </c>
      <c r="BC350" s="67">
        <f t="shared" si="167"/>
        <v>4.225594826720476E-2</v>
      </c>
      <c r="BD350" s="67">
        <f t="shared" si="168"/>
        <v>1.5459385404912264E-2</v>
      </c>
      <c r="BE350" s="67">
        <f t="shared" si="169"/>
        <v>2.897848329751784E-2</v>
      </c>
      <c r="BH350" s="57">
        <f t="shared" si="170"/>
        <v>3.6100148062427957E-2</v>
      </c>
      <c r="BJ350" s="57">
        <f t="shared" si="171"/>
        <v>4.225594826720476E-2</v>
      </c>
      <c r="BK350" s="57">
        <f t="shared" si="172"/>
        <v>1.5459385404912264E-2</v>
      </c>
      <c r="BL350" s="57">
        <f t="shared" si="173"/>
        <v>2.897848329751784E-2</v>
      </c>
    </row>
    <row r="351" spans="2:64" x14ac:dyDescent="0.25">
      <c r="B351" s="118">
        <v>44361</v>
      </c>
      <c r="C351" s="62">
        <v>11.115964889526371</v>
      </c>
      <c r="D351" s="62">
        <v>11.158719444274899</v>
      </c>
      <c r="E351" s="62">
        <v>3.095117568969727</v>
      </c>
      <c r="F351" s="62">
        <v>3.097270774841308</v>
      </c>
      <c r="G351" s="62">
        <v>33.435295867919919</v>
      </c>
      <c r="H351" s="62">
        <v>129204</v>
      </c>
      <c r="K351" s="67">
        <f t="shared" si="174"/>
        <v>0</v>
      </c>
      <c r="L351" s="67">
        <f t="shared" si="175"/>
        <v>-2.1171790195992468E-2</v>
      </c>
      <c r="M351" s="67">
        <f t="shared" si="150"/>
        <v>2.2189347481720079E-2</v>
      </c>
      <c r="N351" s="67">
        <f t="shared" si="151"/>
        <v>3.008242375155934E-2</v>
      </c>
      <c r="O351" s="67">
        <f t="shared" si="152"/>
        <v>4.8738466240088041E-3</v>
      </c>
      <c r="P351" s="67">
        <f t="shared" si="153"/>
        <v>-6.1031989870565795E-3</v>
      </c>
      <c r="S351" s="67">
        <f t="shared" si="176"/>
        <v>0</v>
      </c>
      <c r="T351" s="67">
        <f t="shared" si="177"/>
        <v>-2.1399127023856754E-2</v>
      </c>
      <c r="U351" s="67">
        <f t="shared" si="154"/>
        <v>2.1946746129398675E-2</v>
      </c>
      <c r="V351" s="67">
        <f t="shared" si="155"/>
        <v>2.963882209963651E-2</v>
      </c>
      <c r="W351" s="67">
        <f t="shared" si="156"/>
        <v>4.8620078847681873E-3</v>
      </c>
      <c r="X351" s="67">
        <f t="shared" si="157"/>
        <v>-6.121899633999452E-3</v>
      </c>
      <c r="AR351" s="122">
        <f t="shared" si="158"/>
        <v>0</v>
      </c>
      <c r="AS351" s="76">
        <f t="shared" si="159"/>
        <v>-2.1399127023856754E-2</v>
      </c>
      <c r="AT351" s="122">
        <f t="shared" si="160"/>
        <v>2.1946746129398675E-2</v>
      </c>
      <c r="AU351" s="76">
        <f t="shared" si="161"/>
        <v>2.963882209963651E-2</v>
      </c>
      <c r="AV351" s="76">
        <f t="shared" si="162"/>
        <v>4.8620078847681873E-3</v>
      </c>
      <c r="AW351" s="76">
        <f t="shared" si="163"/>
        <v>-6.121899633999452E-3</v>
      </c>
      <c r="AY351" s="118">
        <v>44585</v>
      </c>
      <c r="AZ351" s="123">
        <f t="shared" si="164"/>
        <v>0</v>
      </c>
      <c r="BA351" s="67">
        <f t="shared" si="165"/>
        <v>3.6901005575941115E-2</v>
      </c>
      <c r="BB351" s="123">
        <f t="shared" si="166"/>
        <v>4.2064895980393674E-2</v>
      </c>
      <c r="BC351" s="67">
        <f t="shared" si="167"/>
        <v>4.0542540194733433E-2</v>
      </c>
      <c r="BD351" s="67">
        <f t="shared" si="168"/>
        <v>1.5943327861994729E-2</v>
      </c>
      <c r="BE351" s="67">
        <f t="shared" si="169"/>
        <v>2.5072864020777498E-2</v>
      </c>
      <c r="BH351" s="57">
        <f t="shared" si="170"/>
        <v>3.6901005575941115E-2</v>
      </c>
      <c r="BJ351" s="57">
        <f t="shared" si="171"/>
        <v>4.0542540194733433E-2</v>
      </c>
      <c r="BK351" s="57">
        <f t="shared" si="172"/>
        <v>1.5943327861994729E-2</v>
      </c>
      <c r="BL351" s="57">
        <f t="shared" si="173"/>
        <v>2.5072864020777498E-2</v>
      </c>
    </row>
    <row r="352" spans="2:64" x14ac:dyDescent="0.25">
      <c r="B352" s="118">
        <v>44368</v>
      </c>
      <c r="C352" s="62">
        <v>11.115964889526371</v>
      </c>
      <c r="D352" s="62">
        <v>10.768781661987299</v>
      </c>
      <c r="E352" s="62">
        <v>3.0981036186218258</v>
      </c>
      <c r="F352" s="62">
        <v>3.0972708702087401</v>
      </c>
      <c r="G352" s="62">
        <v>32.672772216796872</v>
      </c>
      <c r="H352" s="62">
        <v>128646</v>
      </c>
      <c r="K352" s="67">
        <f t="shared" si="174"/>
        <v>0</v>
      </c>
      <c r="L352" s="67">
        <f t="shared" si="175"/>
        <v>-3.4944671226380009E-2</v>
      </c>
      <c r="M352" s="67">
        <f t="shared" si="150"/>
        <v>9.6476130084210965E-4</v>
      </c>
      <c r="N352" s="67">
        <f t="shared" si="151"/>
        <v>3.079079591294942E-8</v>
      </c>
      <c r="O352" s="67">
        <f t="shared" si="152"/>
        <v>-2.2805948962894118E-2</v>
      </c>
      <c r="P352" s="67">
        <f t="shared" si="153"/>
        <v>-4.3187517414321475E-3</v>
      </c>
      <c r="S352" s="67">
        <f t="shared" si="176"/>
        <v>0</v>
      </c>
      <c r="T352" s="67">
        <f t="shared" si="177"/>
        <v>-3.5569843770064384E-2</v>
      </c>
      <c r="U352" s="67">
        <f t="shared" si="154"/>
        <v>9.6429621776370888E-4</v>
      </c>
      <c r="V352" s="67">
        <f t="shared" si="155"/>
        <v>3.0790795438912871E-8</v>
      </c>
      <c r="W352" s="67">
        <f t="shared" si="156"/>
        <v>-2.3070027380993455E-2</v>
      </c>
      <c r="X352" s="67">
        <f t="shared" si="157"/>
        <v>-4.328104487573709E-3</v>
      </c>
      <c r="AR352" s="122">
        <f t="shared" si="158"/>
        <v>0</v>
      </c>
      <c r="AS352" s="76">
        <f t="shared" si="159"/>
        <v>-3.5569843770064384E-2</v>
      </c>
      <c r="AT352" s="122">
        <f t="shared" si="160"/>
        <v>9.6429621776370888E-4</v>
      </c>
      <c r="AU352" s="76">
        <f t="shared" si="161"/>
        <v>3.0790795438912871E-8</v>
      </c>
      <c r="AV352" s="76">
        <f t="shared" si="162"/>
        <v>-2.3070027380993455E-2</v>
      </c>
      <c r="AW352" s="76">
        <f t="shared" si="163"/>
        <v>-4.328104487573709E-3</v>
      </c>
      <c r="AY352" s="118">
        <v>44592</v>
      </c>
      <c r="AZ352" s="123">
        <f t="shared" si="164"/>
        <v>0</v>
      </c>
      <c r="BA352" s="67">
        <f t="shared" si="165"/>
        <v>4.2282683429241213E-2</v>
      </c>
      <c r="BB352" s="123">
        <f t="shared" si="166"/>
        <v>3.6715957728504216E-2</v>
      </c>
      <c r="BC352" s="67">
        <f t="shared" si="167"/>
        <v>2.9989530634438946E-2</v>
      </c>
      <c r="BD352" s="67">
        <f t="shared" si="168"/>
        <v>1.3949379548045359E-2</v>
      </c>
      <c r="BE352" s="67">
        <f t="shared" si="169"/>
        <v>1.5564642224141077E-2</v>
      </c>
      <c r="BH352" s="57">
        <f t="shared" si="170"/>
        <v>4.2282683429241213E-2</v>
      </c>
      <c r="BJ352" s="57">
        <f t="shared" si="171"/>
        <v>2.9989530634438946E-2</v>
      </c>
      <c r="BK352" s="57">
        <f t="shared" si="172"/>
        <v>1.3949379548045359E-2</v>
      </c>
      <c r="BL352" s="57">
        <f t="shared" si="173"/>
        <v>1.5564642224141077E-2</v>
      </c>
    </row>
    <row r="353" spans="2:64" x14ac:dyDescent="0.25">
      <c r="B353" s="118">
        <v>44375</v>
      </c>
      <c r="C353" s="62">
        <v>11.115964889526371</v>
      </c>
      <c r="D353" s="62">
        <v>10.15310974121094</v>
      </c>
      <c r="E353" s="62">
        <v>3.0607752799987789</v>
      </c>
      <c r="F353" s="62">
        <v>3.0425384521484369</v>
      </c>
      <c r="G353" s="62">
        <v>31.763615798950191</v>
      </c>
      <c r="H353" s="62">
        <v>126969.2</v>
      </c>
      <c r="K353" s="67">
        <f t="shared" si="174"/>
        <v>0</v>
      </c>
      <c r="L353" s="67">
        <f t="shared" si="175"/>
        <v>-5.7171919730680254E-2</v>
      </c>
      <c r="M353" s="67">
        <f t="shared" si="150"/>
        <v>-1.204877022145967E-2</v>
      </c>
      <c r="N353" s="67">
        <f t="shared" si="151"/>
        <v>-1.76711758040764E-2</v>
      </c>
      <c r="O353" s="67">
        <f t="shared" si="152"/>
        <v>-2.7826118084320006E-2</v>
      </c>
      <c r="P353" s="67">
        <f t="shared" si="153"/>
        <v>-1.3034217931377601E-2</v>
      </c>
      <c r="S353" s="67">
        <f t="shared" si="176"/>
        <v>0</v>
      </c>
      <c r="T353" s="67">
        <f t="shared" si="177"/>
        <v>-5.887132445478345E-2</v>
      </c>
      <c r="U353" s="67">
        <f t="shared" si="154"/>
        <v>-1.2121945024968706E-2</v>
      </c>
      <c r="V353" s="67">
        <f t="shared" si="155"/>
        <v>-1.7829175154586725E-2</v>
      </c>
      <c r="W353" s="67">
        <f t="shared" si="156"/>
        <v>-2.8220599661006721E-2</v>
      </c>
      <c r="X353" s="67">
        <f t="shared" si="157"/>
        <v>-1.3119908773108964E-2</v>
      </c>
      <c r="AR353" s="122">
        <f t="shared" si="158"/>
        <v>0</v>
      </c>
      <c r="AS353" s="76">
        <f t="shared" si="159"/>
        <v>-5.887132445478345E-2</v>
      </c>
      <c r="AT353" s="122">
        <f t="shared" si="160"/>
        <v>-1.2121945024968706E-2</v>
      </c>
      <c r="AU353" s="76">
        <f t="shared" si="161"/>
        <v>-1.7829175154586725E-2</v>
      </c>
      <c r="AV353" s="76">
        <f t="shared" si="162"/>
        <v>-2.8220599661006721E-2</v>
      </c>
      <c r="AW353" s="76">
        <f t="shared" si="163"/>
        <v>-1.3119908773108964E-2</v>
      </c>
      <c r="AY353" s="118">
        <v>44599</v>
      </c>
      <c r="AZ353" s="123">
        <f t="shared" si="164"/>
        <v>0</v>
      </c>
      <c r="BA353" s="67">
        <f t="shared" si="165"/>
        <v>2.6193347592108954E-2</v>
      </c>
      <c r="BB353" s="123">
        <f t="shared" si="166"/>
        <v>-1.6860215313971139E-2</v>
      </c>
      <c r="BC353" s="67">
        <f t="shared" si="167"/>
        <v>-6.0271137075469288E-3</v>
      </c>
      <c r="BD353" s="67">
        <f t="shared" si="168"/>
        <v>-2.266997776586379E-2</v>
      </c>
      <c r="BE353" s="67">
        <f t="shared" si="169"/>
        <v>3.5280803068428587E-3</v>
      </c>
      <c r="BH353" s="57">
        <f t="shared" si="170"/>
        <v>2.6193347592108954E-2</v>
      </c>
      <c r="BJ353" s="57">
        <f t="shared" si="171"/>
        <v>-6.0271137075469288E-3</v>
      </c>
      <c r="BK353" s="57">
        <f t="shared" si="172"/>
        <v>-2.266997776586379E-2</v>
      </c>
      <c r="BL353" s="57">
        <f t="shared" si="173"/>
        <v>3.5280803068428587E-3</v>
      </c>
    </row>
    <row r="354" spans="2:64" x14ac:dyDescent="0.25">
      <c r="B354" s="118">
        <v>44382</v>
      </c>
      <c r="C354" s="62">
        <v>11.115964889526371</v>
      </c>
      <c r="D354" s="62">
        <v>9.5983338356018066</v>
      </c>
      <c r="E354" s="62">
        <v>3.0565116405487061</v>
      </c>
      <c r="F354" s="62">
        <v>3.0138674378395081</v>
      </c>
      <c r="G354" s="62">
        <v>30.975216865539551</v>
      </c>
      <c r="H354" s="62">
        <v>126115.5</v>
      </c>
      <c r="K354" s="67">
        <f t="shared" si="174"/>
        <v>0</v>
      </c>
      <c r="L354" s="67">
        <f t="shared" si="175"/>
        <v>-5.464098387091465E-2</v>
      </c>
      <c r="M354" s="67">
        <f t="shared" si="150"/>
        <v>-1.3929932974610093E-3</v>
      </c>
      <c r="N354" s="67">
        <f t="shared" si="151"/>
        <v>-9.4233860179099294E-3</v>
      </c>
      <c r="O354" s="67">
        <f t="shared" si="152"/>
        <v>-2.482081820913784E-2</v>
      </c>
      <c r="P354" s="67">
        <f t="shared" si="153"/>
        <v>-6.7236778683333887E-3</v>
      </c>
      <c r="S354" s="67">
        <f t="shared" si="176"/>
        <v>0</v>
      </c>
      <c r="T354" s="67">
        <f t="shared" si="177"/>
        <v>-5.6190512388690356E-2</v>
      </c>
      <c r="U354" s="67">
        <f t="shared" si="154"/>
        <v>-1.3939644145689091E-3</v>
      </c>
      <c r="V354" s="67">
        <f t="shared" si="155"/>
        <v>-9.4680670391465455E-3</v>
      </c>
      <c r="W354" s="67">
        <f t="shared" si="156"/>
        <v>-2.513404867331023E-2</v>
      </c>
      <c r="X354" s="67">
        <f t="shared" si="157"/>
        <v>-6.7463836250665939E-3</v>
      </c>
      <c r="AR354" s="122">
        <f t="shared" si="158"/>
        <v>0</v>
      </c>
      <c r="AS354" s="76">
        <f t="shared" si="159"/>
        <v>-5.6190512388690356E-2</v>
      </c>
      <c r="AT354" s="122">
        <f t="shared" si="160"/>
        <v>-1.3939644145689091E-3</v>
      </c>
      <c r="AU354" s="76">
        <f t="shared" si="161"/>
        <v>-9.4680670391465455E-3</v>
      </c>
      <c r="AV354" s="76">
        <f t="shared" si="162"/>
        <v>-2.513404867331023E-2</v>
      </c>
      <c r="AW354" s="76">
        <f t="shared" si="163"/>
        <v>-6.7463836250665939E-3</v>
      </c>
      <c r="AY354" s="118">
        <v>44606</v>
      </c>
      <c r="AZ354" s="123">
        <f t="shared" si="164"/>
        <v>0</v>
      </c>
      <c r="BA354" s="67">
        <f t="shared" si="165"/>
        <v>2.2134249520271705E-3</v>
      </c>
      <c r="BB354" s="123">
        <f t="shared" si="166"/>
        <v>2.6532093905493638E-3</v>
      </c>
      <c r="BC354" s="67">
        <f t="shared" si="167"/>
        <v>-2.017168682855168E-3</v>
      </c>
      <c r="BD354" s="67">
        <f t="shared" si="168"/>
        <v>2.5936887477603473E-2</v>
      </c>
      <c r="BE354" s="67">
        <f t="shared" si="169"/>
        <v>1.1154296349019183E-2</v>
      </c>
      <c r="BH354" s="57">
        <f t="shared" si="170"/>
        <v>2.2134249520271705E-3</v>
      </c>
      <c r="BJ354" s="57">
        <f t="shared" si="171"/>
        <v>-2.017168682855168E-3</v>
      </c>
      <c r="BK354" s="57">
        <f t="shared" si="172"/>
        <v>2.5936887477603473E-2</v>
      </c>
      <c r="BL354" s="57">
        <f t="shared" si="173"/>
        <v>1.1154296349019183E-2</v>
      </c>
    </row>
    <row r="355" spans="2:64" x14ac:dyDescent="0.25">
      <c r="B355" s="118">
        <v>44389</v>
      </c>
      <c r="C355" s="62">
        <v>11.115964889526371</v>
      </c>
      <c r="D355" s="62">
        <v>9.6437427520751946</v>
      </c>
      <c r="E355" s="62">
        <v>3.0977744579315192</v>
      </c>
      <c r="F355" s="62">
        <v>3.072200441360474</v>
      </c>
      <c r="G355" s="62">
        <v>31.568671035766599</v>
      </c>
      <c r="H355" s="62">
        <v>127519.4</v>
      </c>
      <c r="K355" s="67">
        <f t="shared" si="174"/>
        <v>0</v>
      </c>
      <c r="L355" s="67">
        <f t="shared" si="175"/>
        <v>4.7309165581383983E-3</v>
      </c>
      <c r="M355" s="67">
        <f t="shared" si="150"/>
        <v>1.3499970631685843E-2</v>
      </c>
      <c r="N355" s="67">
        <f t="shared" si="151"/>
        <v>1.9354867035154655E-2</v>
      </c>
      <c r="O355" s="67">
        <f t="shared" si="152"/>
        <v>1.9158999686852196E-2</v>
      </c>
      <c r="P355" s="67">
        <f t="shared" si="153"/>
        <v>1.1131859287716317E-2</v>
      </c>
      <c r="S355" s="67">
        <f t="shared" si="176"/>
        <v>0</v>
      </c>
      <c r="T355" s="67">
        <f t="shared" si="177"/>
        <v>4.7197609427524975E-3</v>
      </c>
      <c r="U355" s="67">
        <f t="shared" si="154"/>
        <v>1.3409657932794257E-2</v>
      </c>
      <c r="V355" s="67">
        <f t="shared" si="155"/>
        <v>1.9169943895371515E-2</v>
      </c>
      <c r="W355" s="67">
        <f t="shared" si="156"/>
        <v>1.8977777089834724E-2</v>
      </c>
      <c r="X355" s="67">
        <f t="shared" si="157"/>
        <v>1.107035615071356E-2</v>
      </c>
      <c r="AR355" s="122">
        <f t="shared" si="158"/>
        <v>0</v>
      </c>
      <c r="AS355" s="76">
        <f t="shared" si="159"/>
        <v>4.7197609427524975E-3</v>
      </c>
      <c r="AT355" s="122">
        <f t="shared" si="160"/>
        <v>1.3409657932794257E-2</v>
      </c>
      <c r="AU355" s="76">
        <f t="shared" si="161"/>
        <v>1.9169943895371515E-2</v>
      </c>
      <c r="AV355" s="76">
        <f t="shared" si="162"/>
        <v>1.8977777089834724E-2</v>
      </c>
      <c r="AW355" s="76">
        <f t="shared" si="163"/>
        <v>1.107035615071356E-2</v>
      </c>
      <c r="AY355" s="118">
        <v>44613</v>
      </c>
      <c r="AZ355" s="123">
        <f t="shared" si="164"/>
        <v>0</v>
      </c>
      <c r="BA355" s="67">
        <f t="shared" si="165"/>
        <v>2.4318649945292044E-2</v>
      </c>
      <c r="BB355" s="123">
        <f t="shared" si="166"/>
        <v>1.4729364080639238E-2</v>
      </c>
      <c r="BC355" s="67">
        <f t="shared" si="167"/>
        <v>5.0352430142022444E-3</v>
      </c>
      <c r="BD355" s="67">
        <f t="shared" si="168"/>
        <v>8.4798305272984278E-2</v>
      </c>
      <c r="BE355" s="67">
        <f t="shared" si="169"/>
        <v>-1.5177480833755223E-2</v>
      </c>
      <c r="BH355" s="57">
        <f t="shared" si="170"/>
        <v>2.4318649945292044E-2</v>
      </c>
      <c r="BJ355" s="57">
        <f t="shared" si="171"/>
        <v>5.0352430142022444E-3</v>
      </c>
      <c r="BK355" s="57">
        <f t="shared" si="172"/>
        <v>8.4798305272984278E-2</v>
      </c>
      <c r="BL355" s="57">
        <f t="shared" si="173"/>
        <v>-1.5177480833755223E-2</v>
      </c>
    </row>
    <row r="356" spans="2:64" x14ac:dyDescent="0.25">
      <c r="B356" s="118">
        <v>44396</v>
      </c>
      <c r="C356" s="62">
        <v>11.115964889526371</v>
      </c>
      <c r="D356" s="62">
        <v>9.3015338897705071</v>
      </c>
      <c r="E356" s="62">
        <v>3.0274748325347902</v>
      </c>
      <c r="F356" s="62">
        <v>3.0168590545654301</v>
      </c>
      <c r="G356" s="62">
        <v>30.990745162963869</v>
      </c>
      <c r="H356" s="62">
        <v>125385</v>
      </c>
      <c r="K356" s="67">
        <f t="shared" si="174"/>
        <v>0</v>
      </c>
      <c r="L356" s="67">
        <f t="shared" si="175"/>
        <v>-3.5485067478707832E-2</v>
      </c>
      <c r="M356" s="67">
        <f t="shared" si="150"/>
        <v>-2.2693590624951465E-2</v>
      </c>
      <c r="N356" s="67">
        <f t="shared" si="151"/>
        <v>-1.801359899894317E-2</v>
      </c>
      <c r="O356" s="67">
        <f t="shared" si="152"/>
        <v>-1.8306943366350525E-2</v>
      </c>
      <c r="P356" s="67">
        <f t="shared" si="153"/>
        <v>-1.6737845378820726E-2</v>
      </c>
      <c r="S356" s="67">
        <f t="shared" si="176"/>
        <v>0</v>
      </c>
      <c r="T356" s="67">
        <f t="shared" si="177"/>
        <v>-3.6129964619038932E-2</v>
      </c>
      <c r="U356" s="67">
        <f t="shared" si="154"/>
        <v>-2.2955053411590827E-2</v>
      </c>
      <c r="V356" s="67">
        <f t="shared" si="155"/>
        <v>-1.817781899132221E-2</v>
      </c>
      <c r="W356" s="67">
        <f t="shared" si="156"/>
        <v>-1.8476589107237949E-2</v>
      </c>
      <c r="X356" s="67">
        <f t="shared" si="157"/>
        <v>-1.6879506067315388E-2</v>
      </c>
      <c r="AR356" s="122">
        <f t="shared" si="158"/>
        <v>0</v>
      </c>
      <c r="AS356" s="76">
        <f t="shared" si="159"/>
        <v>-3.6129964619038932E-2</v>
      </c>
      <c r="AT356" s="122">
        <f t="shared" si="160"/>
        <v>-2.2955053411590827E-2</v>
      </c>
      <c r="AU356" s="76">
        <f t="shared" si="161"/>
        <v>-1.817781899132221E-2</v>
      </c>
      <c r="AV356" s="76">
        <f t="shared" si="162"/>
        <v>-1.8476589107237949E-2</v>
      </c>
      <c r="AW356" s="76">
        <f t="shared" si="163"/>
        <v>-1.6879506067315388E-2</v>
      </c>
      <c r="AY356" s="118">
        <v>44620</v>
      </c>
      <c r="AZ356" s="123">
        <f t="shared" si="164"/>
        <v>0</v>
      </c>
      <c r="BA356" s="67">
        <f t="shared" si="165"/>
        <v>2.1443944180637518E-2</v>
      </c>
      <c r="BB356" s="123">
        <f t="shared" si="166"/>
        <v>2.322694042441523E-2</v>
      </c>
      <c r="BC356" s="67">
        <f t="shared" si="167"/>
        <v>2.2677508961013063E-2</v>
      </c>
      <c r="BD356" s="67">
        <f t="shared" si="168"/>
        <v>4.996900319055967E-2</v>
      </c>
      <c r="BE356" s="67">
        <f t="shared" si="169"/>
        <v>2.3470135425109898E-2</v>
      </c>
      <c r="BH356" s="57">
        <f t="shared" si="170"/>
        <v>2.1443944180637518E-2</v>
      </c>
      <c r="BJ356" s="57">
        <f t="shared" si="171"/>
        <v>2.2677508961013063E-2</v>
      </c>
      <c r="BK356" s="57">
        <f t="shared" si="172"/>
        <v>4.996900319055967E-2</v>
      </c>
      <c r="BL356" s="57">
        <f t="shared" si="173"/>
        <v>2.3470135425109898E-2</v>
      </c>
    </row>
    <row r="357" spans="2:64" x14ac:dyDescent="0.25">
      <c r="B357" s="118">
        <v>44403</v>
      </c>
      <c r="C357" s="62">
        <v>11.115964889526371</v>
      </c>
      <c r="D357" s="62">
        <v>9.2199287414550781</v>
      </c>
      <c r="E357" s="62">
        <v>2.980098962783813</v>
      </c>
      <c r="F357" s="62">
        <v>2.970491695404053</v>
      </c>
      <c r="G357" s="62">
        <v>30.744046401977538</v>
      </c>
      <c r="H357" s="62">
        <v>124875.6</v>
      </c>
      <c r="K357" s="67">
        <f t="shared" si="174"/>
        <v>0</v>
      </c>
      <c r="L357" s="67">
        <f t="shared" si="175"/>
        <v>-8.7733001118422971E-3</v>
      </c>
      <c r="M357" s="67">
        <f t="shared" si="150"/>
        <v>-1.564864197774718E-2</v>
      </c>
      <c r="N357" s="67">
        <f t="shared" si="151"/>
        <v>-1.5369415117756025E-2</v>
      </c>
      <c r="O357" s="67">
        <f t="shared" si="152"/>
        <v>-7.9604010709994899E-3</v>
      </c>
      <c r="P357" s="67">
        <f t="shared" si="153"/>
        <v>-4.06268692427314E-3</v>
      </c>
      <c r="S357" s="67">
        <f t="shared" si="176"/>
        <v>0</v>
      </c>
      <c r="T357" s="67">
        <f t="shared" si="177"/>
        <v>-8.8120120968274342E-3</v>
      </c>
      <c r="U357" s="67">
        <f t="shared" si="154"/>
        <v>-1.57723745037931E-2</v>
      </c>
      <c r="V357" s="67">
        <f t="shared" si="155"/>
        <v>-1.5488748884097377E-2</v>
      </c>
      <c r="W357" s="67">
        <f t="shared" si="156"/>
        <v>-7.9922542187752781E-3</v>
      </c>
      <c r="X357" s="67">
        <f t="shared" si="157"/>
        <v>-4.0709620572496807E-3</v>
      </c>
      <c r="AR357" s="122">
        <f t="shared" si="158"/>
        <v>0</v>
      </c>
      <c r="AS357" s="76">
        <f t="shared" si="159"/>
        <v>-8.8120120968274342E-3</v>
      </c>
      <c r="AT357" s="122">
        <f t="shared" si="160"/>
        <v>-1.57723745037931E-2</v>
      </c>
      <c r="AU357" s="76">
        <f t="shared" si="161"/>
        <v>-1.5488748884097377E-2</v>
      </c>
      <c r="AV357" s="76">
        <f t="shared" si="162"/>
        <v>-7.9922542187752781E-3</v>
      </c>
      <c r="AW357" s="76">
        <f t="shared" si="163"/>
        <v>-4.0709620572496807E-3</v>
      </c>
      <c r="AY357" s="118">
        <v>44627</v>
      </c>
      <c r="AZ357" s="123">
        <f t="shared" si="164"/>
        <v>0</v>
      </c>
      <c r="BA357" s="67">
        <f t="shared" si="165"/>
        <v>-3.9151213406883545E-2</v>
      </c>
      <c r="BB357" s="123">
        <f t="shared" si="166"/>
        <v>-6.6547790608803134E-3</v>
      </c>
      <c r="BC357" s="67">
        <f t="shared" si="167"/>
        <v>-2.1673473961081564E-2</v>
      </c>
      <c r="BD357" s="67">
        <f t="shared" si="168"/>
        <v>-2.2353235843648352E-3</v>
      </c>
      <c r="BE357" s="67">
        <f t="shared" si="169"/>
        <v>-2.2200809412686515E-2</v>
      </c>
      <c r="BH357" s="57">
        <f t="shared" si="170"/>
        <v>-3.9151213406883545E-2</v>
      </c>
      <c r="BJ357" s="57">
        <f t="shared" si="171"/>
        <v>-2.1673473961081564E-2</v>
      </c>
      <c r="BK357" s="57">
        <f t="shared" si="172"/>
        <v>-2.2353235843648352E-3</v>
      </c>
      <c r="BL357" s="57">
        <f t="shared" si="173"/>
        <v>-2.2200809412686515E-2</v>
      </c>
    </row>
    <row r="358" spans="2:64" x14ac:dyDescent="0.25">
      <c r="B358" s="118">
        <v>44410</v>
      </c>
      <c r="C358" s="62">
        <v>11.32145881652832</v>
      </c>
      <c r="D358" s="62">
        <v>9.2107154846191399</v>
      </c>
      <c r="E358" s="62">
        <v>2.8868752479553219</v>
      </c>
      <c r="F358" s="62">
        <v>2.9091674804687502</v>
      </c>
      <c r="G358" s="62">
        <v>30.580158233642582</v>
      </c>
      <c r="H358" s="62">
        <v>122467.4</v>
      </c>
      <c r="K358" s="67">
        <f t="shared" si="174"/>
        <v>1.8486377839819212E-2</v>
      </c>
      <c r="L358" s="67">
        <f t="shared" si="175"/>
        <v>-9.9927636040320067E-4</v>
      </c>
      <c r="M358" s="67">
        <f t="shared" si="150"/>
        <v>-3.1282086934927733E-2</v>
      </c>
      <c r="N358" s="67">
        <f t="shared" si="151"/>
        <v>-2.0644466042501919E-2</v>
      </c>
      <c r="O358" s="67">
        <f t="shared" si="152"/>
        <v>-5.3307286292807454E-3</v>
      </c>
      <c r="P358" s="67">
        <f t="shared" si="153"/>
        <v>-1.9284792225222613E-2</v>
      </c>
      <c r="S358" s="67">
        <f t="shared" si="176"/>
        <v>1.8317581867562983E-2</v>
      </c>
      <c r="T358" s="67">
        <f t="shared" si="177"/>
        <v>-9.9977596988512496E-4</v>
      </c>
      <c r="U358" s="67">
        <f t="shared" si="154"/>
        <v>-3.1781820860470524E-2</v>
      </c>
      <c r="V358" s="67">
        <f t="shared" si="155"/>
        <v>-2.0860542054067847E-2</v>
      </c>
      <c r="W358" s="67">
        <f t="shared" si="156"/>
        <v>-5.3449876597298279E-3</v>
      </c>
      <c r="X358" s="67">
        <f t="shared" si="157"/>
        <v>-1.9473169643039894E-2</v>
      </c>
      <c r="AR358" s="122">
        <f t="shared" si="158"/>
        <v>1.8317581867562983E-2</v>
      </c>
      <c r="AS358" s="76">
        <f t="shared" si="159"/>
        <v>-9.9977596988512496E-4</v>
      </c>
      <c r="AT358" s="122">
        <f t="shared" si="160"/>
        <v>-3.1781820860470524E-2</v>
      </c>
      <c r="AU358" s="76">
        <f t="shared" si="161"/>
        <v>-2.0860542054067847E-2</v>
      </c>
      <c r="AV358" s="76">
        <f t="shared" si="162"/>
        <v>-5.3449876597298279E-3</v>
      </c>
      <c r="AW358" s="76">
        <f t="shared" si="163"/>
        <v>-1.9473169643039894E-2</v>
      </c>
      <c r="AY358" s="118">
        <v>44634</v>
      </c>
      <c r="AZ358" s="123">
        <f t="shared" si="164"/>
        <v>0</v>
      </c>
      <c r="BA358" s="67">
        <f t="shared" si="165"/>
        <v>9.1829864213255723E-3</v>
      </c>
      <c r="BB358" s="123">
        <f t="shared" si="166"/>
        <v>-1.0844473225380999E-2</v>
      </c>
      <c r="BC358" s="67">
        <f t="shared" si="167"/>
        <v>-7.5547707067004999E-3</v>
      </c>
      <c r="BD358" s="67">
        <f t="shared" si="168"/>
        <v>3.6923561034282494E-2</v>
      </c>
      <c r="BE358" s="67">
        <f t="shared" si="169"/>
        <v>-6.5794760661862716E-3</v>
      </c>
      <c r="BH358" s="57">
        <f t="shared" si="170"/>
        <v>9.1829864213255723E-3</v>
      </c>
      <c r="BJ358" s="57">
        <f t="shared" si="171"/>
        <v>-7.5547707067004999E-3</v>
      </c>
      <c r="BK358" s="57">
        <f t="shared" si="172"/>
        <v>3.6923561034282494E-2</v>
      </c>
      <c r="BL358" s="57">
        <f t="shared" si="173"/>
        <v>-6.5794760661862716E-3</v>
      </c>
    </row>
    <row r="359" spans="2:64" x14ac:dyDescent="0.25">
      <c r="B359" s="118">
        <v>44417</v>
      </c>
      <c r="C359" s="62">
        <v>11.62969970703125</v>
      </c>
      <c r="D359" s="62">
        <v>8.9501098632812504</v>
      </c>
      <c r="E359" s="62">
        <v>2.854781866073608</v>
      </c>
      <c r="F359" s="62">
        <v>2.8777572631835939</v>
      </c>
      <c r="G359" s="62">
        <v>29.921145629882808</v>
      </c>
      <c r="H359" s="62">
        <v>121834.4</v>
      </c>
      <c r="K359" s="67">
        <f t="shared" si="174"/>
        <v>2.7226251978492932E-2</v>
      </c>
      <c r="L359" s="67">
        <f t="shared" si="175"/>
        <v>-2.8293743496156321E-2</v>
      </c>
      <c r="M359" s="67">
        <f t="shared" si="150"/>
        <v>-1.1116996449515693E-2</v>
      </c>
      <c r="N359" s="67">
        <f t="shared" si="151"/>
        <v>-1.0796978000075508E-2</v>
      </c>
      <c r="O359" s="67">
        <f t="shared" si="152"/>
        <v>-2.1550333347679196E-2</v>
      </c>
      <c r="P359" s="67">
        <f t="shared" si="153"/>
        <v>-5.1687224518525143E-3</v>
      </c>
      <c r="S359" s="67">
        <f t="shared" si="176"/>
        <v>2.686221045963438E-2</v>
      </c>
      <c r="T359" s="67">
        <f t="shared" si="177"/>
        <v>-2.8701725437863611E-2</v>
      </c>
      <c r="U359" s="67">
        <f t="shared" si="154"/>
        <v>-1.1179252081637657E-2</v>
      </c>
      <c r="V359" s="67">
        <f t="shared" si="155"/>
        <v>-1.0855688345684237E-2</v>
      </c>
      <c r="W359" s="67">
        <f t="shared" si="156"/>
        <v>-2.1785932761519147E-2</v>
      </c>
      <c r="X359" s="67">
        <f t="shared" si="157"/>
        <v>-5.1821265055830221E-3</v>
      </c>
      <c r="AR359" s="122">
        <f t="shared" si="158"/>
        <v>2.686221045963438E-2</v>
      </c>
      <c r="AS359" s="76">
        <f t="shared" si="159"/>
        <v>-2.8701725437863611E-2</v>
      </c>
      <c r="AT359" s="122">
        <f t="shared" si="160"/>
        <v>-1.1179252081637657E-2</v>
      </c>
      <c r="AU359" s="76">
        <f t="shared" si="161"/>
        <v>-1.0855688345684237E-2</v>
      </c>
      <c r="AV359" s="76">
        <f t="shared" si="162"/>
        <v>-2.1785932761519147E-2</v>
      </c>
      <c r="AW359" s="76">
        <f t="shared" si="163"/>
        <v>-5.1821265055830221E-3</v>
      </c>
      <c r="AY359" s="118">
        <v>44641</v>
      </c>
      <c r="AZ359" s="123">
        <f t="shared" si="164"/>
        <v>0</v>
      </c>
      <c r="BA359" s="67">
        <f t="shared" si="165"/>
        <v>5.4704385033454775E-2</v>
      </c>
      <c r="BB359" s="123">
        <f t="shared" si="166"/>
        <v>2.6135306922643799E-2</v>
      </c>
      <c r="BC359" s="67">
        <f t="shared" si="167"/>
        <v>2.1011269938280046E-2</v>
      </c>
      <c r="BD359" s="67">
        <f t="shared" si="168"/>
        <v>4.6136158980158742E-2</v>
      </c>
      <c r="BE359" s="67">
        <f t="shared" si="169"/>
        <v>5.340626395565172E-2</v>
      </c>
      <c r="BH359" s="57">
        <f t="shared" si="170"/>
        <v>5.4704385033454775E-2</v>
      </c>
      <c r="BJ359" s="57">
        <f t="shared" si="171"/>
        <v>2.1011269938280046E-2</v>
      </c>
      <c r="BK359" s="57">
        <f t="shared" si="172"/>
        <v>4.6136158980158742E-2</v>
      </c>
      <c r="BL359" s="57">
        <f t="shared" si="173"/>
        <v>5.340626395565172E-2</v>
      </c>
    </row>
    <row r="360" spans="2:64" x14ac:dyDescent="0.25">
      <c r="B360" s="118">
        <v>44424</v>
      </c>
      <c r="C360" s="62">
        <v>11.62969970703125</v>
      </c>
      <c r="D360" s="62">
        <v>9.0238162994384759</v>
      </c>
      <c r="E360" s="62">
        <v>2.8608947753906251</v>
      </c>
      <c r="F360" s="62">
        <v>2.9704917907714838</v>
      </c>
      <c r="G360" s="62">
        <v>28.989562606811521</v>
      </c>
      <c r="H360" s="62">
        <v>117789</v>
      </c>
      <c r="K360" s="67">
        <f t="shared" si="174"/>
        <v>0</v>
      </c>
      <c r="L360" s="67">
        <f t="shared" si="175"/>
        <v>8.2352549055977331E-3</v>
      </c>
      <c r="M360" s="67">
        <f t="shared" si="150"/>
        <v>2.1412877073598846E-3</v>
      </c>
      <c r="N360" s="67">
        <f t="shared" si="151"/>
        <v>3.222458293278696E-2</v>
      </c>
      <c r="O360" s="67">
        <f t="shared" si="152"/>
        <v>-3.1134604088852047E-2</v>
      </c>
      <c r="P360" s="67">
        <f t="shared" si="153"/>
        <v>-3.3204086858883763E-2</v>
      </c>
      <c r="S360" s="67">
        <f t="shared" si="176"/>
        <v>0</v>
      </c>
      <c r="T360" s="67">
        <f t="shared" si="177"/>
        <v>8.2015302216526861E-3</v>
      </c>
      <c r="U360" s="67">
        <f t="shared" si="154"/>
        <v>2.1389984182722784E-3</v>
      </c>
      <c r="V360" s="67">
        <f t="shared" si="155"/>
        <v>3.1716262504682471E-2</v>
      </c>
      <c r="W360" s="67">
        <f t="shared" si="156"/>
        <v>-3.1629587048714124E-2</v>
      </c>
      <c r="X360" s="67">
        <f t="shared" si="157"/>
        <v>-3.3767857363733576E-2</v>
      </c>
      <c r="AR360" s="122">
        <f t="shared" si="158"/>
        <v>0</v>
      </c>
      <c r="AS360" s="76">
        <f t="shared" si="159"/>
        <v>8.2015302216526861E-3</v>
      </c>
      <c r="AT360" s="122">
        <f t="shared" si="160"/>
        <v>2.1389984182722784E-3</v>
      </c>
      <c r="AU360" s="76">
        <f t="shared" si="161"/>
        <v>3.1716262504682471E-2</v>
      </c>
      <c r="AV360" s="76">
        <f t="shared" si="162"/>
        <v>-3.1629587048714124E-2</v>
      </c>
      <c r="AW360" s="76">
        <f t="shared" si="163"/>
        <v>-3.3767857363733576E-2</v>
      </c>
      <c r="AY360" s="118">
        <v>44648</v>
      </c>
      <c r="AZ360" s="123">
        <f t="shared" si="164"/>
        <v>0</v>
      </c>
      <c r="BA360" s="67">
        <f t="shared" si="165"/>
        <v>-1.8995021490629326E-2</v>
      </c>
      <c r="BB360" s="123">
        <f t="shared" si="166"/>
        <v>1.4063507799150611E-2</v>
      </c>
      <c r="BC360" s="67">
        <f t="shared" si="167"/>
        <v>1.9608415253982908E-2</v>
      </c>
      <c r="BD360" s="67">
        <f t="shared" si="168"/>
        <v>2.1757925022319848E-2</v>
      </c>
      <c r="BE360" s="67">
        <f t="shared" si="169"/>
        <v>1.9440776560918596E-2</v>
      </c>
      <c r="BH360" s="57">
        <f t="shared" si="170"/>
        <v>-1.8995021490629326E-2</v>
      </c>
      <c r="BJ360" s="57">
        <f t="shared" si="171"/>
        <v>1.9608415253982908E-2</v>
      </c>
      <c r="BK360" s="57">
        <f t="shared" si="172"/>
        <v>2.1757925022319848E-2</v>
      </c>
      <c r="BL360" s="57">
        <f t="shared" si="173"/>
        <v>1.9440776560918596E-2</v>
      </c>
    </row>
    <row r="361" spans="2:64" x14ac:dyDescent="0.25">
      <c r="B361" s="118">
        <v>44431</v>
      </c>
      <c r="C361" s="62">
        <v>11.62969970703125</v>
      </c>
      <c r="D361" s="62">
        <v>9.2870544433593754</v>
      </c>
      <c r="E361" s="62">
        <v>2.9036860466003418</v>
      </c>
      <c r="F361" s="62">
        <v>3.0392947196960449</v>
      </c>
      <c r="G361" s="62">
        <v>31.347853088378901</v>
      </c>
      <c r="H361" s="62">
        <v>119580.6</v>
      </c>
      <c r="K361" s="67">
        <f t="shared" si="174"/>
        <v>0</v>
      </c>
      <c r="L361" s="67">
        <f t="shared" si="175"/>
        <v>2.9171487448972133E-2</v>
      </c>
      <c r="M361" s="67">
        <f t="shared" si="150"/>
        <v>1.4957303420526591E-2</v>
      </c>
      <c r="N361" s="67">
        <f t="shared" si="151"/>
        <v>2.3162134007006285E-2</v>
      </c>
      <c r="O361" s="67">
        <f t="shared" si="152"/>
        <v>8.1349639991231459E-2</v>
      </c>
      <c r="P361" s="67">
        <f t="shared" si="153"/>
        <v>1.5210248834780948E-2</v>
      </c>
      <c r="S361" s="67">
        <f t="shared" si="176"/>
        <v>0</v>
      </c>
      <c r="T361" s="67">
        <f t="shared" si="177"/>
        <v>2.8754097435959827E-2</v>
      </c>
      <c r="U361" s="67">
        <f t="shared" si="154"/>
        <v>1.4846546013428373E-2</v>
      </c>
      <c r="V361" s="67">
        <f t="shared" si="155"/>
        <v>2.2897963176873939E-2</v>
      </c>
      <c r="W361" s="67">
        <f t="shared" si="156"/>
        <v>7.8209927611209096E-2</v>
      </c>
      <c r="X361" s="67">
        <f t="shared" si="157"/>
        <v>1.509573275201281E-2</v>
      </c>
      <c r="AR361" s="122">
        <f t="shared" si="158"/>
        <v>0</v>
      </c>
      <c r="AS361" s="76">
        <f t="shared" si="159"/>
        <v>2.8754097435959827E-2</v>
      </c>
      <c r="AT361" s="122">
        <f t="shared" si="160"/>
        <v>1.4846546013428373E-2</v>
      </c>
      <c r="AU361" s="76">
        <f t="shared" si="161"/>
        <v>2.2897963176873939E-2</v>
      </c>
      <c r="AV361" s="76">
        <f t="shared" si="162"/>
        <v>7.8209927611209096E-2</v>
      </c>
      <c r="AW361" s="76">
        <f t="shared" si="163"/>
        <v>1.509573275201281E-2</v>
      </c>
      <c r="AY361" s="118">
        <v>44655</v>
      </c>
      <c r="AZ361" s="123">
        <f t="shared" si="164"/>
        <v>0</v>
      </c>
      <c r="BA361" s="67">
        <f t="shared" si="165"/>
        <v>-5.6372364250060916E-4</v>
      </c>
      <c r="BB361" s="123">
        <f t="shared" si="166"/>
        <v>-8.0120276032978176E-3</v>
      </c>
      <c r="BC361" s="67">
        <f t="shared" si="167"/>
        <v>-1.0737023464037657E-2</v>
      </c>
      <c r="BD361" s="67">
        <f t="shared" si="168"/>
        <v>9.4787740574579157E-2</v>
      </c>
      <c r="BE361" s="67">
        <f t="shared" si="169"/>
        <v>-8.3668364741349595E-3</v>
      </c>
      <c r="BH361" s="57">
        <f t="shared" si="170"/>
        <v>-5.6372364250060916E-4</v>
      </c>
      <c r="BJ361" s="57">
        <f t="shared" si="171"/>
        <v>-1.0737023464037657E-2</v>
      </c>
      <c r="BK361" s="57">
        <f t="shared" si="172"/>
        <v>9.4787740574579157E-2</v>
      </c>
      <c r="BL361" s="57">
        <f t="shared" si="173"/>
        <v>-8.3668364741349595E-3</v>
      </c>
    </row>
    <row r="362" spans="2:64" x14ac:dyDescent="0.25">
      <c r="B362" s="118">
        <v>44438</v>
      </c>
      <c r="C362" s="62">
        <v>11.62969970703125</v>
      </c>
      <c r="D362" s="62">
        <v>9.2765247344970696</v>
      </c>
      <c r="E362" s="62">
        <v>2.8318579673767088</v>
      </c>
      <c r="F362" s="62">
        <v>2.916646003723145</v>
      </c>
      <c r="G362" s="62">
        <v>31.28402214050293</v>
      </c>
      <c r="H362" s="62">
        <v>118305.4</v>
      </c>
      <c r="K362" s="67">
        <f t="shared" si="174"/>
        <v>0</v>
      </c>
      <c r="L362" s="67">
        <f t="shared" si="175"/>
        <v>-1.1338050106763919E-3</v>
      </c>
      <c r="M362" s="67">
        <f t="shared" si="150"/>
        <v>-2.4736861379256125E-2</v>
      </c>
      <c r="N362" s="67">
        <f t="shared" si="151"/>
        <v>-4.0354334569161487E-2</v>
      </c>
      <c r="O362" s="67">
        <f t="shared" si="152"/>
        <v>-2.0362143364655028E-3</v>
      </c>
      <c r="P362" s="67">
        <f t="shared" si="153"/>
        <v>-1.0663937126925371E-2</v>
      </c>
      <c r="S362" s="67">
        <f t="shared" si="176"/>
        <v>0</v>
      </c>
      <c r="T362" s="67">
        <f t="shared" si="177"/>
        <v>-1.1344482538316843E-3</v>
      </c>
      <c r="U362" s="67">
        <f t="shared" si="154"/>
        <v>-2.5047958632036051E-2</v>
      </c>
      <c r="V362" s="67">
        <f t="shared" si="155"/>
        <v>-4.1191161163419081E-2</v>
      </c>
      <c r="W362" s="67">
        <f t="shared" si="156"/>
        <v>-2.0382902393450085E-3</v>
      </c>
      <c r="X362" s="67">
        <f t="shared" si="157"/>
        <v>-1.0721204398040422E-2</v>
      </c>
      <c r="AR362" s="122">
        <f t="shared" si="158"/>
        <v>0</v>
      </c>
      <c r="AS362" s="76">
        <f t="shared" si="159"/>
        <v>-1.1344482538316843E-3</v>
      </c>
      <c r="AT362" s="122">
        <f t="shared" si="160"/>
        <v>-2.5047958632036051E-2</v>
      </c>
      <c r="AU362" s="76">
        <f t="shared" si="161"/>
        <v>-4.1191161163419081E-2</v>
      </c>
      <c r="AV362" s="76">
        <f t="shared" si="162"/>
        <v>-2.0382902393450085E-3</v>
      </c>
      <c r="AW362" s="76">
        <f t="shared" si="163"/>
        <v>-1.0721204398040422E-2</v>
      </c>
      <c r="AY362" s="118">
        <v>44662</v>
      </c>
      <c r="AZ362" s="123">
        <f t="shared" si="164"/>
        <v>0</v>
      </c>
      <c r="BA362" s="67">
        <f t="shared" si="165"/>
        <v>8.2125528890860406E-3</v>
      </c>
      <c r="BB362" s="123">
        <f t="shared" si="166"/>
        <v>1.1745727390871407E-2</v>
      </c>
      <c r="BC362" s="67">
        <f t="shared" si="167"/>
        <v>1.255577047823573E-2</v>
      </c>
      <c r="BD362" s="67">
        <f t="shared" si="168"/>
        <v>-1.0998916295878892E-2</v>
      </c>
      <c r="BE362" s="67">
        <f t="shared" si="169"/>
        <v>-2.2064168477556743E-2</v>
      </c>
      <c r="BH362" s="57">
        <f t="shared" si="170"/>
        <v>8.2125528890860406E-3</v>
      </c>
      <c r="BJ362" s="57">
        <f t="shared" si="171"/>
        <v>1.255577047823573E-2</v>
      </c>
      <c r="BK362" s="57">
        <f t="shared" si="172"/>
        <v>-1.0998916295878892E-2</v>
      </c>
      <c r="BL362" s="57">
        <f t="shared" si="173"/>
        <v>-2.2064168477556743E-2</v>
      </c>
    </row>
    <row r="363" spans="2:64" x14ac:dyDescent="0.25">
      <c r="B363" s="118">
        <v>44445</v>
      </c>
      <c r="C363" s="62">
        <v>11.62969970703125</v>
      </c>
      <c r="D363" s="62">
        <v>9.2117033004760742</v>
      </c>
      <c r="E363" s="62">
        <v>2.7508602738380432</v>
      </c>
      <c r="F363" s="62">
        <v>2.8455994129180908</v>
      </c>
      <c r="G363" s="62">
        <v>29.653316497802731</v>
      </c>
      <c r="H363" s="62">
        <v>115232.25</v>
      </c>
      <c r="K363" s="67">
        <f t="shared" si="174"/>
        <v>0</v>
      </c>
      <c r="L363" s="67">
        <f t="shared" si="175"/>
        <v>-6.9876851381575067E-3</v>
      </c>
      <c r="M363" s="67">
        <f t="shared" si="150"/>
        <v>-2.8602314971925558E-2</v>
      </c>
      <c r="N363" s="67">
        <f t="shared" si="151"/>
        <v>-2.4359003703007476E-2</v>
      </c>
      <c r="O363" s="67">
        <f t="shared" si="152"/>
        <v>-5.2125830731622913E-2</v>
      </c>
      <c r="P363" s="67">
        <f t="shared" si="153"/>
        <v>-2.5976413587207259E-2</v>
      </c>
      <c r="S363" s="67">
        <f t="shared" si="176"/>
        <v>0</v>
      </c>
      <c r="T363" s="67">
        <f t="shared" si="177"/>
        <v>-7.0122133403071824E-3</v>
      </c>
      <c r="U363" s="67">
        <f t="shared" si="154"/>
        <v>-2.9019332202759436E-2</v>
      </c>
      <c r="V363" s="67">
        <f t="shared" si="155"/>
        <v>-2.4660591898621985E-2</v>
      </c>
      <c r="W363" s="67">
        <f t="shared" si="156"/>
        <v>-5.3533518376162804E-2</v>
      </c>
      <c r="X363" s="67">
        <f t="shared" si="157"/>
        <v>-2.6319759603243925E-2</v>
      </c>
      <c r="AR363" s="122">
        <f t="shared" si="158"/>
        <v>0</v>
      </c>
      <c r="AS363" s="76">
        <f t="shared" si="159"/>
        <v>-7.0122133403071824E-3</v>
      </c>
      <c r="AT363" s="122">
        <f t="shared" si="160"/>
        <v>-2.9019332202759436E-2</v>
      </c>
      <c r="AU363" s="76">
        <f t="shared" si="161"/>
        <v>-2.4660591898621985E-2</v>
      </c>
      <c r="AV363" s="76">
        <f t="shared" si="162"/>
        <v>-5.3533518376162804E-2</v>
      </c>
      <c r="AW363" s="76">
        <f t="shared" si="163"/>
        <v>-2.6319759603243925E-2</v>
      </c>
      <c r="AY363" s="118">
        <v>44669</v>
      </c>
      <c r="AZ363" s="123">
        <f t="shared" si="164"/>
        <v>0</v>
      </c>
      <c r="BA363" s="67">
        <f t="shared" si="165"/>
        <v>-1.0011540842710815E-2</v>
      </c>
      <c r="BB363" s="123">
        <f t="shared" si="166"/>
        <v>-2.7071223359849267E-2</v>
      </c>
      <c r="BC363" s="67">
        <f t="shared" si="167"/>
        <v>-3.8276290692040922E-2</v>
      </c>
      <c r="BD363" s="67">
        <f t="shared" si="168"/>
        <v>-5.3968706481110532E-2</v>
      </c>
      <c r="BE363" s="67">
        <f t="shared" si="169"/>
        <v>-2.1466185393885919E-2</v>
      </c>
      <c r="BH363" s="57">
        <f t="shared" si="170"/>
        <v>-1.0011540842710815E-2</v>
      </c>
      <c r="BJ363" s="57">
        <f t="shared" si="171"/>
        <v>-3.8276290692040922E-2</v>
      </c>
      <c r="BK363" s="57">
        <f t="shared" si="172"/>
        <v>-5.3968706481110532E-2</v>
      </c>
      <c r="BL363" s="57">
        <f t="shared" si="173"/>
        <v>-2.1466185393885919E-2</v>
      </c>
    </row>
    <row r="364" spans="2:64" x14ac:dyDescent="0.25">
      <c r="B364" s="118">
        <v>44452</v>
      </c>
      <c r="C364" s="62">
        <v>11.62969970703125</v>
      </c>
      <c r="D364" s="62">
        <v>9.5213371276855465</v>
      </c>
      <c r="E364" s="62">
        <v>2.8532533168792731</v>
      </c>
      <c r="F364" s="62">
        <v>2.8672873020172118</v>
      </c>
      <c r="G364" s="62">
        <v>30.24892616271973</v>
      </c>
      <c r="H364" s="62">
        <v>114576.2</v>
      </c>
      <c r="K364" s="67">
        <f t="shared" si="174"/>
        <v>0</v>
      </c>
      <c r="L364" s="67">
        <f t="shared" si="175"/>
        <v>3.3613091641094162E-2</v>
      </c>
      <c r="M364" s="67">
        <f t="shared" si="150"/>
        <v>3.7222189732802891E-2</v>
      </c>
      <c r="N364" s="67">
        <f t="shared" si="151"/>
        <v>7.6215538282251583E-3</v>
      </c>
      <c r="O364" s="67">
        <f t="shared" si="152"/>
        <v>2.0085768988475028E-2</v>
      </c>
      <c r="P364" s="67">
        <f t="shared" si="153"/>
        <v>-5.6932846490457267E-3</v>
      </c>
      <c r="S364" s="67">
        <f t="shared" si="176"/>
        <v>0</v>
      </c>
      <c r="T364" s="67">
        <f t="shared" si="177"/>
        <v>3.3060520027416586E-2</v>
      </c>
      <c r="U364" s="67">
        <f t="shared" si="154"/>
        <v>3.6546168333976614E-2</v>
      </c>
      <c r="V364" s="67">
        <f t="shared" si="155"/>
        <v>7.5926565222179674E-3</v>
      </c>
      <c r="W364" s="67">
        <f t="shared" si="156"/>
        <v>1.9886711004648585E-2</v>
      </c>
      <c r="X364" s="67">
        <f t="shared" si="157"/>
        <v>-5.7095531710290503E-3</v>
      </c>
      <c r="AR364" s="122">
        <f t="shared" si="158"/>
        <v>0</v>
      </c>
      <c r="AS364" s="76">
        <f t="shared" si="159"/>
        <v>3.3060520027416586E-2</v>
      </c>
      <c r="AT364" s="122">
        <f t="shared" si="160"/>
        <v>3.6546168333976614E-2</v>
      </c>
      <c r="AU364" s="76">
        <f t="shared" si="161"/>
        <v>7.5926565222179674E-3</v>
      </c>
      <c r="AV364" s="76">
        <f t="shared" si="162"/>
        <v>1.9886711004648585E-2</v>
      </c>
      <c r="AW364" s="76">
        <f t="shared" si="163"/>
        <v>-5.7095531710290503E-3</v>
      </c>
      <c r="AY364" s="118">
        <v>44676</v>
      </c>
      <c r="AZ364" s="123">
        <f t="shared" si="164"/>
        <v>8.9369965927065789E-4</v>
      </c>
      <c r="BA364" s="67">
        <f t="shared" si="165"/>
        <v>-3.4303580875407625E-3</v>
      </c>
      <c r="BB364" s="123">
        <f t="shared" si="166"/>
        <v>-2.3805146157678211E-3</v>
      </c>
      <c r="BC364" s="67">
        <f t="shared" si="167"/>
        <v>7.977207087295669E-3</v>
      </c>
      <c r="BD364" s="67">
        <f t="shared" si="168"/>
        <v>-4.0312737883858828E-2</v>
      </c>
      <c r="BE364" s="67">
        <f t="shared" si="169"/>
        <v>-4.3304433808219162E-2</v>
      </c>
      <c r="BH364" s="57">
        <f t="shared" si="170"/>
        <v>-3.4303580875407625E-3</v>
      </c>
      <c r="BJ364" s="57">
        <f t="shared" si="171"/>
        <v>7.977207087295669E-3</v>
      </c>
      <c r="BK364" s="57">
        <f t="shared" si="172"/>
        <v>-4.0312737883858828E-2</v>
      </c>
      <c r="BL364" s="57">
        <f t="shared" si="173"/>
        <v>-4.3304433808219162E-2</v>
      </c>
    </row>
    <row r="365" spans="2:64" x14ac:dyDescent="0.25">
      <c r="B365" s="118">
        <v>44459</v>
      </c>
      <c r="C365" s="62">
        <v>11.62969970703125</v>
      </c>
      <c r="D365" s="62">
        <v>9.7016561508178718</v>
      </c>
      <c r="E365" s="62">
        <v>2.863951253890991</v>
      </c>
      <c r="F365" s="62">
        <v>2.883740329742432</v>
      </c>
      <c r="G365" s="62">
        <v>31.789491271972661</v>
      </c>
      <c r="H365" s="62">
        <v>111744.6</v>
      </c>
      <c r="K365" s="67">
        <f t="shared" si="174"/>
        <v>0</v>
      </c>
      <c r="L365" s="67">
        <f t="shared" si="175"/>
        <v>1.893841387130446E-2</v>
      </c>
      <c r="M365" s="67">
        <f t="shared" si="150"/>
        <v>3.7493821345728762E-3</v>
      </c>
      <c r="N365" s="67">
        <f t="shared" si="151"/>
        <v>5.7381859549425762E-3</v>
      </c>
      <c r="O365" s="67">
        <f t="shared" si="152"/>
        <v>5.0929580143297848E-2</v>
      </c>
      <c r="P365" s="67">
        <f t="shared" si="153"/>
        <v>-2.4713683993708879E-2</v>
      </c>
      <c r="S365" s="67">
        <f t="shared" si="176"/>
        <v>0</v>
      </c>
      <c r="T365" s="67">
        <f t="shared" si="177"/>
        <v>1.8761314603849871E-2</v>
      </c>
      <c r="U365" s="67">
        <f t="shared" si="154"/>
        <v>3.7423707215568777E-3</v>
      </c>
      <c r="V365" s="67">
        <f t="shared" si="155"/>
        <v>5.7217852761027536E-3</v>
      </c>
      <c r="W365" s="67">
        <f t="shared" si="156"/>
        <v>4.967508693195162E-2</v>
      </c>
      <c r="X365" s="67">
        <f t="shared" si="157"/>
        <v>-2.5024193650847439E-2</v>
      </c>
      <c r="AR365" s="122">
        <f t="shared" si="158"/>
        <v>0</v>
      </c>
      <c r="AS365" s="76">
        <f t="shared" si="159"/>
        <v>1.8761314603849871E-2</v>
      </c>
      <c r="AT365" s="122">
        <f t="shared" si="160"/>
        <v>3.7423707215568777E-3</v>
      </c>
      <c r="AU365" s="76">
        <f t="shared" si="161"/>
        <v>5.7217852761027536E-3</v>
      </c>
      <c r="AV365" s="76">
        <f t="shared" si="162"/>
        <v>4.967508693195162E-2</v>
      </c>
      <c r="AW365" s="76">
        <f t="shared" si="163"/>
        <v>-2.5024193650847439E-2</v>
      </c>
      <c r="AY365" s="118">
        <v>44690</v>
      </c>
      <c r="AZ365" s="123">
        <f t="shared" si="164"/>
        <v>0</v>
      </c>
      <c r="BA365" s="67">
        <f t="shared" si="165"/>
        <v>-8.1528853476371069E-3</v>
      </c>
      <c r="BB365" s="123">
        <f t="shared" si="166"/>
        <v>6.2992437726530166E-3</v>
      </c>
      <c r="BC365" s="67">
        <f t="shared" si="167"/>
        <v>8.6845706806419152E-3</v>
      </c>
      <c r="BD365" s="67">
        <f t="shared" si="168"/>
        <v>1.7663412655721539E-2</v>
      </c>
      <c r="BE365" s="67">
        <f t="shared" si="169"/>
        <v>-1.6262739744190017E-2</v>
      </c>
      <c r="BH365" s="57">
        <f t="shared" si="170"/>
        <v>-8.1528853476371069E-3</v>
      </c>
      <c r="BJ365" s="57">
        <f t="shared" si="171"/>
        <v>8.6845706806419152E-3</v>
      </c>
      <c r="BK365" s="57">
        <f t="shared" si="172"/>
        <v>1.7663412655721539E-2</v>
      </c>
      <c r="BL365" s="57">
        <f t="shared" si="173"/>
        <v>-1.6262739744190017E-2</v>
      </c>
    </row>
    <row r="366" spans="2:64" x14ac:dyDescent="0.25">
      <c r="B366" s="118">
        <v>44466</v>
      </c>
      <c r="C366" s="62">
        <v>11.629696846008301</v>
      </c>
      <c r="D366" s="62">
        <v>9.4903900146484368</v>
      </c>
      <c r="E366" s="62">
        <v>2.9204967021942139</v>
      </c>
      <c r="F366" s="62">
        <v>2.901688814163208</v>
      </c>
      <c r="G366" s="62">
        <v>32.947073364257811</v>
      </c>
      <c r="H366" s="62">
        <v>111738.6</v>
      </c>
      <c r="K366" s="67">
        <f t="shared" si="174"/>
        <v>-2.4601004511293212E-7</v>
      </c>
      <c r="L366" s="67">
        <f t="shared" si="175"/>
        <v>-2.1776296014327956E-2</v>
      </c>
      <c r="M366" s="67">
        <f t="shared" si="150"/>
        <v>1.9743858498429301E-2</v>
      </c>
      <c r="N366" s="67">
        <f t="shared" si="151"/>
        <v>6.2240293398327928E-3</v>
      </c>
      <c r="O366" s="67">
        <f t="shared" si="152"/>
        <v>3.641398606795998E-2</v>
      </c>
      <c r="P366" s="67">
        <f t="shared" si="153"/>
        <v>-5.3693869770943259E-5</v>
      </c>
      <c r="S366" s="67">
        <f t="shared" si="176"/>
        <v>-2.4601007537340825E-7</v>
      </c>
      <c r="T366" s="67">
        <f t="shared" si="177"/>
        <v>-2.2016898921782869E-2</v>
      </c>
      <c r="U366" s="67">
        <f t="shared" si="154"/>
        <v>1.9551476641307155E-2</v>
      </c>
      <c r="V366" s="67">
        <f t="shared" si="155"/>
        <v>6.2047400658500618E-3</v>
      </c>
      <c r="W366" s="67">
        <f t="shared" si="156"/>
        <v>3.5766664469992736E-2</v>
      </c>
      <c r="X366" s="67">
        <f t="shared" si="157"/>
        <v>-5.3695311338371201E-5</v>
      </c>
      <c r="AR366" s="122">
        <f t="shared" si="158"/>
        <v>-2.4601007537340825E-7</v>
      </c>
      <c r="AS366" s="76">
        <f t="shared" si="159"/>
        <v>-2.2016898921782869E-2</v>
      </c>
      <c r="AT366" s="122">
        <f t="shared" si="160"/>
        <v>1.9551476641307155E-2</v>
      </c>
      <c r="AU366" s="76">
        <f t="shared" si="161"/>
        <v>6.2047400658500618E-3</v>
      </c>
      <c r="AV366" s="76">
        <f t="shared" si="162"/>
        <v>3.5766664469992736E-2</v>
      </c>
      <c r="AW366" s="76">
        <f t="shared" si="163"/>
        <v>-5.3695311338371201E-5</v>
      </c>
      <c r="AY366" s="118">
        <v>44697</v>
      </c>
      <c r="AZ366" s="123">
        <f t="shared" si="164"/>
        <v>0</v>
      </c>
      <c r="BA366" s="67">
        <f t="shared" si="165"/>
        <v>1.7344685771291841E-2</v>
      </c>
      <c r="BB366" s="123">
        <f t="shared" si="166"/>
        <v>1.5576664230797338E-2</v>
      </c>
      <c r="BC366" s="67">
        <f t="shared" si="167"/>
        <v>5.0736250056417839E-3</v>
      </c>
      <c r="BD366" s="67">
        <f t="shared" si="168"/>
        <v>3.9173551196392611E-3</v>
      </c>
      <c r="BE366" s="67">
        <f t="shared" si="169"/>
        <v>2.8987154733617959E-2</v>
      </c>
      <c r="BH366" s="57">
        <f t="shared" si="170"/>
        <v>1.7344685771291841E-2</v>
      </c>
      <c r="BJ366" s="57">
        <f t="shared" si="171"/>
        <v>5.0736250056417839E-3</v>
      </c>
      <c r="BK366" s="57">
        <f t="shared" si="172"/>
        <v>3.9173551196392611E-3</v>
      </c>
      <c r="BL366" s="57">
        <f t="shared" si="173"/>
        <v>2.8987154733617959E-2</v>
      </c>
    </row>
    <row r="367" spans="2:64" x14ac:dyDescent="0.25">
      <c r="B367" s="118">
        <v>44473</v>
      </c>
      <c r="C367" s="62">
        <v>11.629696846008301</v>
      </c>
      <c r="D367" s="62">
        <v>9.2464912414550788</v>
      </c>
      <c r="E367" s="62">
        <v>2.819631958007812</v>
      </c>
      <c r="F367" s="62">
        <v>2.8388687133789059</v>
      </c>
      <c r="G367" s="62">
        <v>32.110369873046878</v>
      </c>
      <c r="H367" s="62">
        <v>110965.8</v>
      </c>
      <c r="K367" s="67">
        <f t="shared" si="174"/>
        <v>0</v>
      </c>
      <c r="L367" s="67">
        <f t="shared" si="175"/>
        <v>-2.5699552159278993E-2</v>
      </c>
      <c r="M367" s="67">
        <f t="shared" si="150"/>
        <v>-3.4536845773741387E-2</v>
      </c>
      <c r="N367" s="67">
        <f t="shared" si="151"/>
        <v>-2.1649496140894176E-2</v>
      </c>
      <c r="O367" s="67">
        <f t="shared" si="152"/>
        <v>-2.5395381312338983E-2</v>
      </c>
      <c r="P367" s="67">
        <f t="shared" si="153"/>
        <v>-6.9161417809064929E-3</v>
      </c>
      <c r="S367" s="67">
        <f t="shared" si="176"/>
        <v>0</v>
      </c>
      <c r="T367" s="67">
        <f t="shared" si="177"/>
        <v>-2.6035554897122847E-2</v>
      </c>
      <c r="U367" s="67">
        <f t="shared" si="154"/>
        <v>-3.5147340217473053E-2</v>
      </c>
      <c r="V367" s="67">
        <f t="shared" si="155"/>
        <v>-2.1887284749110142E-2</v>
      </c>
      <c r="W367" s="67">
        <f t="shared" si="156"/>
        <v>-2.5723409524181139E-2</v>
      </c>
      <c r="X367" s="67">
        <f t="shared" si="157"/>
        <v>-6.9401691379652819E-3</v>
      </c>
      <c r="AR367" s="122">
        <f t="shared" si="158"/>
        <v>0</v>
      </c>
      <c r="AS367" s="76">
        <f t="shared" si="159"/>
        <v>-2.6035554897122847E-2</v>
      </c>
      <c r="AT367" s="122">
        <f t="shared" si="160"/>
        <v>-3.5147340217473053E-2</v>
      </c>
      <c r="AU367" s="76">
        <f t="shared" si="161"/>
        <v>-2.1887284749110142E-2</v>
      </c>
      <c r="AV367" s="76">
        <f t="shared" si="162"/>
        <v>-2.5723409524181139E-2</v>
      </c>
      <c r="AW367" s="76">
        <f t="shared" si="163"/>
        <v>-6.9401691379652819E-3</v>
      </c>
      <c r="AY367" s="118">
        <v>44704</v>
      </c>
      <c r="AZ367" s="123">
        <f t="shared" si="164"/>
        <v>0</v>
      </c>
      <c r="BA367" s="67">
        <f t="shared" si="165"/>
        <v>4.1711291321883767E-2</v>
      </c>
      <c r="BB367" s="123">
        <f t="shared" si="166"/>
        <v>1.9388403563835008E-2</v>
      </c>
      <c r="BC367" s="67">
        <f t="shared" si="167"/>
        <v>2.9912426006041604E-2</v>
      </c>
      <c r="BD367" s="67">
        <f t="shared" si="168"/>
        <v>5.2540030937554237E-2</v>
      </c>
      <c r="BE367" s="67">
        <f t="shared" si="169"/>
        <v>3.030482313644656E-2</v>
      </c>
      <c r="BH367" s="57">
        <f t="shared" si="170"/>
        <v>4.1711291321883767E-2</v>
      </c>
      <c r="BJ367" s="57">
        <f t="shared" si="171"/>
        <v>2.9912426006041604E-2</v>
      </c>
      <c r="BK367" s="57">
        <f t="shared" si="172"/>
        <v>5.2540030937554237E-2</v>
      </c>
      <c r="BL367" s="57">
        <f t="shared" si="173"/>
        <v>3.030482313644656E-2</v>
      </c>
    </row>
    <row r="368" spans="2:64" x14ac:dyDescent="0.25">
      <c r="B368" s="118">
        <v>44480</v>
      </c>
      <c r="C368" s="62">
        <v>11.629696846008301</v>
      </c>
      <c r="D368" s="62">
        <v>9.5916762351989746</v>
      </c>
      <c r="E368" s="62">
        <v>2.945713102817535</v>
      </c>
      <c r="F368" s="62">
        <v>2.9914318919181819</v>
      </c>
      <c r="G368" s="62">
        <v>33.446508407592773</v>
      </c>
      <c r="H368" s="62">
        <v>113367.25</v>
      </c>
      <c r="K368" s="67">
        <f t="shared" si="174"/>
        <v>0</v>
      </c>
      <c r="L368" s="67">
        <f t="shared" si="175"/>
        <v>3.7331457385296307E-2</v>
      </c>
      <c r="M368" s="67">
        <f t="shared" si="150"/>
        <v>4.4715461694087466E-2</v>
      </c>
      <c r="N368" s="67">
        <f t="shared" si="151"/>
        <v>5.3740836207142095E-2</v>
      </c>
      <c r="O368" s="67">
        <f t="shared" si="152"/>
        <v>4.1610811081545185E-2</v>
      </c>
      <c r="P368" s="67">
        <f t="shared" si="153"/>
        <v>2.1641352560879179E-2</v>
      </c>
      <c r="S368" s="67">
        <f t="shared" si="176"/>
        <v>0</v>
      </c>
      <c r="T368" s="67">
        <f t="shared" si="177"/>
        <v>3.6651509213202614E-2</v>
      </c>
      <c r="U368" s="67">
        <f t="shared" si="154"/>
        <v>4.374456288015463E-2</v>
      </c>
      <c r="V368" s="67">
        <f t="shared" si="155"/>
        <v>5.2346533932785599E-2</v>
      </c>
      <c r="W368" s="67">
        <f t="shared" si="156"/>
        <v>4.0768371720861896E-2</v>
      </c>
      <c r="X368" s="67">
        <f t="shared" si="157"/>
        <v>2.1410503148058681E-2</v>
      </c>
      <c r="AR368" s="122">
        <f t="shared" si="158"/>
        <v>0</v>
      </c>
      <c r="AS368" s="76">
        <f t="shared" si="159"/>
        <v>3.6651509213202614E-2</v>
      </c>
      <c r="AT368" s="122">
        <f t="shared" si="160"/>
        <v>4.374456288015463E-2</v>
      </c>
      <c r="AU368" s="76">
        <f t="shared" si="161"/>
        <v>5.2346533932785599E-2</v>
      </c>
      <c r="AV368" s="76">
        <f t="shared" si="162"/>
        <v>4.0768371720861896E-2</v>
      </c>
      <c r="AW368" s="76">
        <f t="shared" si="163"/>
        <v>2.1410503148058681E-2</v>
      </c>
      <c r="AY368" s="118">
        <v>44711</v>
      </c>
      <c r="AZ368" s="123">
        <f t="shared" si="164"/>
        <v>0</v>
      </c>
      <c r="BA368" s="67">
        <f t="shared" si="165"/>
        <v>1.2779283772924668E-2</v>
      </c>
      <c r="BB368" s="123">
        <f t="shared" si="166"/>
        <v>-2.529701515292086E-3</v>
      </c>
      <c r="BC368" s="67">
        <f t="shared" si="167"/>
        <v>-8.8801170436416353E-3</v>
      </c>
      <c r="BD368" s="67">
        <f t="shared" si="168"/>
        <v>-4.3139657232300878E-2</v>
      </c>
      <c r="BE368" s="67">
        <f t="shared" si="169"/>
        <v>3.4136996255388018E-3</v>
      </c>
      <c r="BH368" s="57">
        <f t="shared" si="170"/>
        <v>1.2779283772924668E-2</v>
      </c>
      <c r="BJ368" s="57">
        <f t="shared" si="171"/>
        <v>-8.8801170436416353E-3</v>
      </c>
      <c r="BK368" s="57">
        <f t="shared" si="172"/>
        <v>-4.3139657232300878E-2</v>
      </c>
      <c r="BL368" s="57">
        <f t="shared" si="173"/>
        <v>3.4136996255388018E-3</v>
      </c>
    </row>
    <row r="369" spans="2:64" x14ac:dyDescent="0.25">
      <c r="B369" s="118">
        <v>44487</v>
      </c>
      <c r="C369" s="62">
        <v>11.629696846008301</v>
      </c>
      <c r="D369" s="62">
        <v>9.384699821472168</v>
      </c>
      <c r="E369" s="62">
        <v>2.9907967567443849</v>
      </c>
      <c r="F369" s="62">
        <v>2.9450644493103031</v>
      </c>
      <c r="G369" s="62">
        <v>32.244934463500982</v>
      </c>
      <c r="H369" s="62">
        <v>109983.6</v>
      </c>
      <c r="K369" s="67">
        <f t="shared" si="174"/>
        <v>0</v>
      </c>
      <c r="L369" s="67">
        <f t="shared" si="175"/>
        <v>-2.1578753145071405E-2</v>
      </c>
      <c r="M369" s="67">
        <f t="shared" si="150"/>
        <v>1.5304835316015009E-2</v>
      </c>
      <c r="N369" s="67">
        <f t="shared" si="151"/>
        <v>-1.5500082998094578E-2</v>
      </c>
      <c r="O369" s="67">
        <f t="shared" si="152"/>
        <v>-3.5925243061216472E-2</v>
      </c>
      <c r="P369" s="67">
        <f t="shared" si="153"/>
        <v>-2.9846803199336636E-2</v>
      </c>
      <c r="S369" s="67">
        <f t="shared" si="176"/>
        <v>0</v>
      </c>
      <c r="T369" s="67">
        <f t="shared" si="177"/>
        <v>-2.1814978926187487E-2</v>
      </c>
      <c r="U369" s="67">
        <f t="shared" si="154"/>
        <v>1.5188897764221556E-2</v>
      </c>
      <c r="V369" s="67">
        <f t="shared" si="155"/>
        <v>-1.562146520777965E-2</v>
      </c>
      <c r="W369" s="67">
        <f t="shared" si="156"/>
        <v>-3.6586438686651623E-2</v>
      </c>
      <c r="X369" s="67">
        <f t="shared" si="157"/>
        <v>-3.0301285109058648E-2</v>
      </c>
      <c r="AR369" s="122">
        <f t="shared" si="158"/>
        <v>0</v>
      </c>
      <c r="AS369" s="76">
        <f t="shared" si="159"/>
        <v>-2.1814978926187487E-2</v>
      </c>
      <c r="AT369" s="122">
        <f t="shared" si="160"/>
        <v>1.5188897764221556E-2</v>
      </c>
      <c r="AU369" s="76">
        <f t="shared" si="161"/>
        <v>-1.562146520777965E-2</v>
      </c>
      <c r="AV369" s="76">
        <f t="shared" si="162"/>
        <v>-3.6586438686651623E-2</v>
      </c>
      <c r="AW369" s="76">
        <f t="shared" si="163"/>
        <v>-3.0301285109058648E-2</v>
      </c>
      <c r="AY369" s="118">
        <v>44718</v>
      </c>
      <c r="AZ369" s="123">
        <f t="shared" si="164"/>
        <v>0</v>
      </c>
      <c r="BA369" s="67">
        <f t="shared" si="165"/>
        <v>-5.7334132006622303E-2</v>
      </c>
      <c r="BB369" s="123">
        <f t="shared" si="166"/>
        <v>-2.4616728952473448E-2</v>
      </c>
      <c r="BC369" s="67">
        <f t="shared" si="167"/>
        <v>-2.763304059027059E-2</v>
      </c>
      <c r="BD369" s="67">
        <f t="shared" si="168"/>
        <v>-3.7420621369954034E-2</v>
      </c>
      <c r="BE369" s="67">
        <f t="shared" si="169"/>
        <v>-2.9205389164612683E-2</v>
      </c>
      <c r="BH369" s="57">
        <f t="shared" si="170"/>
        <v>-5.7334132006622303E-2</v>
      </c>
      <c r="BJ369" s="57">
        <f t="shared" si="171"/>
        <v>-2.763304059027059E-2</v>
      </c>
      <c r="BK369" s="57">
        <f t="shared" si="172"/>
        <v>-3.7420621369954034E-2</v>
      </c>
      <c r="BL369" s="57">
        <f t="shared" si="173"/>
        <v>-2.9205389164612683E-2</v>
      </c>
    </row>
    <row r="370" spans="2:64" x14ac:dyDescent="0.25">
      <c r="B370" s="118">
        <v>44494</v>
      </c>
      <c r="C370" s="62">
        <v>11.629696846008301</v>
      </c>
      <c r="D370" s="62">
        <v>9.3196599960327156</v>
      </c>
      <c r="E370" s="62">
        <v>2.824216556549072</v>
      </c>
      <c r="F370" s="62">
        <v>2.8209201335906982</v>
      </c>
      <c r="G370" s="62">
        <v>30.933814239501949</v>
      </c>
      <c r="H370" s="62">
        <v>106140.8</v>
      </c>
      <c r="K370" s="67">
        <f t="shared" si="174"/>
        <v>0</v>
      </c>
      <c r="L370" s="67">
        <f t="shared" si="175"/>
        <v>-6.930410847094115E-3</v>
      </c>
      <c r="M370" s="67">
        <f t="shared" si="150"/>
        <v>-5.5697599584347168E-2</v>
      </c>
      <c r="N370" s="67">
        <f t="shared" si="151"/>
        <v>-4.2153344300725926E-2</v>
      </c>
      <c r="O370" s="67">
        <f t="shared" si="152"/>
        <v>-4.0661277370035553E-2</v>
      </c>
      <c r="P370" s="67">
        <f t="shared" si="153"/>
        <v>-3.4939754654330302E-2</v>
      </c>
      <c r="S370" s="67">
        <f t="shared" si="176"/>
        <v>0</v>
      </c>
      <c r="T370" s="67">
        <f t="shared" si="177"/>
        <v>-6.9545376815506208E-3</v>
      </c>
      <c r="U370" s="67">
        <f t="shared" si="154"/>
        <v>-5.7308824710993564E-2</v>
      </c>
      <c r="V370" s="67">
        <f t="shared" si="155"/>
        <v>-4.3067580943140803E-2</v>
      </c>
      <c r="W370" s="67">
        <f t="shared" si="156"/>
        <v>-4.1511062466839138E-2</v>
      </c>
      <c r="X370" s="67">
        <f t="shared" si="157"/>
        <v>-3.5564749181827657E-2</v>
      </c>
      <c r="AR370" s="122">
        <f t="shared" si="158"/>
        <v>0</v>
      </c>
      <c r="AS370" s="76">
        <f t="shared" si="159"/>
        <v>-6.9545376815506208E-3</v>
      </c>
      <c r="AT370" s="122">
        <f t="shared" si="160"/>
        <v>-5.7308824710993564E-2</v>
      </c>
      <c r="AU370" s="76">
        <f t="shared" si="161"/>
        <v>-4.3067580943140803E-2</v>
      </c>
      <c r="AV370" s="76">
        <f t="shared" si="162"/>
        <v>-4.1511062466839138E-2</v>
      </c>
      <c r="AW370" s="76">
        <f t="shared" si="163"/>
        <v>-3.5564749181827657E-2</v>
      </c>
      <c r="AY370" s="118">
        <v>44725</v>
      </c>
      <c r="AZ370" s="123">
        <f t="shared" si="164"/>
        <v>0</v>
      </c>
      <c r="BA370" s="67">
        <f t="shared" si="165"/>
        <v>-4.4645987528138753E-2</v>
      </c>
      <c r="BB370" s="123">
        <f t="shared" si="166"/>
        <v>-3.8909239381276717E-2</v>
      </c>
      <c r="BC370" s="67">
        <f t="shared" si="167"/>
        <v>-2.3451676063503249E-2</v>
      </c>
      <c r="BD370" s="67">
        <f t="shared" si="168"/>
        <v>-5.3352218206382716E-2</v>
      </c>
      <c r="BE370" s="67">
        <f t="shared" si="169"/>
        <v>-6.1110669077414519E-2</v>
      </c>
      <c r="BH370" s="57">
        <f t="shared" si="170"/>
        <v>-4.4645987528138753E-2</v>
      </c>
      <c r="BJ370" s="57">
        <f t="shared" si="171"/>
        <v>-2.3451676063503249E-2</v>
      </c>
      <c r="BK370" s="57">
        <f t="shared" si="172"/>
        <v>-5.3352218206382716E-2</v>
      </c>
      <c r="BL370" s="57">
        <f t="shared" si="173"/>
        <v>-6.1110669077414519E-2</v>
      </c>
    </row>
    <row r="371" spans="2:64" x14ac:dyDescent="0.25">
      <c r="B371" s="118">
        <v>44501</v>
      </c>
      <c r="C371" s="62">
        <v>11.629696846008301</v>
      </c>
      <c r="D371" s="62">
        <v>9.0818591117858887</v>
      </c>
      <c r="E371" s="62">
        <v>2.850196897983551</v>
      </c>
      <c r="F371" s="62">
        <v>2.841859877109528</v>
      </c>
      <c r="G371" s="62">
        <v>31.11754322052002</v>
      </c>
      <c r="H371" s="62">
        <v>104851</v>
      </c>
      <c r="K371" s="67">
        <f t="shared" si="174"/>
        <v>0</v>
      </c>
      <c r="L371" s="67">
        <f t="shared" si="175"/>
        <v>-2.5516047189281132E-2</v>
      </c>
      <c r="M371" s="67">
        <f t="shared" si="150"/>
        <v>9.1991321891493616E-3</v>
      </c>
      <c r="N371" s="67">
        <f t="shared" si="151"/>
        <v>7.4230189183612794E-3</v>
      </c>
      <c r="O371" s="67">
        <f t="shared" si="152"/>
        <v>5.9394221351292131E-3</v>
      </c>
      <c r="P371" s="67">
        <f t="shared" si="153"/>
        <v>-1.2151783291627805E-2</v>
      </c>
      <c r="S371" s="67">
        <f t="shared" si="176"/>
        <v>0</v>
      </c>
      <c r="T371" s="67">
        <f t="shared" si="177"/>
        <v>-2.5847227270445534E-2</v>
      </c>
      <c r="U371" s="67">
        <f t="shared" si="154"/>
        <v>9.157077884623185E-3</v>
      </c>
      <c r="V371" s="67">
        <f t="shared" si="155"/>
        <v>7.3956038979817807E-3</v>
      </c>
      <c r="W371" s="67">
        <f t="shared" si="156"/>
        <v>5.9218532989793798E-3</v>
      </c>
      <c r="X371" s="67">
        <f t="shared" si="157"/>
        <v>-1.2226219849465331E-2</v>
      </c>
      <c r="AR371" s="122">
        <f t="shared" si="158"/>
        <v>0</v>
      </c>
      <c r="AS371" s="76">
        <f t="shared" si="159"/>
        <v>-2.5847227270445534E-2</v>
      </c>
      <c r="AT371" s="122">
        <f t="shared" si="160"/>
        <v>9.157077884623185E-3</v>
      </c>
      <c r="AU371" s="76">
        <f t="shared" si="161"/>
        <v>7.3956038979817807E-3</v>
      </c>
      <c r="AV371" s="76">
        <f t="shared" si="162"/>
        <v>5.9218532989793798E-3</v>
      </c>
      <c r="AW371" s="76">
        <f t="shared" si="163"/>
        <v>-1.2226219849465331E-2</v>
      </c>
      <c r="AY371" s="118">
        <v>44732</v>
      </c>
      <c r="AZ371" s="123">
        <f t="shared" si="164"/>
        <v>0</v>
      </c>
      <c r="BA371" s="67">
        <f t="shared" si="165"/>
        <v>-1.8296906119131671E-2</v>
      </c>
      <c r="BB371" s="123">
        <f t="shared" si="166"/>
        <v>-2.0450582153705203E-2</v>
      </c>
      <c r="BC371" s="67">
        <f t="shared" si="167"/>
        <v>-2.8297513108512452E-2</v>
      </c>
      <c r="BD371" s="67">
        <f t="shared" si="168"/>
        <v>-1.7934463324765684E-2</v>
      </c>
      <c r="BE371" s="67">
        <f t="shared" si="169"/>
        <v>-2.6479556855781069E-2</v>
      </c>
      <c r="BH371" s="57">
        <f t="shared" si="170"/>
        <v>-1.8296906119131671E-2</v>
      </c>
      <c r="BJ371" s="57">
        <f t="shared" si="171"/>
        <v>-2.8297513108512452E-2</v>
      </c>
      <c r="BK371" s="57">
        <f t="shared" si="172"/>
        <v>-1.7934463324765684E-2</v>
      </c>
      <c r="BL371" s="57">
        <f t="shared" si="173"/>
        <v>-2.6479556855781069E-2</v>
      </c>
    </row>
    <row r="372" spans="2:64" x14ac:dyDescent="0.25">
      <c r="B372" s="118">
        <v>44508</v>
      </c>
      <c r="C372" s="62">
        <v>11.629696846008301</v>
      </c>
      <c r="D372" s="62">
        <v>8.8684471130371101</v>
      </c>
      <c r="E372" s="62">
        <v>2.914383697509765</v>
      </c>
      <c r="F372" s="62">
        <v>2.8687830924987789</v>
      </c>
      <c r="G372" s="62">
        <v>31.311623001098631</v>
      </c>
      <c r="H372" s="62">
        <v>106064.2</v>
      </c>
      <c r="K372" s="67">
        <f t="shared" si="174"/>
        <v>0</v>
      </c>
      <c r="L372" s="67">
        <f t="shared" si="175"/>
        <v>-2.3498712776971575E-2</v>
      </c>
      <c r="M372" s="67">
        <f t="shared" si="150"/>
        <v>2.252012819592375E-2</v>
      </c>
      <c r="N372" s="67">
        <f t="shared" si="151"/>
        <v>9.4738011561057434E-3</v>
      </c>
      <c r="O372" s="67">
        <f t="shared" si="152"/>
        <v>6.2369891865572402E-3</v>
      </c>
      <c r="P372" s="67">
        <f t="shared" si="153"/>
        <v>1.1570705095802492E-2</v>
      </c>
      <c r="S372" s="67">
        <f t="shared" si="176"/>
        <v>0</v>
      </c>
      <c r="T372" s="67">
        <f t="shared" si="177"/>
        <v>-2.37792104655263E-2</v>
      </c>
      <c r="U372" s="67">
        <f t="shared" si="154"/>
        <v>2.2270294018254273E-2</v>
      </c>
      <c r="V372" s="67">
        <f t="shared" si="155"/>
        <v>9.4292061369163748E-3</v>
      </c>
      <c r="W372" s="67">
        <f t="shared" si="156"/>
        <v>6.2176196661059878E-3</v>
      </c>
      <c r="X372" s="67">
        <f t="shared" si="157"/>
        <v>1.1504276414324503E-2</v>
      </c>
      <c r="AR372" s="122">
        <f t="shared" si="158"/>
        <v>0</v>
      </c>
      <c r="AS372" s="76">
        <f t="shared" si="159"/>
        <v>-2.37792104655263E-2</v>
      </c>
      <c r="AT372" s="122">
        <f t="shared" si="160"/>
        <v>2.2270294018254273E-2</v>
      </c>
      <c r="AU372" s="76">
        <f t="shared" si="161"/>
        <v>9.4292061369163748E-3</v>
      </c>
      <c r="AV372" s="76">
        <f t="shared" si="162"/>
        <v>6.2176196661059878E-3</v>
      </c>
      <c r="AW372" s="76">
        <f t="shared" si="163"/>
        <v>1.1504276414324503E-2</v>
      </c>
      <c r="AY372" s="118">
        <v>44739</v>
      </c>
      <c r="AZ372" s="123">
        <f t="shared" si="164"/>
        <v>0</v>
      </c>
      <c r="BA372" s="67">
        <f t="shared" si="165"/>
        <v>3.9387811205795105E-3</v>
      </c>
      <c r="BB372" s="123">
        <f t="shared" si="166"/>
        <v>6.9671851930771687E-3</v>
      </c>
      <c r="BC372" s="67">
        <f t="shared" si="167"/>
        <v>7.876785704221621E-3</v>
      </c>
      <c r="BD372" s="67">
        <f t="shared" si="168"/>
        <v>2.5671905668987898E-2</v>
      </c>
      <c r="BE372" s="67">
        <f t="shared" si="169"/>
        <v>5.3526028316100366E-3</v>
      </c>
      <c r="BH372" s="57">
        <f t="shared" si="170"/>
        <v>3.9387811205795105E-3</v>
      </c>
      <c r="BJ372" s="57">
        <f t="shared" si="171"/>
        <v>7.876785704221621E-3</v>
      </c>
      <c r="BK372" s="57">
        <f t="shared" si="172"/>
        <v>2.5671905668987898E-2</v>
      </c>
      <c r="BL372" s="57">
        <f t="shared" si="173"/>
        <v>5.3526028316100366E-3</v>
      </c>
    </row>
    <row r="373" spans="2:64" x14ac:dyDescent="0.25">
      <c r="B373" s="118">
        <v>44515</v>
      </c>
      <c r="C373" s="62">
        <v>11.629696846008301</v>
      </c>
      <c r="D373" s="62">
        <v>8.758352518081665</v>
      </c>
      <c r="E373" s="62">
        <v>2.865479469299316</v>
      </c>
      <c r="F373" s="62">
        <v>2.8269028067588811</v>
      </c>
      <c r="G373" s="62">
        <v>30.05872917175293</v>
      </c>
      <c r="H373" s="62">
        <v>103253</v>
      </c>
      <c r="K373" s="67">
        <f t="shared" si="174"/>
        <v>0</v>
      </c>
      <c r="L373" s="67">
        <f t="shared" si="175"/>
        <v>-1.2414190844482809E-2</v>
      </c>
      <c r="M373" s="67">
        <f t="shared" si="150"/>
        <v>-1.6780298439164287E-2</v>
      </c>
      <c r="N373" s="67">
        <f t="shared" si="151"/>
        <v>-1.4598624012183259E-2</v>
      </c>
      <c r="O373" s="67">
        <f t="shared" si="152"/>
        <v>-4.0013698085907046E-2</v>
      </c>
      <c r="P373" s="67">
        <f t="shared" si="153"/>
        <v>-2.6504701869245251E-2</v>
      </c>
      <c r="S373" s="67">
        <f t="shared" si="176"/>
        <v>0</v>
      </c>
      <c r="T373" s="67">
        <f t="shared" si="177"/>
        <v>-1.2491890634682938E-2</v>
      </c>
      <c r="U373" s="67">
        <f t="shared" si="154"/>
        <v>-1.6922682728434023E-2</v>
      </c>
      <c r="V373" s="67">
        <f t="shared" si="155"/>
        <v>-1.4706232498359137E-2</v>
      </c>
      <c r="W373" s="67">
        <f t="shared" si="156"/>
        <v>-4.0836263461542496E-2</v>
      </c>
      <c r="X373" s="67">
        <f t="shared" si="157"/>
        <v>-2.6862284042096309E-2</v>
      </c>
      <c r="AR373" s="122">
        <f t="shared" si="158"/>
        <v>0</v>
      </c>
      <c r="AS373" s="76">
        <f t="shared" si="159"/>
        <v>-1.2491890634682938E-2</v>
      </c>
      <c r="AT373" s="122">
        <f t="shared" si="160"/>
        <v>-1.6922682728434023E-2</v>
      </c>
      <c r="AU373" s="76">
        <f t="shared" si="161"/>
        <v>-1.4706232498359137E-2</v>
      </c>
      <c r="AV373" s="76">
        <f t="shared" si="162"/>
        <v>-4.0836263461542496E-2</v>
      </c>
      <c r="AW373" s="76">
        <f t="shared" si="163"/>
        <v>-2.6862284042096309E-2</v>
      </c>
      <c r="AY373" s="118">
        <v>44746</v>
      </c>
      <c r="AZ373" s="123">
        <f t="shared" si="164"/>
        <v>1.3091275894623652E-7</v>
      </c>
      <c r="BA373" s="67">
        <f t="shared" si="165"/>
        <v>-3.6845874271950962E-2</v>
      </c>
      <c r="BB373" s="123">
        <f t="shared" si="166"/>
        <v>-1.3381366249033419E-2</v>
      </c>
      <c r="BC373" s="67">
        <f t="shared" si="167"/>
        <v>-1.1578040821063378E-2</v>
      </c>
      <c r="BD373" s="67">
        <f t="shared" si="168"/>
        <v>-8.0233774428265878E-3</v>
      </c>
      <c r="BE373" s="67">
        <f t="shared" si="169"/>
        <v>-3.6799808390439834E-3</v>
      </c>
      <c r="BH373" s="57">
        <f t="shared" si="170"/>
        <v>-3.6845874271950962E-2</v>
      </c>
      <c r="BJ373" s="57">
        <f t="shared" si="171"/>
        <v>-1.1578040821063378E-2</v>
      </c>
      <c r="BK373" s="57">
        <f t="shared" si="172"/>
        <v>-8.0233774428265878E-3</v>
      </c>
      <c r="BL373" s="57">
        <f t="shared" si="173"/>
        <v>-3.6799808390439834E-3</v>
      </c>
    </row>
    <row r="374" spans="2:64" x14ac:dyDescent="0.25">
      <c r="B374" s="118">
        <v>44522</v>
      </c>
      <c r="C374" s="62">
        <v>11.629696846008301</v>
      </c>
      <c r="D374" s="62">
        <v>8.7708881378173835</v>
      </c>
      <c r="E374" s="62">
        <v>2.837970924377442</v>
      </c>
      <c r="F374" s="62">
        <v>2.8313900947570798</v>
      </c>
      <c r="G374" s="62">
        <v>29.66754951477051</v>
      </c>
      <c r="H374" s="62">
        <v>103666.8</v>
      </c>
      <c r="K374" s="67">
        <f t="shared" si="174"/>
        <v>0</v>
      </c>
      <c r="L374" s="67">
        <f t="shared" si="175"/>
        <v>1.4312759973795774E-3</v>
      </c>
      <c r="M374" s="67">
        <f t="shared" si="150"/>
        <v>-9.5999797648526064E-3</v>
      </c>
      <c r="N374" s="67">
        <f t="shared" si="151"/>
        <v>1.5873513540931583E-3</v>
      </c>
      <c r="O374" s="67">
        <f t="shared" si="152"/>
        <v>-1.3013845487187869E-2</v>
      </c>
      <c r="P374" s="67">
        <f t="shared" si="153"/>
        <v>4.007631739513684E-3</v>
      </c>
      <c r="S374" s="67">
        <f t="shared" si="176"/>
        <v>0</v>
      </c>
      <c r="T374" s="67">
        <f t="shared" si="177"/>
        <v>1.4302526981885822E-3</v>
      </c>
      <c r="U374" s="67">
        <f t="shared" si="154"/>
        <v>-9.6463566205178489E-3</v>
      </c>
      <c r="V374" s="67">
        <f t="shared" si="155"/>
        <v>1.5860928435554047E-3</v>
      </c>
      <c r="W374" s="67">
        <f t="shared" si="156"/>
        <v>-1.3099267496274497E-2</v>
      </c>
      <c r="X374" s="67">
        <f t="shared" si="157"/>
        <v>3.999622574824435E-3</v>
      </c>
      <c r="AR374" s="122">
        <f t="shared" si="158"/>
        <v>0</v>
      </c>
      <c r="AS374" s="76">
        <f t="shared" si="159"/>
        <v>1.4302526981885822E-3</v>
      </c>
      <c r="AT374" s="122">
        <f t="shared" si="160"/>
        <v>-9.6463566205178489E-3</v>
      </c>
      <c r="AU374" s="76">
        <f t="shared" si="161"/>
        <v>1.5860928435554047E-3</v>
      </c>
      <c r="AV374" s="76">
        <f t="shared" si="162"/>
        <v>-1.3099267496274497E-2</v>
      </c>
      <c r="AW374" s="76">
        <f t="shared" si="163"/>
        <v>3.999622574824435E-3</v>
      </c>
      <c r="AY374" s="118">
        <v>44753</v>
      </c>
      <c r="AZ374" s="123">
        <f t="shared" si="164"/>
        <v>3.2728187401969157E-8</v>
      </c>
      <c r="BA374" s="67">
        <f t="shared" si="165"/>
        <v>-5.4775529739300374E-3</v>
      </c>
      <c r="BB374" s="123">
        <f t="shared" si="166"/>
        <v>-1.7098519951211286E-3</v>
      </c>
      <c r="BC374" s="67">
        <f t="shared" si="167"/>
        <v>-4.9764649085266088E-8</v>
      </c>
      <c r="BD374" s="67">
        <f t="shared" si="168"/>
        <v>1.6029818507888292E-2</v>
      </c>
      <c r="BE374" s="67">
        <f t="shared" si="169"/>
        <v>-1.9531402286798217E-2</v>
      </c>
      <c r="BH374" s="57">
        <f t="shared" si="170"/>
        <v>-5.4775529739300374E-3</v>
      </c>
      <c r="BJ374" s="57">
        <f t="shared" si="171"/>
        <v>-4.9764649085266088E-8</v>
      </c>
      <c r="BK374" s="57">
        <f t="shared" si="172"/>
        <v>1.6029818507888292E-2</v>
      </c>
      <c r="BL374" s="57">
        <f t="shared" si="173"/>
        <v>-1.9531402286798217E-2</v>
      </c>
    </row>
    <row r="375" spans="2:64" x14ac:dyDescent="0.25">
      <c r="B375" s="118">
        <v>44529</v>
      </c>
      <c r="C375" s="62">
        <v>11.629696846008301</v>
      </c>
      <c r="D375" s="62">
        <v>8.846766471862793</v>
      </c>
      <c r="E375" s="62">
        <v>2.8761774063110348</v>
      </c>
      <c r="F375" s="62">
        <v>2.894210243225098</v>
      </c>
      <c r="G375" s="62">
        <v>30.355886840820311</v>
      </c>
      <c r="H375" s="62">
        <v>103008</v>
      </c>
      <c r="K375" s="67">
        <f t="shared" si="174"/>
        <v>0</v>
      </c>
      <c r="L375" s="67">
        <f t="shared" si="175"/>
        <v>8.6511574259220403E-3</v>
      </c>
      <c r="M375" s="67">
        <f t="shared" si="150"/>
        <v>1.3462605132916972E-2</v>
      </c>
      <c r="N375" s="67">
        <f t="shared" si="151"/>
        <v>2.218703405946898E-2</v>
      </c>
      <c r="O375" s="67">
        <f t="shared" si="152"/>
        <v>2.3201691319571172E-2</v>
      </c>
      <c r="P375" s="67">
        <f t="shared" si="153"/>
        <v>-6.3549757492273873E-3</v>
      </c>
      <c r="S375" s="67">
        <f t="shared" si="176"/>
        <v>0</v>
      </c>
      <c r="T375" s="67">
        <f t="shared" si="177"/>
        <v>8.6139505976109091E-3</v>
      </c>
      <c r="U375" s="67">
        <f t="shared" si="154"/>
        <v>1.3372789468403385E-2</v>
      </c>
      <c r="V375" s="67">
        <f t="shared" si="155"/>
        <v>2.1944482923589814E-2</v>
      </c>
      <c r="W375" s="67">
        <f t="shared" si="156"/>
        <v>2.2936624251781772E-2</v>
      </c>
      <c r="X375" s="67">
        <f t="shared" si="157"/>
        <v>-6.3752545675331606E-3</v>
      </c>
      <c r="AR375" s="122">
        <f t="shared" si="158"/>
        <v>0</v>
      </c>
      <c r="AS375" s="76">
        <f t="shared" si="159"/>
        <v>8.6139505976109091E-3</v>
      </c>
      <c r="AT375" s="122">
        <f t="shared" si="160"/>
        <v>1.3372789468403385E-2</v>
      </c>
      <c r="AU375" s="76">
        <f t="shared" si="161"/>
        <v>2.1944482923589814E-2</v>
      </c>
      <c r="AV375" s="76">
        <f t="shared" si="162"/>
        <v>2.2936624251781772E-2</v>
      </c>
      <c r="AW375" s="76">
        <f t="shared" si="163"/>
        <v>-6.3752545675331606E-3</v>
      </c>
      <c r="AY375" s="118">
        <v>44760</v>
      </c>
      <c r="AZ375" s="123">
        <f t="shared" si="164"/>
        <v>0</v>
      </c>
      <c r="BA375" s="67">
        <f t="shared" si="165"/>
        <v>1.459888460492418E-2</v>
      </c>
      <c r="BB375" s="123">
        <f t="shared" si="166"/>
        <v>-1.2051769131815136E-2</v>
      </c>
      <c r="BC375" s="67">
        <f t="shared" si="167"/>
        <v>-2.2185287686682055E-3</v>
      </c>
      <c r="BD375" s="67">
        <f t="shared" si="168"/>
        <v>1.0314938409386211E-3</v>
      </c>
      <c r="BE375" s="67">
        <f t="shared" si="169"/>
        <v>8.9326277029990638E-3</v>
      </c>
      <c r="BH375" s="57">
        <f t="shared" si="170"/>
        <v>1.459888460492418E-2</v>
      </c>
      <c r="BJ375" s="57">
        <f t="shared" si="171"/>
        <v>-2.2185287686682055E-3</v>
      </c>
      <c r="BK375" s="57">
        <f t="shared" si="172"/>
        <v>1.0314938409386211E-3</v>
      </c>
      <c r="BL375" s="57">
        <f t="shared" si="173"/>
        <v>8.9326277029990638E-3</v>
      </c>
    </row>
    <row r="376" spans="2:64" x14ac:dyDescent="0.25">
      <c r="B376" s="118">
        <v>44536</v>
      </c>
      <c r="C376" s="62">
        <v>11.629696846008301</v>
      </c>
      <c r="D376" s="62">
        <v>8.9660060882568366</v>
      </c>
      <c r="E376" s="62">
        <v>2.9434207439422608</v>
      </c>
      <c r="F376" s="62">
        <v>2.9420732021331788</v>
      </c>
      <c r="G376" s="62">
        <v>32.99710388183594</v>
      </c>
      <c r="H376" s="62">
        <v>107312.4</v>
      </c>
      <c r="K376" s="67">
        <f t="shared" si="174"/>
        <v>0</v>
      </c>
      <c r="L376" s="67">
        <f t="shared" si="175"/>
        <v>1.3478327564459436E-2</v>
      </c>
      <c r="M376" s="67">
        <f t="shared" si="150"/>
        <v>2.3379412369931574E-2</v>
      </c>
      <c r="N376" s="67">
        <f t="shared" si="151"/>
        <v>1.6537485146464581E-2</v>
      </c>
      <c r="O376" s="67">
        <f t="shared" si="152"/>
        <v>8.700839658764048E-2</v>
      </c>
      <c r="P376" s="67">
        <f t="shared" si="153"/>
        <v>4.1787045666356049E-2</v>
      </c>
      <c r="S376" s="67">
        <f t="shared" si="176"/>
        <v>0</v>
      </c>
      <c r="T376" s="67">
        <f t="shared" si="177"/>
        <v>1.338830292643184E-2</v>
      </c>
      <c r="U376" s="67">
        <f t="shared" si="154"/>
        <v>2.3110300291775236E-2</v>
      </c>
      <c r="V376" s="67">
        <f t="shared" si="155"/>
        <v>1.6402230087560556E-2</v>
      </c>
      <c r="W376" s="67">
        <f t="shared" si="156"/>
        <v>8.3429332660885369E-2</v>
      </c>
      <c r="X376" s="67">
        <f t="shared" si="157"/>
        <v>4.0937551682970821E-2</v>
      </c>
      <c r="AR376" s="122">
        <f t="shared" si="158"/>
        <v>0</v>
      </c>
      <c r="AS376" s="76">
        <f t="shared" si="159"/>
        <v>1.338830292643184E-2</v>
      </c>
      <c r="AT376" s="122">
        <f t="shared" si="160"/>
        <v>2.3110300291775236E-2</v>
      </c>
      <c r="AU376" s="76">
        <f t="shared" si="161"/>
        <v>1.6402230087560556E-2</v>
      </c>
      <c r="AV376" s="76">
        <f t="shared" si="162"/>
        <v>8.3429332660885369E-2</v>
      </c>
      <c r="AW376" s="76">
        <f t="shared" si="163"/>
        <v>4.0937551682970821E-2</v>
      </c>
      <c r="AY376" s="118">
        <v>44767</v>
      </c>
      <c r="AZ376" s="123">
        <f t="shared" si="164"/>
        <v>0</v>
      </c>
      <c r="BA376" s="67">
        <f t="shared" si="165"/>
        <v>3.2130577158859031E-2</v>
      </c>
      <c r="BB376" s="123">
        <f t="shared" si="166"/>
        <v>1.7172662769036597E-2</v>
      </c>
      <c r="BC376" s="67">
        <f t="shared" si="167"/>
        <v>3.330917169697864E-2</v>
      </c>
      <c r="BD376" s="67">
        <f t="shared" si="168"/>
        <v>3.2411807983296639E-2</v>
      </c>
      <c r="BE376" s="67">
        <f t="shared" si="169"/>
        <v>3.1717537240889361E-2</v>
      </c>
      <c r="BH376" s="57">
        <f t="shared" si="170"/>
        <v>3.2130577158859031E-2</v>
      </c>
      <c r="BJ376" s="57">
        <f t="shared" si="171"/>
        <v>3.330917169697864E-2</v>
      </c>
      <c r="BK376" s="57">
        <f t="shared" si="172"/>
        <v>3.2411807983296639E-2</v>
      </c>
      <c r="BL376" s="57">
        <f t="shared" si="173"/>
        <v>3.1717537240889361E-2</v>
      </c>
    </row>
    <row r="377" spans="2:64" x14ac:dyDescent="0.25">
      <c r="B377" s="118">
        <v>44543</v>
      </c>
      <c r="C377" s="62">
        <v>11.629696846008301</v>
      </c>
      <c r="D377" s="62">
        <v>8.9063861846923835</v>
      </c>
      <c r="E377" s="62">
        <v>2.8945164680480961</v>
      </c>
      <c r="F377" s="62">
        <v>2.88523588180542</v>
      </c>
      <c r="G377" s="62">
        <v>34.040824890136719</v>
      </c>
      <c r="H377" s="62">
        <v>107385.2</v>
      </c>
      <c r="K377" s="67">
        <f t="shared" si="174"/>
        <v>0</v>
      </c>
      <c r="L377" s="67">
        <f t="shared" si="175"/>
        <v>-6.6495497524299285E-3</v>
      </c>
      <c r="M377" s="67">
        <f t="shared" si="150"/>
        <v>-1.6614775850449792E-2</v>
      </c>
      <c r="N377" s="67">
        <f t="shared" si="151"/>
        <v>-1.9318798827489547E-2</v>
      </c>
      <c r="O377" s="67">
        <f t="shared" si="152"/>
        <v>3.1630685287969085E-2</v>
      </c>
      <c r="P377" s="67">
        <f t="shared" si="153"/>
        <v>6.7839317730289395E-4</v>
      </c>
      <c r="S377" s="67">
        <f t="shared" si="176"/>
        <v>0</v>
      </c>
      <c r="T377" s="67">
        <f t="shared" si="177"/>
        <v>-6.6717565064064697E-3</v>
      </c>
      <c r="U377" s="67">
        <f t="shared" si="154"/>
        <v>-1.675434938710919E-2</v>
      </c>
      <c r="V377" s="67">
        <f t="shared" si="155"/>
        <v>-1.950784555262677E-2</v>
      </c>
      <c r="W377" s="67">
        <f t="shared" si="156"/>
        <v>3.1140739918040294E-2</v>
      </c>
      <c r="X377" s="67">
        <f t="shared" si="157"/>
        <v>6.7816317266789329E-4</v>
      </c>
      <c r="AR377" s="122">
        <f t="shared" si="158"/>
        <v>0</v>
      </c>
      <c r="AS377" s="76">
        <f t="shared" si="159"/>
        <v>-6.6717565064064697E-3</v>
      </c>
      <c r="AT377" s="122">
        <f t="shared" si="160"/>
        <v>-1.675434938710919E-2</v>
      </c>
      <c r="AU377" s="76">
        <f t="shared" si="161"/>
        <v>-1.950784555262677E-2</v>
      </c>
      <c r="AV377" s="76">
        <f t="shared" si="162"/>
        <v>3.1140739918040294E-2</v>
      </c>
      <c r="AW377" s="76">
        <f t="shared" si="163"/>
        <v>6.7816317266789329E-4</v>
      </c>
      <c r="AY377" s="118">
        <v>44774</v>
      </c>
      <c r="AZ377" s="123">
        <f t="shared" si="164"/>
        <v>0</v>
      </c>
      <c r="BA377" s="67">
        <f t="shared" si="165"/>
        <v>6.8767434822373963E-2</v>
      </c>
      <c r="BB377" s="123">
        <f t="shared" si="166"/>
        <v>1.6882799957883249E-2</v>
      </c>
      <c r="BC377" s="67">
        <f t="shared" si="167"/>
        <v>2.1780356477426963E-2</v>
      </c>
      <c r="BD377" s="67">
        <f t="shared" si="168"/>
        <v>3.6218547103732845E-2</v>
      </c>
      <c r="BE377" s="67">
        <f t="shared" si="169"/>
        <v>2.8154338591998656E-2</v>
      </c>
      <c r="BH377" s="57">
        <f t="shared" si="170"/>
        <v>6.8767434822373963E-2</v>
      </c>
      <c r="BJ377" s="57">
        <f t="shared" si="171"/>
        <v>2.1780356477426963E-2</v>
      </c>
      <c r="BK377" s="57">
        <f t="shared" si="172"/>
        <v>3.6218547103732845E-2</v>
      </c>
      <c r="BL377" s="57">
        <f t="shared" si="173"/>
        <v>2.8154338591998656E-2</v>
      </c>
    </row>
    <row r="378" spans="2:64" x14ac:dyDescent="0.25">
      <c r="B378" s="118">
        <v>44550</v>
      </c>
      <c r="C378" s="62">
        <v>11.629696846008301</v>
      </c>
      <c r="D378" s="62">
        <v>8.7600464820861816</v>
      </c>
      <c r="E378" s="62">
        <v>2.8578381538391109</v>
      </c>
      <c r="F378" s="62">
        <v>2.8736439943313599</v>
      </c>
      <c r="G378" s="62">
        <v>34.421220779418952</v>
      </c>
      <c r="H378" s="62">
        <v>105163.75</v>
      </c>
      <c r="K378" s="67">
        <f t="shared" si="174"/>
        <v>0</v>
      </c>
      <c r="L378" s="67">
        <f t="shared" si="175"/>
        <v>-1.643087326010173E-2</v>
      </c>
      <c r="M378" s="67">
        <f t="shared" si="150"/>
        <v>-1.2671655046315622E-2</v>
      </c>
      <c r="N378" s="67">
        <f t="shared" si="151"/>
        <v>-4.017656770165523E-3</v>
      </c>
      <c r="O378" s="67">
        <f t="shared" si="152"/>
        <v>1.1174696574184795E-2</v>
      </c>
      <c r="P378" s="67">
        <f t="shared" si="153"/>
        <v>-2.0686742679624337E-2</v>
      </c>
      <c r="S378" s="67">
        <f t="shared" si="176"/>
        <v>0</v>
      </c>
      <c r="T378" s="67">
        <f t="shared" si="177"/>
        <v>-1.6567357156404127E-2</v>
      </c>
      <c r="U378" s="67">
        <f t="shared" si="154"/>
        <v>-1.275262521168285E-2</v>
      </c>
      <c r="V378" s="67">
        <f t="shared" si="155"/>
        <v>-4.0257492355650895E-3</v>
      </c>
      <c r="W378" s="67">
        <f t="shared" si="156"/>
        <v>1.1112720931019213E-2</v>
      </c>
      <c r="X378" s="67">
        <f t="shared" si="157"/>
        <v>-2.0903710799408812E-2</v>
      </c>
      <c r="AR378" s="122">
        <f t="shared" si="158"/>
        <v>0</v>
      </c>
      <c r="AS378" s="76">
        <f t="shared" si="159"/>
        <v>-1.6567357156404127E-2</v>
      </c>
      <c r="AT378" s="122">
        <f t="shared" si="160"/>
        <v>-1.275262521168285E-2</v>
      </c>
      <c r="AU378" s="76">
        <f t="shared" si="161"/>
        <v>-4.0257492355650895E-3</v>
      </c>
      <c r="AV378" s="76">
        <f t="shared" si="162"/>
        <v>1.1112720931019213E-2</v>
      </c>
      <c r="AW378" s="76">
        <f t="shared" si="163"/>
        <v>-2.0903710799408812E-2</v>
      </c>
      <c r="AY378" s="118">
        <v>44781</v>
      </c>
      <c r="AZ378" s="123">
        <f t="shared" si="164"/>
        <v>0</v>
      </c>
      <c r="BA378" s="67">
        <f t="shared" si="165"/>
        <v>3.2764363935812578E-2</v>
      </c>
      <c r="BB378" s="123">
        <f t="shared" si="166"/>
        <v>-3.9265269530435437E-2</v>
      </c>
      <c r="BC378" s="67">
        <f t="shared" si="167"/>
        <v>-3.9115527074105622E-2</v>
      </c>
      <c r="BD378" s="67">
        <f t="shared" si="168"/>
        <v>1.0142692422868164E-2</v>
      </c>
      <c r="BE378" s="67">
        <f t="shared" si="169"/>
        <v>5.2359282029111401E-2</v>
      </c>
      <c r="BH378" s="57">
        <f t="shared" si="170"/>
        <v>3.2764363935812578E-2</v>
      </c>
      <c r="BJ378" s="57">
        <f t="shared" si="171"/>
        <v>-3.9115527074105622E-2</v>
      </c>
      <c r="BK378" s="57">
        <f t="shared" si="172"/>
        <v>1.0142692422868164E-2</v>
      </c>
      <c r="BL378" s="57">
        <f t="shared" si="173"/>
        <v>5.2359282029111401E-2</v>
      </c>
    </row>
    <row r="379" spans="2:64" x14ac:dyDescent="0.25">
      <c r="B379" s="118">
        <v>44557</v>
      </c>
      <c r="C379" s="62">
        <v>11.629696846008301</v>
      </c>
      <c r="D379" s="62">
        <v>8.570347785949707</v>
      </c>
      <c r="E379" s="62">
        <v>2.901775717735291</v>
      </c>
      <c r="F379" s="62">
        <v>2.894210278987885</v>
      </c>
      <c r="G379" s="62">
        <v>34.529045104980469</v>
      </c>
      <c r="H379" s="62">
        <v>104831</v>
      </c>
      <c r="K379" s="67">
        <f t="shared" si="174"/>
        <v>0</v>
      </c>
      <c r="L379" s="67">
        <f t="shared" si="175"/>
        <v>-2.165498739354843E-2</v>
      </c>
      <c r="M379" s="67">
        <f t="shared" si="150"/>
        <v>1.5374405942882419E-2</v>
      </c>
      <c r="N379" s="67">
        <f t="shared" si="151"/>
        <v>7.1568658807752428E-3</v>
      </c>
      <c r="O379" s="67">
        <f t="shared" si="152"/>
        <v>3.1324956849290153E-3</v>
      </c>
      <c r="P379" s="67">
        <f t="shared" si="153"/>
        <v>-3.1641131093176345E-3</v>
      </c>
      <c r="S379" s="67">
        <f t="shared" si="176"/>
        <v>0</v>
      </c>
      <c r="T379" s="67">
        <f t="shared" si="177"/>
        <v>-2.1892897531076535E-2</v>
      </c>
      <c r="U379" s="67">
        <f t="shared" si="154"/>
        <v>1.5257417327017204E-2</v>
      </c>
      <c r="V379" s="67">
        <f t="shared" si="155"/>
        <v>7.1313770572962861E-3</v>
      </c>
      <c r="W379" s="67">
        <f t="shared" si="156"/>
        <v>3.1275996422115084E-3</v>
      </c>
      <c r="X379" s="67">
        <f t="shared" si="157"/>
        <v>-3.1691294996142828E-3</v>
      </c>
      <c r="AR379" s="122">
        <f t="shared" si="158"/>
        <v>0</v>
      </c>
      <c r="AS379" s="76">
        <f t="shared" si="159"/>
        <v>-2.1892897531076535E-2</v>
      </c>
      <c r="AT379" s="122">
        <f t="shared" si="160"/>
        <v>1.5257417327017204E-2</v>
      </c>
      <c r="AU379" s="76">
        <f t="shared" si="161"/>
        <v>7.1313770572962861E-3</v>
      </c>
      <c r="AV379" s="76">
        <f t="shared" si="162"/>
        <v>3.1275996422115084E-3</v>
      </c>
      <c r="AW379" s="76">
        <f t="shared" si="163"/>
        <v>-3.1691294996142828E-3</v>
      </c>
      <c r="AY379" s="118">
        <v>44788</v>
      </c>
      <c r="AZ379" s="123">
        <f t="shared" si="164"/>
        <v>0</v>
      </c>
      <c r="BA379" s="67">
        <f t="shared" si="165"/>
        <v>3.4237533448044727E-2</v>
      </c>
      <c r="BB379" s="123">
        <f t="shared" si="166"/>
        <v>1.3260385661605072E-2</v>
      </c>
      <c r="BC379" s="67">
        <f t="shared" si="167"/>
        <v>3.2260777813137027E-2</v>
      </c>
      <c r="BD379" s="67">
        <f t="shared" si="168"/>
        <v>-1.0711565384069031E-2</v>
      </c>
      <c r="BE379" s="67">
        <f t="shared" si="169"/>
        <v>2.8316330994323003E-2</v>
      </c>
      <c r="BH379" s="57">
        <f t="shared" si="170"/>
        <v>3.4237533448044727E-2</v>
      </c>
      <c r="BJ379" s="57">
        <f t="shared" si="171"/>
        <v>3.2260777813137027E-2</v>
      </c>
      <c r="BK379" s="57">
        <f t="shared" si="172"/>
        <v>-1.0711565384069031E-2</v>
      </c>
      <c r="BL379" s="57">
        <f t="shared" si="173"/>
        <v>2.8316330994323003E-2</v>
      </c>
    </row>
    <row r="380" spans="2:64" x14ac:dyDescent="0.25">
      <c r="B380" s="118">
        <v>44564</v>
      </c>
      <c r="C380" s="62">
        <v>11.629696846008301</v>
      </c>
      <c r="D380" s="62">
        <v>8.0500292778015137</v>
      </c>
      <c r="E380" s="62">
        <v>2.7246833801269532</v>
      </c>
      <c r="F380" s="62">
        <v>2.7794442653656</v>
      </c>
      <c r="G380" s="62">
        <v>32.372595977783213</v>
      </c>
      <c r="H380" s="62">
        <v>102544.4</v>
      </c>
      <c r="K380" s="67">
        <f t="shared" si="174"/>
        <v>0</v>
      </c>
      <c r="L380" s="67">
        <f t="shared" si="175"/>
        <v>-6.0711481160800385E-2</v>
      </c>
      <c r="M380" s="67">
        <f t="shared" si="150"/>
        <v>-6.1028954279950587E-2</v>
      </c>
      <c r="N380" s="67">
        <f t="shared" si="151"/>
        <v>-3.9653654212858047E-2</v>
      </c>
      <c r="O380" s="67">
        <f t="shared" si="152"/>
        <v>-6.2453193265000206E-2</v>
      </c>
      <c r="P380" s="67">
        <f t="shared" si="153"/>
        <v>-2.1812250193168126E-2</v>
      </c>
      <c r="S380" s="67">
        <f t="shared" si="176"/>
        <v>0</v>
      </c>
      <c r="T380" s="67">
        <f t="shared" si="177"/>
        <v>-6.263258515953242E-2</v>
      </c>
      <c r="U380" s="67">
        <f t="shared" si="154"/>
        <v>-6.2970635478203946E-2</v>
      </c>
      <c r="V380" s="67">
        <f t="shared" si="155"/>
        <v>-4.0461282722972197E-2</v>
      </c>
      <c r="W380" s="67">
        <f t="shared" si="156"/>
        <v>-6.4488595199891766E-2</v>
      </c>
      <c r="X380" s="67">
        <f t="shared" si="157"/>
        <v>-2.2053654154200387E-2</v>
      </c>
      <c r="AR380" s="122">
        <f t="shared" si="158"/>
        <v>0</v>
      </c>
      <c r="AS380" s="76">
        <f t="shared" si="159"/>
        <v>-6.263258515953242E-2</v>
      </c>
      <c r="AT380" s="122">
        <f t="shared" si="160"/>
        <v>-6.2970635478203946E-2</v>
      </c>
      <c r="AU380" s="76">
        <f t="shared" si="161"/>
        <v>-4.0461282722972197E-2</v>
      </c>
      <c r="AV380" s="76">
        <f t="shared" si="162"/>
        <v>-6.4488595199891766E-2</v>
      </c>
      <c r="AW380" s="76">
        <f t="shared" si="163"/>
        <v>-2.2053654154200387E-2</v>
      </c>
      <c r="AY380" s="118">
        <v>44795</v>
      </c>
      <c r="AZ380" s="123">
        <f t="shared" si="164"/>
        <v>-3.8707166949720796E-3</v>
      </c>
      <c r="BA380" s="67">
        <f t="shared" si="165"/>
        <v>-1.3674369498337783E-2</v>
      </c>
      <c r="BB380" s="123">
        <f t="shared" si="166"/>
        <v>-1.5584680005649224E-2</v>
      </c>
      <c r="BC380" s="67">
        <f t="shared" si="167"/>
        <v>-3.3901539111189441E-2</v>
      </c>
      <c r="BD380" s="67">
        <f t="shared" si="168"/>
        <v>3.8516628736958158E-2</v>
      </c>
      <c r="BE380" s="67">
        <f t="shared" si="169"/>
        <v>-6.1615166978604219E-3</v>
      </c>
      <c r="BH380" s="57">
        <f t="shared" si="170"/>
        <v>-1.3674369498337783E-2</v>
      </c>
      <c r="BJ380" s="57">
        <f t="shared" si="171"/>
        <v>-3.3901539111189441E-2</v>
      </c>
      <c r="BK380" s="57">
        <f t="shared" si="172"/>
        <v>3.8516628736958158E-2</v>
      </c>
      <c r="BL380" s="57">
        <f t="shared" si="173"/>
        <v>-6.1615166978604219E-3</v>
      </c>
    </row>
    <row r="381" spans="2:64" x14ac:dyDescent="0.25">
      <c r="B381" s="118">
        <v>44571</v>
      </c>
      <c r="C381" s="62">
        <v>11.629696846008301</v>
      </c>
      <c r="D381" s="62">
        <v>7.9619546890258794</v>
      </c>
      <c r="E381" s="62">
        <v>2.644453382492066</v>
      </c>
      <c r="F381" s="62">
        <v>2.7532085418701171</v>
      </c>
      <c r="G381" s="62">
        <v>30.2299488067627</v>
      </c>
      <c r="H381" s="62">
        <v>104773.6</v>
      </c>
      <c r="K381" s="67">
        <f t="shared" si="174"/>
        <v>0</v>
      </c>
      <c r="L381" s="67">
        <f t="shared" si="175"/>
        <v>-1.0940902913049722E-2</v>
      </c>
      <c r="M381" s="67">
        <f t="shared" si="150"/>
        <v>-2.9445622276724537E-2</v>
      </c>
      <c r="N381" s="67">
        <f t="shared" si="151"/>
        <v>-9.4391975483746338E-3</v>
      </c>
      <c r="O381" s="67">
        <f t="shared" si="152"/>
        <v>-6.6187066755195589E-2</v>
      </c>
      <c r="P381" s="67">
        <f t="shared" si="153"/>
        <v>2.1738876038086996E-2</v>
      </c>
      <c r="S381" s="67">
        <f t="shared" si="176"/>
        <v>0</v>
      </c>
      <c r="T381" s="67">
        <f t="shared" si="177"/>
        <v>-1.1001194759459756E-2</v>
      </c>
      <c r="U381" s="67">
        <f t="shared" si="154"/>
        <v>-2.9887847315964011E-2</v>
      </c>
      <c r="V381" s="67">
        <f t="shared" si="155"/>
        <v>-9.4840291125836348E-3</v>
      </c>
      <c r="W381" s="67">
        <f t="shared" si="156"/>
        <v>-6.8479146418269216E-2</v>
      </c>
      <c r="X381" s="67">
        <f t="shared" si="157"/>
        <v>2.1505956236932629E-2</v>
      </c>
      <c r="AR381" s="122">
        <f t="shared" si="158"/>
        <v>0</v>
      </c>
      <c r="AS381" s="76">
        <f t="shared" si="159"/>
        <v>-1.1001194759459756E-2</v>
      </c>
      <c r="AT381" s="122">
        <f t="shared" si="160"/>
        <v>-2.9887847315964011E-2</v>
      </c>
      <c r="AU381" s="76">
        <f t="shared" si="161"/>
        <v>-9.4840291125836348E-3</v>
      </c>
      <c r="AV381" s="76">
        <f t="shared" si="162"/>
        <v>-6.8479146418269216E-2</v>
      </c>
      <c r="AW381" s="76">
        <f t="shared" si="163"/>
        <v>2.1505956236932629E-2</v>
      </c>
      <c r="AY381" s="118">
        <v>44802</v>
      </c>
      <c r="AZ381" s="123">
        <f t="shared" si="164"/>
        <v>0</v>
      </c>
      <c r="BA381" s="67">
        <f t="shared" si="165"/>
        <v>1.8534112140555004E-2</v>
      </c>
      <c r="BB381" s="123">
        <f t="shared" si="166"/>
        <v>-2.4736275995267416E-2</v>
      </c>
      <c r="BC381" s="67">
        <f t="shared" si="167"/>
        <v>-2.7186107462699987E-2</v>
      </c>
      <c r="BD381" s="67">
        <f t="shared" si="168"/>
        <v>2.5452592452789503E-2</v>
      </c>
      <c r="BE381" s="67">
        <f t="shared" si="169"/>
        <v>-1.5311785990012573E-2</v>
      </c>
      <c r="BH381" s="57">
        <f t="shared" si="170"/>
        <v>1.8534112140555004E-2</v>
      </c>
      <c r="BJ381" s="57">
        <f t="shared" si="171"/>
        <v>-2.7186107462699987E-2</v>
      </c>
      <c r="BK381" s="57">
        <f t="shared" si="172"/>
        <v>2.5452592452789503E-2</v>
      </c>
      <c r="BL381" s="57">
        <f t="shared" si="173"/>
        <v>-1.5311785990012573E-2</v>
      </c>
    </row>
    <row r="382" spans="2:64" x14ac:dyDescent="0.25">
      <c r="B382" s="118">
        <v>44578</v>
      </c>
      <c r="C382" s="62">
        <v>11.629696846008301</v>
      </c>
      <c r="D382" s="62">
        <v>8.2546335220336911</v>
      </c>
      <c r="E382" s="62">
        <v>2.7828896999359132</v>
      </c>
      <c r="F382" s="62">
        <v>2.872040987014771</v>
      </c>
      <c r="G382" s="62">
        <v>30.7009162902832</v>
      </c>
      <c r="H382" s="62">
        <v>107854.2</v>
      </c>
      <c r="K382" s="67">
        <f t="shared" si="174"/>
        <v>0</v>
      </c>
      <c r="L382" s="67">
        <f t="shared" si="175"/>
        <v>3.6759670764167529E-2</v>
      </c>
      <c r="M382" s="67">
        <f t="shared" si="150"/>
        <v>5.2349691002451459E-2</v>
      </c>
      <c r="N382" s="67">
        <f t="shared" si="151"/>
        <v>4.3161439948147473E-2</v>
      </c>
      <c r="O382" s="67">
        <f t="shared" si="152"/>
        <v>1.5579499870510549E-2</v>
      </c>
      <c r="P382" s="67">
        <f t="shared" si="153"/>
        <v>2.9402444890697543E-2</v>
      </c>
      <c r="S382" s="67">
        <f t="shared" si="176"/>
        <v>0</v>
      </c>
      <c r="T382" s="67">
        <f t="shared" si="177"/>
        <v>3.6100148062427957E-2</v>
      </c>
      <c r="U382" s="67">
        <f t="shared" si="154"/>
        <v>5.1025464976784583E-2</v>
      </c>
      <c r="V382" s="67">
        <f t="shared" si="155"/>
        <v>4.225594826720476E-2</v>
      </c>
      <c r="W382" s="67">
        <f t="shared" si="156"/>
        <v>1.5459385404912264E-2</v>
      </c>
      <c r="X382" s="67">
        <f t="shared" si="157"/>
        <v>2.897848329751784E-2</v>
      </c>
      <c r="AR382" s="122">
        <f t="shared" si="158"/>
        <v>0</v>
      </c>
      <c r="AS382" s="76">
        <f t="shared" si="159"/>
        <v>3.6100148062427957E-2</v>
      </c>
      <c r="AT382" s="122">
        <f t="shared" si="160"/>
        <v>5.1025464976784583E-2</v>
      </c>
      <c r="AU382" s="76">
        <f t="shared" si="161"/>
        <v>4.225594826720476E-2</v>
      </c>
      <c r="AV382" s="76">
        <f t="shared" si="162"/>
        <v>1.5459385404912264E-2</v>
      </c>
      <c r="AW382" s="76">
        <f t="shared" si="163"/>
        <v>2.897848329751784E-2</v>
      </c>
      <c r="AY382" s="118">
        <v>44809</v>
      </c>
      <c r="AZ382" s="123">
        <f t="shared" si="164"/>
        <v>0</v>
      </c>
      <c r="BA382" s="67">
        <f t="shared" si="165"/>
        <v>2.2766684431340292E-2</v>
      </c>
      <c r="BB382" s="123">
        <f t="shared" si="166"/>
        <v>-4.472867481040554E-4</v>
      </c>
      <c r="BC382" s="67">
        <f t="shared" si="167"/>
        <v>-2.8128215541098627E-4</v>
      </c>
      <c r="BD382" s="67">
        <f t="shared" si="168"/>
        <v>4.6897490410663434E-2</v>
      </c>
      <c r="BE382" s="67">
        <f t="shared" si="169"/>
        <v>3.0353347999082007E-3</v>
      </c>
      <c r="BH382" s="57">
        <f t="shared" si="170"/>
        <v>2.2766684431340292E-2</v>
      </c>
      <c r="BJ382" s="57">
        <f t="shared" si="171"/>
        <v>-2.8128215541098627E-4</v>
      </c>
      <c r="BK382" s="57">
        <f t="shared" si="172"/>
        <v>4.6897490410663434E-2</v>
      </c>
      <c r="BL382" s="57">
        <f t="shared" si="173"/>
        <v>3.0353347999082007E-3</v>
      </c>
    </row>
    <row r="383" spans="2:64" x14ac:dyDescent="0.25">
      <c r="B383" s="118">
        <v>44585</v>
      </c>
      <c r="C383" s="62">
        <v>11.629696846008301</v>
      </c>
      <c r="D383" s="62">
        <v>8.5649276733398434</v>
      </c>
      <c r="E383" s="62">
        <v>2.9024486541748051</v>
      </c>
      <c r="F383" s="62">
        <v>2.9908734321594239</v>
      </c>
      <c r="G383" s="62">
        <v>31.19431381225586</v>
      </c>
      <c r="H383" s="62">
        <v>110592.6</v>
      </c>
      <c r="K383" s="67">
        <f t="shared" si="174"/>
        <v>0</v>
      </c>
      <c r="L383" s="67">
        <f t="shared" si="175"/>
        <v>3.7590300099683338E-2</v>
      </c>
      <c r="M383" s="67">
        <f t="shared" si="150"/>
        <v>4.2962160606525357E-2</v>
      </c>
      <c r="N383" s="67">
        <f t="shared" si="151"/>
        <v>4.1375609081459652E-2</v>
      </c>
      <c r="O383" s="67">
        <f t="shared" si="152"/>
        <v>1.6071100852739661E-2</v>
      </c>
      <c r="P383" s="67">
        <f t="shared" si="153"/>
        <v>2.5389831828524168E-2</v>
      </c>
      <c r="S383" s="67">
        <f t="shared" si="176"/>
        <v>0</v>
      </c>
      <c r="T383" s="67">
        <f t="shared" si="177"/>
        <v>3.6901005575941115E-2</v>
      </c>
      <c r="U383" s="67">
        <f t="shared" si="154"/>
        <v>4.2064895980393674E-2</v>
      </c>
      <c r="V383" s="67">
        <f t="shared" si="155"/>
        <v>4.0542540194733433E-2</v>
      </c>
      <c r="W383" s="67">
        <f t="shared" si="156"/>
        <v>1.5943327861994729E-2</v>
      </c>
      <c r="X383" s="67">
        <f t="shared" si="157"/>
        <v>2.5072864020777498E-2</v>
      </c>
      <c r="AR383" s="122">
        <f t="shared" si="158"/>
        <v>0</v>
      </c>
      <c r="AS383" s="76">
        <f t="shared" si="159"/>
        <v>3.6901005575941115E-2</v>
      </c>
      <c r="AT383" s="122">
        <f t="shared" si="160"/>
        <v>4.2064895980393674E-2</v>
      </c>
      <c r="AU383" s="76">
        <f t="shared" si="161"/>
        <v>4.0542540194733433E-2</v>
      </c>
      <c r="AV383" s="76">
        <f t="shared" si="162"/>
        <v>1.5943327861994729E-2</v>
      </c>
      <c r="AW383" s="76">
        <f t="shared" si="163"/>
        <v>2.5072864020777498E-2</v>
      </c>
      <c r="AY383" s="118">
        <v>44816</v>
      </c>
      <c r="AZ383" s="123">
        <f t="shared" si="164"/>
        <v>0</v>
      </c>
      <c r="BA383" s="67">
        <f t="shared" si="165"/>
        <v>-1.7638055970662314E-2</v>
      </c>
      <c r="BB383" s="123">
        <f t="shared" si="166"/>
        <v>-1.2154130305627975E-2</v>
      </c>
      <c r="BC383" s="67">
        <f t="shared" si="167"/>
        <v>-1.4074554143153853E-3</v>
      </c>
      <c r="BD383" s="67">
        <f t="shared" si="168"/>
        <v>-1.5727748455279422E-2</v>
      </c>
      <c r="BE383" s="67">
        <f t="shared" si="169"/>
        <v>-2.2479957483932307E-3</v>
      </c>
      <c r="BH383" s="57">
        <f t="shared" si="170"/>
        <v>-1.7638055970662314E-2</v>
      </c>
      <c r="BJ383" s="57">
        <f t="shared" si="171"/>
        <v>-1.4074554143153853E-3</v>
      </c>
      <c r="BK383" s="57">
        <f t="shared" si="172"/>
        <v>-1.5727748455279422E-2</v>
      </c>
      <c r="BL383" s="57">
        <f t="shared" si="173"/>
        <v>-2.2479957483932307E-3</v>
      </c>
    </row>
    <row r="384" spans="2:64" x14ac:dyDescent="0.25">
      <c r="B384" s="118">
        <v>44592</v>
      </c>
      <c r="C384" s="62">
        <v>11.629696846008301</v>
      </c>
      <c r="D384" s="62">
        <v>8.9348411560058594</v>
      </c>
      <c r="E384" s="62">
        <v>3.0109953403472902</v>
      </c>
      <c r="F384" s="62">
        <v>3.081926822662354</v>
      </c>
      <c r="G384" s="62">
        <v>31.632504272460942</v>
      </c>
      <c r="H384" s="62">
        <v>112327.4</v>
      </c>
      <c r="K384" s="67">
        <f t="shared" si="174"/>
        <v>0</v>
      </c>
      <c r="L384" s="67">
        <f t="shared" si="175"/>
        <v>4.3189329411087662E-2</v>
      </c>
      <c r="M384" s="67">
        <f t="shared" si="150"/>
        <v>3.7398314011982459E-2</v>
      </c>
      <c r="N384" s="67">
        <f t="shared" si="151"/>
        <v>3.0443745804779487E-2</v>
      </c>
      <c r="O384" s="67">
        <f t="shared" si="152"/>
        <v>1.4047126115430686E-2</v>
      </c>
      <c r="P384" s="67">
        <f t="shared" si="153"/>
        <v>1.5686402164339919E-2</v>
      </c>
      <c r="S384" s="67">
        <f t="shared" si="176"/>
        <v>0</v>
      </c>
      <c r="T384" s="67">
        <f t="shared" si="177"/>
        <v>4.2282683429241213E-2</v>
      </c>
      <c r="U384" s="67">
        <f t="shared" si="154"/>
        <v>3.6715957728504216E-2</v>
      </c>
      <c r="V384" s="67">
        <f t="shared" si="155"/>
        <v>2.9989530634438946E-2</v>
      </c>
      <c r="W384" s="67">
        <f t="shared" si="156"/>
        <v>1.3949379548045359E-2</v>
      </c>
      <c r="X384" s="67">
        <f t="shared" si="157"/>
        <v>1.5564642224141077E-2</v>
      </c>
      <c r="AR384" s="122">
        <f t="shared" si="158"/>
        <v>0</v>
      </c>
      <c r="AS384" s="76">
        <f t="shared" si="159"/>
        <v>4.2282683429241213E-2</v>
      </c>
      <c r="AT384" s="122">
        <f t="shared" si="160"/>
        <v>3.6715957728504216E-2</v>
      </c>
      <c r="AU384" s="76">
        <f t="shared" si="161"/>
        <v>2.9989530634438946E-2</v>
      </c>
      <c r="AV384" s="76">
        <f t="shared" si="162"/>
        <v>1.3949379548045359E-2</v>
      </c>
      <c r="AW384" s="76">
        <f t="shared" si="163"/>
        <v>1.5564642224141077E-2</v>
      </c>
      <c r="AY384" s="118">
        <v>44823</v>
      </c>
      <c r="AZ384" s="123">
        <f t="shared" si="164"/>
        <v>0</v>
      </c>
      <c r="BA384" s="67">
        <f t="shared" si="165"/>
        <v>1.1148290413513118E-2</v>
      </c>
      <c r="BB384" s="123">
        <f t="shared" si="166"/>
        <v>9.0172092531615473E-3</v>
      </c>
      <c r="BC384" s="67">
        <f t="shared" si="167"/>
        <v>1.1761542434930172E-2</v>
      </c>
      <c r="BD384" s="67">
        <f t="shared" si="168"/>
        <v>-5.7929035809572552E-2</v>
      </c>
      <c r="BE384" s="67">
        <f t="shared" si="169"/>
        <v>1.4481748010412359E-2</v>
      </c>
      <c r="BH384" s="57">
        <f t="shared" si="170"/>
        <v>1.1148290413513118E-2</v>
      </c>
      <c r="BJ384" s="57">
        <f t="shared" si="171"/>
        <v>1.1761542434930172E-2</v>
      </c>
      <c r="BK384" s="57">
        <f t="shared" si="172"/>
        <v>-5.7929035809572552E-2</v>
      </c>
      <c r="BL384" s="57">
        <f t="shared" si="173"/>
        <v>1.4481748010412359E-2</v>
      </c>
    </row>
    <row r="385" spans="2:64" x14ac:dyDescent="0.25">
      <c r="B385" s="118">
        <v>44599</v>
      </c>
      <c r="C385" s="62">
        <v>11.629696846008301</v>
      </c>
      <c r="D385" s="62">
        <v>9.171966552734375</v>
      </c>
      <c r="E385" s="62">
        <v>2.9606548786163329</v>
      </c>
      <c r="F385" s="62">
        <v>3.0634075641632079</v>
      </c>
      <c r="G385" s="62">
        <v>30.923463439941411</v>
      </c>
      <c r="H385" s="62">
        <v>112724.4</v>
      </c>
      <c r="K385" s="67">
        <f t="shared" si="174"/>
        <v>0</v>
      </c>
      <c r="L385" s="67">
        <f t="shared" si="175"/>
        <v>2.6539408209750093E-2</v>
      </c>
      <c r="M385" s="67">
        <f t="shared" si="150"/>
        <v>-1.671887732816979E-2</v>
      </c>
      <c r="N385" s="67">
        <f t="shared" si="151"/>
        <v>-6.0089870930640776E-3</v>
      </c>
      <c r="O385" s="67">
        <f t="shared" si="152"/>
        <v>-2.2414944653522673E-2</v>
      </c>
      <c r="P385" s="67">
        <f t="shared" si="153"/>
        <v>3.5343113078376565E-3</v>
      </c>
      <c r="S385" s="67">
        <f t="shared" si="176"/>
        <v>0</v>
      </c>
      <c r="T385" s="67">
        <f t="shared" si="177"/>
        <v>2.6193347592108954E-2</v>
      </c>
      <c r="U385" s="67">
        <f t="shared" si="154"/>
        <v>-1.6860215313971139E-2</v>
      </c>
      <c r="V385" s="67">
        <f t="shared" si="155"/>
        <v>-6.0271137075469288E-3</v>
      </c>
      <c r="W385" s="67">
        <f t="shared" si="156"/>
        <v>-2.266997776586379E-2</v>
      </c>
      <c r="X385" s="67">
        <f t="shared" si="157"/>
        <v>3.5280803068428587E-3</v>
      </c>
      <c r="AR385" s="122">
        <f t="shared" si="158"/>
        <v>0</v>
      </c>
      <c r="AS385" s="76">
        <f t="shared" si="159"/>
        <v>2.6193347592108954E-2</v>
      </c>
      <c r="AT385" s="122">
        <f t="shared" si="160"/>
        <v>-1.6860215313971139E-2</v>
      </c>
      <c r="AU385" s="76">
        <f t="shared" si="161"/>
        <v>-6.0271137075469288E-3</v>
      </c>
      <c r="AV385" s="76">
        <f t="shared" si="162"/>
        <v>-2.266997776586379E-2</v>
      </c>
      <c r="AW385" s="76">
        <f t="shared" si="163"/>
        <v>3.5280803068428587E-3</v>
      </c>
      <c r="AY385" s="118">
        <v>44830</v>
      </c>
      <c r="AZ385" s="123">
        <f t="shared" si="164"/>
        <v>0</v>
      </c>
      <c r="BA385" s="67">
        <f t="shared" si="165"/>
        <v>-4.6576464285770898E-2</v>
      </c>
      <c r="BB385" s="123">
        <f t="shared" si="166"/>
        <v>-1.1435620455849128E-2</v>
      </c>
      <c r="BC385" s="67">
        <f t="shared" si="167"/>
        <v>-2.3093073169443232E-2</v>
      </c>
      <c r="BD385" s="67">
        <f t="shared" si="168"/>
        <v>-3.1012914270277896E-2</v>
      </c>
      <c r="BE385" s="67">
        <f t="shared" si="169"/>
        <v>-3.3323001269586455E-2</v>
      </c>
      <c r="BH385" s="57">
        <f t="shared" si="170"/>
        <v>-4.6576464285770898E-2</v>
      </c>
      <c r="BJ385" s="57">
        <f t="shared" si="171"/>
        <v>-2.3093073169443232E-2</v>
      </c>
      <c r="BK385" s="57">
        <f t="shared" si="172"/>
        <v>-3.1012914270277896E-2</v>
      </c>
      <c r="BL385" s="57">
        <f t="shared" si="173"/>
        <v>-3.3323001269586455E-2</v>
      </c>
    </row>
    <row r="386" spans="2:64" x14ac:dyDescent="0.25">
      <c r="B386" s="118">
        <v>44606</v>
      </c>
      <c r="C386" s="62">
        <v>11.629696846008301</v>
      </c>
      <c r="D386" s="62">
        <v>9.1922904968261712</v>
      </c>
      <c r="E386" s="62">
        <v>2.968520545959473</v>
      </c>
      <c r="F386" s="62">
        <v>3.0572343826293951</v>
      </c>
      <c r="G386" s="62">
        <v>31.736013793945311</v>
      </c>
      <c r="H386" s="62">
        <v>113988.8</v>
      </c>
      <c r="K386" s="67">
        <f t="shared" si="174"/>
        <v>0</v>
      </c>
      <c r="L386" s="67">
        <f t="shared" si="175"/>
        <v>2.2158763853905583E-3</v>
      </c>
      <c r="M386" s="67">
        <f t="shared" si="150"/>
        <v>2.6567322655370873E-3</v>
      </c>
      <c r="N386" s="67">
        <f t="shared" si="151"/>
        <v>-2.0151355653843517E-3</v>
      </c>
      <c r="O386" s="67">
        <f t="shared" si="152"/>
        <v>2.6276175551357861E-2</v>
      </c>
      <c r="P386" s="67">
        <f t="shared" si="153"/>
        <v>1.121673745879348E-2</v>
      </c>
      <c r="S386" s="67">
        <f t="shared" si="176"/>
        <v>0</v>
      </c>
      <c r="T386" s="67">
        <f t="shared" si="177"/>
        <v>2.2134249520271705E-3</v>
      </c>
      <c r="U386" s="67">
        <f t="shared" si="154"/>
        <v>2.6532093905493638E-3</v>
      </c>
      <c r="V386" s="67">
        <f t="shared" si="155"/>
        <v>-2.017168682855168E-3</v>
      </c>
      <c r="W386" s="67">
        <f t="shared" si="156"/>
        <v>2.5936887477603473E-2</v>
      </c>
      <c r="X386" s="67">
        <f t="shared" si="157"/>
        <v>1.1154296349019183E-2</v>
      </c>
      <c r="AR386" s="122">
        <f t="shared" si="158"/>
        <v>0</v>
      </c>
      <c r="AS386" s="76">
        <f t="shared" si="159"/>
        <v>2.2134249520271705E-3</v>
      </c>
      <c r="AT386" s="122">
        <f t="shared" si="160"/>
        <v>2.6532093905493638E-3</v>
      </c>
      <c r="AU386" s="76">
        <f t="shared" si="161"/>
        <v>-2.017168682855168E-3</v>
      </c>
      <c r="AV386" s="76">
        <f t="shared" si="162"/>
        <v>2.5936887477603473E-2</v>
      </c>
      <c r="AW386" s="76">
        <f t="shared" si="163"/>
        <v>1.1154296349019183E-2</v>
      </c>
      <c r="AY386" s="118">
        <v>44844</v>
      </c>
      <c r="AZ386" s="123">
        <f t="shared" si="164"/>
        <v>0</v>
      </c>
      <c r="BA386" s="67">
        <f t="shared" si="165"/>
        <v>-3.3736848625317832E-2</v>
      </c>
      <c r="BB386" s="123">
        <f t="shared" si="166"/>
        <v>-1.9132359611897475E-2</v>
      </c>
      <c r="BC386" s="67">
        <f t="shared" si="167"/>
        <v>-5.6509361326634883E-3</v>
      </c>
      <c r="BD386" s="67">
        <f t="shared" si="168"/>
        <v>-1.8705908170193557E-2</v>
      </c>
      <c r="BE386" s="67">
        <f t="shared" si="169"/>
        <v>-2.0907783101436948E-2</v>
      </c>
      <c r="BH386" s="57">
        <f t="shared" si="170"/>
        <v>-3.3736848625317832E-2</v>
      </c>
      <c r="BJ386" s="57">
        <f t="shared" si="171"/>
        <v>-5.6509361326634883E-3</v>
      </c>
      <c r="BK386" s="57">
        <f t="shared" si="172"/>
        <v>-1.8705908170193557E-2</v>
      </c>
      <c r="BL386" s="57">
        <f t="shared" si="173"/>
        <v>-2.0907783101436948E-2</v>
      </c>
    </row>
    <row r="387" spans="2:64" x14ac:dyDescent="0.25">
      <c r="B387" s="118">
        <v>44613</v>
      </c>
      <c r="C387" s="62">
        <v>11.629696846008301</v>
      </c>
      <c r="D387" s="62">
        <v>9.4185749053955075</v>
      </c>
      <c r="E387" s="62">
        <v>3.0125685691833501</v>
      </c>
      <c r="F387" s="62">
        <v>3.072667121887207</v>
      </c>
      <c r="G387" s="62">
        <v>34.544571685791013</v>
      </c>
      <c r="H387" s="62">
        <v>112271.8</v>
      </c>
      <c r="K387" s="67">
        <f t="shared" si="174"/>
        <v>0</v>
      </c>
      <c r="L387" s="67">
        <f t="shared" si="175"/>
        <v>2.4616759951990863E-2</v>
      </c>
      <c r="M387" s="67">
        <f t="shared" si="150"/>
        <v>1.4838375730237718E-2</v>
      </c>
      <c r="N387" s="67">
        <f t="shared" si="151"/>
        <v>5.0479411541024533E-3</v>
      </c>
      <c r="O387" s="67">
        <f t="shared" si="152"/>
        <v>8.8497500350265268E-2</v>
      </c>
      <c r="P387" s="67">
        <f t="shared" si="153"/>
        <v>-1.5062883370997815E-2</v>
      </c>
      <c r="S387" s="67">
        <f t="shared" si="176"/>
        <v>0</v>
      </c>
      <c r="T387" s="67">
        <f t="shared" si="177"/>
        <v>2.4318649945292044E-2</v>
      </c>
      <c r="U387" s="67">
        <f t="shared" si="154"/>
        <v>1.4729364080639238E-2</v>
      </c>
      <c r="V387" s="67">
        <f t="shared" si="155"/>
        <v>5.0352430142022444E-3</v>
      </c>
      <c r="W387" s="67">
        <f t="shared" si="156"/>
        <v>8.4798305272984278E-2</v>
      </c>
      <c r="X387" s="67">
        <f t="shared" si="157"/>
        <v>-1.5177480833755223E-2</v>
      </c>
      <c r="AR387" s="122">
        <f t="shared" si="158"/>
        <v>0</v>
      </c>
      <c r="AS387" s="76">
        <f t="shared" si="159"/>
        <v>2.4318649945292044E-2</v>
      </c>
      <c r="AT387" s="122">
        <f t="shared" si="160"/>
        <v>1.4729364080639238E-2</v>
      </c>
      <c r="AU387" s="76">
        <f t="shared" si="161"/>
        <v>5.0352430142022444E-3</v>
      </c>
      <c r="AV387" s="76">
        <f t="shared" si="162"/>
        <v>8.4798305272984278E-2</v>
      </c>
      <c r="AW387" s="76">
        <f t="shared" si="163"/>
        <v>-1.5177480833755223E-2</v>
      </c>
      <c r="AY387" s="118">
        <v>44851</v>
      </c>
      <c r="AZ387" s="123">
        <f t="shared" si="164"/>
        <v>0</v>
      </c>
      <c r="BA387" s="67">
        <f t="shared" si="165"/>
        <v>4.081139070955956E-2</v>
      </c>
      <c r="BB387" s="123">
        <f t="shared" si="166"/>
        <v>1.484760556537175E-3</v>
      </c>
      <c r="BC387" s="67">
        <f t="shared" si="167"/>
        <v>1.6042078513183271E-2</v>
      </c>
      <c r="BD387" s="67">
        <f t="shared" si="168"/>
        <v>5.7592412217388408E-3</v>
      </c>
      <c r="BE387" s="67">
        <f t="shared" si="169"/>
        <v>1.9609592753979405E-2</v>
      </c>
      <c r="BH387" s="57">
        <f t="shared" si="170"/>
        <v>4.081139070955956E-2</v>
      </c>
      <c r="BJ387" s="57">
        <f t="shared" si="171"/>
        <v>1.6042078513183271E-2</v>
      </c>
      <c r="BK387" s="57">
        <f t="shared" si="172"/>
        <v>5.7592412217388408E-3</v>
      </c>
      <c r="BL387" s="57">
        <f t="shared" si="173"/>
        <v>1.9609592753979405E-2</v>
      </c>
    </row>
    <row r="388" spans="2:64" x14ac:dyDescent="0.25">
      <c r="B388" s="118">
        <v>44620</v>
      </c>
      <c r="C388" s="62">
        <v>11.629696846008301</v>
      </c>
      <c r="D388" s="62">
        <v>9.6227273941040039</v>
      </c>
      <c r="E388" s="62">
        <v>3.083360274632772</v>
      </c>
      <c r="F388" s="62">
        <v>3.1431436538696289</v>
      </c>
      <c r="G388" s="62">
        <v>36.314584096272789</v>
      </c>
      <c r="H388" s="62">
        <v>114938</v>
      </c>
      <c r="K388" s="67">
        <f t="shared" si="174"/>
        <v>0</v>
      </c>
      <c r="L388" s="67">
        <f t="shared" si="175"/>
        <v>2.1675517873892547E-2</v>
      </c>
      <c r="M388" s="67">
        <f t="shared" si="150"/>
        <v>2.3498786442099906E-2</v>
      </c>
      <c r="N388" s="67">
        <f t="shared" si="151"/>
        <v>2.29365984620995E-2</v>
      </c>
      <c r="O388" s="67">
        <f t="shared" si="152"/>
        <v>5.1238510831206119E-2</v>
      </c>
      <c r="P388" s="67">
        <f t="shared" si="153"/>
        <v>2.3747726499441457E-2</v>
      </c>
      <c r="S388" s="67">
        <f t="shared" si="176"/>
        <v>0</v>
      </c>
      <c r="T388" s="67">
        <f t="shared" si="177"/>
        <v>2.1443944180637518E-2</v>
      </c>
      <c r="U388" s="67">
        <f t="shared" si="154"/>
        <v>2.322694042441523E-2</v>
      </c>
      <c r="V388" s="67">
        <f t="shared" si="155"/>
        <v>2.2677508961013063E-2</v>
      </c>
      <c r="W388" s="67">
        <f t="shared" si="156"/>
        <v>4.996900319055967E-2</v>
      </c>
      <c r="X388" s="67">
        <f t="shared" si="157"/>
        <v>2.3470135425109898E-2</v>
      </c>
      <c r="AR388" s="122">
        <f t="shared" si="158"/>
        <v>0</v>
      </c>
      <c r="AS388" s="76">
        <f t="shared" si="159"/>
        <v>2.1443944180637518E-2</v>
      </c>
      <c r="AT388" s="122">
        <f t="shared" si="160"/>
        <v>2.322694042441523E-2</v>
      </c>
      <c r="AU388" s="76">
        <f t="shared" si="161"/>
        <v>2.2677508961013063E-2</v>
      </c>
      <c r="AV388" s="76">
        <f t="shared" si="162"/>
        <v>4.996900319055967E-2</v>
      </c>
      <c r="AW388" s="76">
        <f t="shared" si="163"/>
        <v>2.3470135425109898E-2</v>
      </c>
      <c r="AY388" s="118">
        <v>44858</v>
      </c>
      <c r="AZ388" s="123">
        <f t="shared" si="164"/>
        <v>0</v>
      </c>
      <c r="BA388" s="67">
        <f t="shared" si="165"/>
        <v>-3.25677906868201E-2</v>
      </c>
      <c r="BB388" s="123">
        <f t="shared" si="166"/>
        <v>4.0703290575588455E-2</v>
      </c>
      <c r="BC388" s="67">
        <f t="shared" si="167"/>
        <v>3.0012899424486043E-2</v>
      </c>
      <c r="BD388" s="67">
        <f t="shared" si="168"/>
        <v>2.1542859336433184E-2</v>
      </c>
      <c r="BE388" s="67">
        <f t="shared" si="169"/>
        <v>-1.758513069514751E-2</v>
      </c>
      <c r="BH388" s="57">
        <f t="shared" si="170"/>
        <v>-3.25677906868201E-2</v>
      </c>
      <c r="BJ388" s="57">
        <f t="shared" si="171"/>
        <v>3.0012899424486043E-2</v>
      </c>
      <c r="BK388" s="57">
        <f t="shared" si="172"/>
        <v>2.1542859336433184E-2</v>
      </c>
      <c r="BL388" s="57">
        <f t="shared" si="173"/>
        <v>-1.758513069514751E-2</v>
      </c>
    </row>
    <row r="389" spans="2:64" x14ac:dyDescent="0.25">
      <c r="B389" s="118">
        <v>44627</v>
      </c>
      <c r="C389" s="62">
        <v>11.629696846008301</v>
      </c>
      <c r="D389" s="62">
        <v>9.2532655715942376</v>
      </c>
      <c r="E389" s="62">
        <v>3.0629093170166022</v>
      </c>
      <c r="F389" s="62">
        <v>3.0757537364959719</v>
      </c>
      <c r="G389" s="62">
        <v>36.233499908447257</v>
      </c>
      <c r="H389" s="62">
        <v>112414.39999999999</v>
      </c>
      <c r="K389" s="67">
        <f t="shared" si="174"/>
        <v>0</v>
      </c>
      <c r="L389" s="67">
        <f t="shared" si="175"/>
        <v>-3.8394709460037424E-2</v>
      </c>
      <c r="M389" s="67">
        <f t="shared" si="150"/>
        <v>-6.6326850561131412E-3</v>
      </c>
      <c r="N389" s="67">
        <f t="shared" si="151"/>
        <v>-2.1440291884429419E-2</v>
      </c>
      <c r="O389" s="67">
        <f t="shared" si="152"/>
        <v>-2.2328271090912288E-3</v>
      </c>
      <c r="P389" s="67">
        <f t="shared" si="153"/>
        <v>-2.1956185073691903E-2</v>
      </c>
      <c r="S389" s="67">
        <f t="shared" si="176"/>
        <v>0</v>
      </c>
      <c r="T389" s="67">
        <f t="shared" si="177"/>
        <v>-3.9151213406883545E-2</v>
      </c>
      <c r="U389" s="67">
        <f t="shared" si="154"/>
        <v>-6.6547790608803134E-3</v>
      </c>
      <c r="V389" s="67">
        <f t="shared" si="155"/>
        <v>-2.1673473961081564E-2</v>
      </c>
      <c r="W389" s="67">
        <f t="shared" si="156"/>
        <v>-2.2353235843648352E-3</v>
      </c>
      <c r="X389" s="67">
        <f t="shared" si="157"/>
        <v>-2.2200809412686515E-2</v>
      </c>
      <c r="AR389" s="122">
        <f t="shared" si="158"/>
        <v>0</v>
      </c>
      <c r="AS389" s="76">
        <f t="shared" si="159"/>
        <v>-3.9151213406883545E-2</v>
      </c>
      <c r="AT389" s="122">
        <f t="shared" si="160"/>
        <v>-6.6547790608803134E-3</v>
      </c>
      <c r="AU389" s="76">
        <f t="shared" si="161"/>
        <v>-2.1673473961081564E-2</v>
      </c>
      <c r="AV389" s="76">
        <f t="shared" si="162"/>
        <v>-2.2353235843648352E-3</v>
      </c>
      <c r="AW389" s="76">
        <f t="shared" si="163"/>
        <v>-2.2200809412686515E-2</v>
      </c>
      <c r="AY389" s="118">
        <v>44865</v>
      </c>
      <c r="AZ389" s="123">
        <f t="shared" si="164"/>
        <v>0</v>
      </c>
      <c r="BA389" s="67">
        <f t="shared" si="165"/>
        <v>2.2163871329126807E-2</v>
      </c>
      <c r="BB389" s="123">
        <f t="shared" si="166"/>
        <v>2.8091772774053794E-2</v>
      </c>
      <c r="BC389" s="67">
        <f t="shared" si="167"/>
        <v>3.2338359056711806E-2</v>
      </c>
      <c r="BD389" s="67">
        <f t="shared" si="168"/>
        <v>3.0893522274857754E-2</v>
      </c>
      <c r="BE389" s="67">
        <f t="shared" si="169"/>
        <v>2.1490468272437151E-2</v>
      </c>
      <c r="BH389" s="57">
        <f t="shared" si="170"/>
        <v>2.2163871329126807E-2</v>
      </c>
      <c r="BJ389" s="57">
        <f t="shared" si="171"/>
        <v>3.2338359056711806E-2</v>
      </c>
      <c r="BK389" s="57">
        <f t="shared" si="172"/>
        <v>3.0893522274857754E-2</v>
      </c>
      <c r="BL389" s="57">
        <f t="shared" si="173"/>
        <v>2.1490468272437151E-2</v>
      </c>
    </row>
    <row r="390" spans="2:64" x14ac:dyDescent="0.25">
      <c r="B390" s="118">
        <v>44634</v>
      </c>
      <c r="C390" s="62">
        <v>11.629696846008301</v>
      </c>
      <c r="D390" s="62">
        <v>9.3386295318603523</v>
      </c>
      <c r="E390" s="62">
        <v>3.029873132705688</v>
      </c>
      <c r="F390" s="62">
        <v>3.0526046752929692</v>
      </c>
      <c r="G390" s="62">
        <v>37.596376037597658</v>
      </c>
      <c r="H390" s="62">
        <v>111677.2</v>
      </c>
      <c r="K390" s="67">
        <f t="shared" si="174"/>
        <v>0</v>
      </c>
      <c r="L390" s="67">
        <f t="shared" si="175"/>
        <v>9.2252794006222327E-3</v>
      </c>
      <c r="M390" s="67">
        <f t="shared" si="150"/>
        <v>-1.0785883906968774E-2</v>
      </c>
      <c r="N390" s="67">
        <f t="shared" si="151"/>
        <v>-7.526305155163393E-3</v>
      </c>
      <c r="O390" s="67">
        <f t="shared" si="152"/>
        <v>3.7613703688410993E-2</v>
      </c>
      <c r="P390" s="67">
        <f t="shared" si="153"/>
        <v>-6.5578787059309418E-3</v>
      </c>
      <c r="S390" s="67">
        <f t="shared" si="176"/>
        <v>0</v>
      </c>
      <c r="T390" s="67">
        <f t="shared" si="177"/>
        <v>9.1829864213255723E-3</v>
      </c>
      <c r="U390" s="67">
        <f t="shared" si="154"/>
        <v>-1.0844473225380999E-2</v>
      </c>
      <c r="V390" s="67">
        <f t="shared" si="155"/>
        <v>-7.5547707067004999E-3</v>
      </c>
      <c r="W390" s="67">
        <f t="shared" si="156"/>
        <v>3.6923561034282494E-2</v>
      </c>
      <c r="X390" s="67">
        <f t="shared" si="157"/>
        <v>-6.5794760661862716E-3</v>
      </c>
      <c r="AR390" s="122">
        <f t="shared" si="158"/>
        <v>0</v>
      </c>
      <c r="AS390" s="76">
        <f t="shared" si="159"/>
        <v>9.1829864213255723E-3</v>
      </c>
      <c r="AT390" s="122">
        <f t="shared" si="160"/>
        <v>-1.0844473225380999E-2</v>
      </c>
      <c r="AU390" s="76">
        <f t="shared" si="161"/>
        <v>-7.5547707067004999E-3</v>
      </c>
      <c r="AV390" s="76">
        <f t="shared" si="162"/>
        <v>3.6923561034282494E-2</v>
      </c>
      <c r="AW390" s="76">
        <f t="shared" si="163"/>
        <v>-6.5794760661862716E-3</v>
      </c>
      <c r="AY390" s="118">
        <v>44872</v>
      </c>
      <c r="AZ390" s="123">
        <f t="shared" si="164"/>
        <v>0</v>
      </c>
      <c r="BA390" s="67">
        <f t="shared" si="165"/>
        <v>-2.415209111362774E-2</v>
      </c>
      <c r="BB390" s="123">
        <f t="shared" si="166"/>
        <v>-6.7608756373381665E-2</v>
      </c>
      <c r="BC390" s="67">
        <f t="shared" si="167"/>
        <v>-6.616704223888191E-2</v>
      </c>
      <c r="BD390" s="67">
        <f t="shared" si="168"/>
        <v>-4.7146763164658344E-2</v>
      </c>
      <c r="BE390" s="67">
        <f t="shared" si="169"/>
        <v>-3.1094882919613973E-2</v>
      </c>
      <c r="BH390" s="57">
        <f t="shared" si="170"/>
        <v>-2.415209111362774E-2</v>
      </c>
      <c r="BJ390" s="57">
        <f t="shared" si="171"/>
        <v>-6.616704223888191E-2</v>
      </c>
      <c r="BK390" s="57">
        <f t="shared" si="172"/>
        <v>-4.7146763164658344E-2</v>
      </c>
      <c r="BL390" s="57">
        <f t="shared" si="173"/>
        <v>-3.1094882919613973E-2</v>
      </c>
    </row>
    <row r="391" spans="2:64" x14ac:dyDescent="0.25">
      <c r="B391" s="118">
        <v>44641</v>
      </c>
      <c r="C391" s="62">
        <v>11.629696846008301</v>
      </c>
      <c r="D391" s="62">
        <v>9.8637250900268558</v>
      </c>
      <c r="E391" s="62">
        <v>3.11010365486145</v>
      </c>
      <c r="F391" s="62">
        <v>3.117422342300415</v>
      </c>
      <c r="G391" s="62">
        <v>39.371563720703122</v>
      </c>
      <c r="H391" s="62">
        <v>117803.6</v>
      </c>
      <c r="K391" s="67">
        <f t="shared" si="174"/>
        <v>0</v>
      </c>
      <c r="L391" s="67">
        <f t="shared" si="175"/>
        <v>5.6228331617080407E-2</v>
      </c>
      <c r="M391" s="67">
        <f t="shared" si="150"/>
        <v>2.6479828904293345E-2</v>
      </c>
      <c r="N391" s="67">
        <f t="shared" si="151"/>
        <v>2.1233560811874552E-2</v>
      </c>
      <c r="O391" s="67">
        <f t="shared" si="152"/>
        <v>4.7216989247320429E-2</v>
      </c>
      <c r="P391" s="67">
        <f t="shared" si="153"/>
        <v>5.485810890674192E-2</v>
      </c>
      <c r="S391" s="67">
        <f t="shared" si="176"/>
        <v>0</v>
      </c>
      <c r="T391" s="67">
        <f t="shared" si="177"/>
        <v>5.4704385033454775E-2</v>
      </c>
      <c r="U391" s="67">
        <f t="shared" si="154"/>
        <v>2.6135306922643799E-2</v>
      </c>
      <c r="V391" s="67">
        <f t="shared" si="155"/>
        <v>2.1011269938280046E-2</v>
      </c>
      <c r="W391" s="67">
        <f t="shared" si="156"/>
        <v>4.6136158980158742E-2</v>
      </c>
      <c r="X391" s="67">
        <f t="shared" si="157"/>
        <v>5.340626395565172E-2</v>
      </c>
      <c r="AR391" s="122">
        <f t="shared" si="158"/>
        <v>0</v>
      </c>
      <c r="AS391" s="76">
        <f t="shared" si="159"/>
        <v>5.4704385033454775E-2</v>
      </c>
      <c r="AT391" s="122">
        <f t="shared" si="160"/>
        <v>2.6135306922643799E-2</v>
      </c>
      <c r="AU391" s="76">
        <f t="shared" si="161"/>
        <v>2.1011269938280046E-2</v>
      </c>
      <c r="AV391" s="76">
        <f t="shared" si="162"/>
        <v>4.6136158980158742E-2</v>
      </c>
      <c r="AW391" s="76">
        <f t="shared" si="163"/>
        <v>5.340626395565172E-2</v>
      </c>
      <c r="AY391" s="118">
        <v>44879</v>
      </c>
      <c r="AZ391" s="123">
        <f t="shared" si="164"/>
        <v>0</v>
      </c>
      <c r="BA391" s="67">
        <f t="shared" si="165"/>
        <v>-2.4613817847519877E-2</v>
      </c>
      <c r="BB391" s="123">
        <f t="shared" si="166"/>
        <v>-3.9754446964864326E-2</v>
      </c>
      <c r="BC391" s="67">
        <f t="shared" si="167"/>
        <v>-3.6003682532602124E-2</v>
      </c>
      <c r="BD391" s="67">
        <f t="shared" si="168"/>
        <v>-1.6894740804567765E-2</v>
      </c>
      <c r="BE391" s="67">
        <f t="shared" si="169"/>
        <v>-2.6129267244170619E-2</v>
      </c>
      <c r="BH391" s="57">
        <f t="shared" si="170"/>
        <v>-2.4613817847519877E-2</v>
      </c>
      <c r="BJ391" s="57">
        <f t="shared" si="171"/>
        <v>-3.6003682532602124E-2</v>
      </c>
      <c r="BK391" s="57">
        <f t="shared" si="172"/>
        <v>-1.6894740804567765E-2</v>
      </c>
      <c r="BL391" s="57">
        <f t="shared" si="173"/>
        <v>-2.6129267244170619E-2</v>
      </c>
    </row>
    <row r="392" spans="2:64" x14ac:dyDescent="0.25">
      <c r="B392" s="118">
        <v>44648</v>
      </c>
      <c r="C392" s="62">
        <v>11.629696846008301</v>
      </c>
      <c r="D392" s="62">
        <v>9.6781316757202145</v>
      </c>
      <c r="E392" s="62">
        <v>3.1541516304016119</v>
      </c>
      <c r="F392" s="62">
        <v>3.1791532993316651</v>
      </c>
      <c r="G392" s="62">
        <v>40.237594604492188</v>
      </c>
      <c r="H392" s="62">
        <v>120116.2</v>
      </c>
      <c r="K392" s="67">
        <f t="shared" si="174"/>
        <v>0</v>
      </c>
      <c r="L392" s="67">
        <f t="shared" si="175"/>
        <v>-1.8815752934385199E-2</v>
      </c>
      <c r="M392" s="67">
        <f t="shared" si="150"/>
        <v>1.4162864144836362E-2</v>
      </c>
      <c r="N392" s="67">
        <f t="shared" si="151"/>
        <v>1.980192295205585E-2</v>
      </c>
      <c r="O392" s="67">
        <f t="shared" si="152"/>
        <v>2.1996354778605731E-2</v>
      </c>
      <c r="P392" s="67">
        <f t="shared" si="153"/>
        <v>1.9630979019316763E-2</v>
      </c>
      <c r="S392" s="67">
        <f t="shared" si="176"/>
        <v>0</v>
      </c>
      <c r="T392" s="67">
        <f t="shared" si="177"/>
        <v>-1.8995021490629326E-2</v>
      </c>
      <c r="U392" s="67">
        <f t="shared" si="154"/>
        <v>1.4063507799150611E-2</v>
      </c>
      <c r="V392" s="67">
        <f t="shared" si="155"/>
        <v>1.9608415253982908E-2</v>
      </c>
      <c r="W392" s="67">
        <f t="shared" si="156"/>
        <v>2.1757925022319848E-2</v>
      </c>
      <c r="X392" s="67">
        <f t="shared" si="157"/>
        <v>1.9440776560918596E-2</v>
      </c>
      <c r="AR392" s="122">
        <f t="shared" si="158"/>
        <v>0</v>
      </c>
      <c r="AS392" s="76">
        <f t="shared" si="159"/>
        <v>-1.8995021490629326E-2</v>
      </c>
      <c r="AT392" s="122">
        <f t="shared" si="160"/>
        <v>1.4063507799150611E-2</v>
      </c>
      <c r="AU392" s="76">
        <f t="shared" si="161"/>
        <v>1.9608415253982908E-2</v>
      </c>
      <c r="AV392" s="76">
        <f t="shared" si="162"/>
        <v>2.1757925022319848E-2</v>
      </c>
      <c r="AW392" s="76">
        <f t="shared" si="163"/>
        <v>1.9440776560918596E-2</v>
      </c>
      <c r="AY392" s="118">
        <v>44886</v>
      </c>
      <c r="AZ392" s="123">
        <f t="shared" si="164"/>
        <v>0</v>
      </c>
      <c r="BA392" s="67">
        <f t="shared" si="165"/>
        <v>4.2106258415405745E-2</v>
      </c>
      <c r="BB392" s="123">
        <f t="shared" si="166"/>
        <v>9.3977595948134235E-2</v>
      </c>
      <c r="BC392" s="67">
        <f t="shared" si="167"/>
        <v>7.772091492434885E-2</v>
      </c>
      <c r="BD392" s="67">
        <f t="shared" si="168"/>
        <v>5.6153113605284272E-2</v>
      </c>
      <c r="BE392" s="67">
        <f t="shared" si="169"/>
        <v>-7.6452114005233244E-3</v>
      </c>
      <c r="BH392" s="57">
        <f t="shared" si="170"/>
        <v>4.2106258415405745E-2</v>
      </c>
      <c r="BJ392" s="57">
        <f t="shared" si="171"/>
        <v>7.772091492434885E-2</v>
      </c>
      <c r="BK392" s="57">
        <f t="shared" si="172"/>
        <v>5.6153113605284272E-2</v>
      </c>
      <c r="BL392" s="57">
        <f t="shared" si="173"/>
        <v>-7.6452114005233244E-3</v>
      </c>
    </row>
    <row r="393" spans="2:64" x14ac:dyDescent="0.25">
      <c r="B393" s="118">
        <v>44655</v>
      </c>
      <c r="C393" s="62">
        <v>11.629696846008301</v>
      </c>
      <c r="D393" s="62">
        <v>9.6726774215698246</v>
      </c>
      <c r="E393" s="62">
        <v>3.1289814472198492</v>
      </c>
      <c r="F393" s="62">
        <v>3.145201253890991</v>
      </c>
      <c r="G393" s="62">
        <v>44.238236236572263</v>
      </c>
      <c r="H393" s="62">
        <v>119115.4</v>
      </c>
      <c r="K393" s="67">
        <f t="shared" si="174"/>
        <v>0</v>
      </c>
      <c r="L393" s="67">
        <f t="shared" si="175"/>
        <v>-5.6356478018093625E-4</v>
      </c>
      <c r="M393" s="67">
        <f t="shared" si="150"/>
        <v>-7.9800168575148156E-3</v>
      </c>
      <c r="N393" s="67">
        <f t="shared" si="151"/>
        <v>-1.0679587375610922E-2</v>
      </c>
      <c r="O393" s="67">
        <f t="shared" si="152"/>
        <v>9.9425466939652374E-2</v>
      </c>
      <c r="P393" s="67">
        <f t="shared" si="153"/>
        <v>-8.3319319125979563E-3</v>
      </c>
      <c r="S393" s="67">
        <f t="shared" si="176"/>
        <v>0</v>
      </c>
      <c r="T393" s="67">
        <f t="shared" si="177"/>
        <v>-5.6372364250060916E-4</v>
      </c>
      <c r="U393" s="67">
        <f t="shared" si="154"/>
        <v>-8.0120276032978176E-3</v>
      </c>
      <c r="V393" s="67">
        <f t="shared" si="155"/>
        <v>-1.0737023464037657E-2</v>
      </c>
      <c r="W393" s="67">
        <f t="shared" si="156"/>
        <v>9.4787740574579157E-2</v>
      </c>
      <c r="X393" s="67">
        <f t="shared" si="157"/>
        <v>-8.3668364741349595E-3</v>
      </c>
      <c r="AR393" s="122">
        <f t="shared" si="158"/>
        <v>0</v>
      </c>
      <c r="AS393" s="76">
        <f t="shared" si="159"/>
        <v>-5.6372364250060916E-4</v>
      </c>
      <c r="AT393" s="122">
        <f t="shared" si="160"/>
        <v>-8.0120276032978176E-3</v>
      </c>
      <c r="AU393" s="76">
        <f t="shared" si="161"/>
        <v>-1.0737023464037657E-2</v>
      </c>
      <c r="AV393" s="76">
        <f t="shared" si="162"/>
        <v>9.4787740574579157E-2</v>
      </c>
      <c r="AW393" s="76">
        <f t="shared" si="163"/>
        <v>-8.3668364741349595E-3</v>
      </c>
      <c r="AY393" s="118">
        <v>44893</v>
      </c>
      <c r="AZ393" s="123">
        <f t="shared" si="164"/>
        <v>0</v>
      </c>
      <c r="BA393" s="67">
        <f t="shared" si="165"/>
        <v>2.4088275059669883E-2</v>
      </c>
      <c r="BB393" s="123">
        <f t="shared" si="166"/>
        <v>-1.1236428032226861E-3</v>
      </c>
      <c r="BC393" s="67">
        <f t="shared" si="167"/>
        <v>-6.3057995109187396E-3</v>
      </c>
      <c r="BD393" s="67">
        <f t="shared" si="168"/>
        <v>1.2087333597862838E-2</v>
      </c>
      <c r="BE393" s="67">
        <f t="shared" si="169"/>
        <v>1.2239753130159627E-2</v>
      </c>
      <c r="BH393" s="57">
        <f t="shared" si="170"/>
        <v>2.4088275059669883E-2</v>
      </c>
      <c r="BJ393" s="57">
        <f t="shared" si="171"/>
        <v>-6.3057995109187396E-3</v>
      </c>
      <c r="BK393" s="57">
        <f t="shared" si="172"/>
        <v>1.2087333597862838E-2</v>
      </c>
      <c r="BL393" s="57">
        <f t="shared" si="173"/>
        <v>1.2239753130159627E-2</v>
      </c>
    </row>
    <row r="394" spans="2:64" x14ac:dyDescent="0.25">
      <c r="B394" s="118">
        <v>44662</v>
      </c>
      <c r="C394" s="62">
        <v>11.629696846008301</v>
      </c>
      <c r="D394" s="62">
        <v>9.7524418830871582</v>
      </c>
      <c r="E394" s="62">
        <v>3.1659502983093262</v>
      </c>
      <c r="F394" s="62">
        <v>3.1849406361579899</v>
      </c>
      <c r="G394" s="62">
        <v>43.754329681396477</v>
      </c>
      <c r="H394" s="62">
        <v>116516</v>
      </c>
      <c r="K394" s="67">
        <f t="shared" si="174"/>
        <v>0</v>
      </c>
      <c r="L394" s="67">
        <f t="shared" si="175"/>
        <v>8.2463684087572542E-3</v>
      </c>
      <c r="M394" s="67">
        <f t="shared" si="150"/>
        <v>1.1814979319332286E-2</v>
      </c>
      <c r="N394" s="67">
        <f t="shared" si="151"/>
        <v>1.2634925099892058E-2</v>
      </c>
      <c r="O394" s="67">
        <f t="shared" si="152"/>
        <v>-1.0938649375350384E-2</v>
      </c>
      <c r="P394" s="67">
        <f t="shared" si="153"/>
        <v>-2.1822535121403197E-2</v>
      </c>
      <c r="S394" s="67">
        <f t="shared" si="176"/>
        <v>0</v>
      </c>
      <c r="T394" s="67">
        <f t="shared" si="177"/>
        <v>8.2125528890860406E-3</v>
      </c>
      <c r="U394" s="67">
        <f t="shared" si="154"/>
        <v>1.1745727390871407E-2</v>
      </c>
      <c r="V394" s="67">
        <f t="shared" si="155"/>
        <v>1.255577047823573E-2</v>
      </c>
      <c r="W394" s="67">
        <f t="shared" si="156"/>
        <v>-1.0998916295878892E-2</v>
      </c>
      <c r="X394" s="67">
        <f t="shared" si="157"/>
        <v>-2.2064168477556743E-2</v>
      </c>
      <c r="AR394" s="122">
        <f t="shared" si="158"/>
        <v>0</v>
      </c>
      <c r="AS394" s="76">
        <f t="shared" si="159"/>
        <v>8.2125528890860406E-3</v>
      </c>
      <c r="AT394" s="122">
        <f t="shared" si="160"/>
        <v>1.1745727390871407E-2</v>
      </c>
      <c r="AU394" s="76">
        <f t="shared" si="161"/>
        <v>1.255577047823573E-2</v>
      </c>
      <c r="AV394" s="76">
        <f t="shared" si="162"/>
        <v>-1.0998916295878892E-2</v>
      </c>
      <c r="AW394" s="76">
        <f t="shared" si="163"/>
        <v>-2.2064168477556743E-2</v>
      </c>
      <c r="AY394" s="118">
        <v>44900</v>
      </c>
      <c r="AZ394" s="123">
        <f t="shared" si="164"/>
        <v>0</v>
      </c>
      <c r="BA394" s="67">
        <f t="shared" si="165"/>
        <v>-3.0592510642170881E-3</v>
      </c>
      <c r="BB394" s="123">
        <f t="shared" si="166"/>
        <v>-5.1322837018446907E-2</v>
      </c>
      <c r="BC394" s="67">
        <f t="shared" si="167"/>
        <v>-4.0338918744735025E-2</v>
      </c>
      <c r="BD394" s="67">
        <f t="shared" si="168"/>
        <v>-5.4389924139600247E-2</v>
      </c>
      <c r="BE394" s="67">
        <f t="shared" si="169"/>
        <v>-2.1487600770555296E-2</v>
      </c>
      <c r="BH394" s="57">
        <f t="shared" si="170"/>
        <v>-3.0592510642170881E-3</v>
      </c>
      <c r="BJ394" s="57">
        <f t="shared" si="171"/>
        <v>-4.0338918744735025E-2</v>
      </c>
      <c r="BK394" s="57">
        <f t="shared" si="172"/>
        <v>-5.4389924139600247E-2</v>
      </c>
      <c r="BL394" s="57">
        <f t="shared" si="173"/>
        <v>-2.1487600770555296E-2</v>
      </c>
    </row>
    <row r="395" spans="2:64" x14ac:dyDescent="0.25">
      <c r="B395" s="118">
        <v>44669</v>
      </c>
      <c r="C395" s="62">
        <v>11.629696846008301</v>
      </c>
      <c r="D395" s="62">
        <v>9.6552920341491699</v>
      </c>
      <c r="E395" s="62">
        <v>3.081393837928772</v>
      </c>
      <c r="F395" s="62">
        <v>3.0653365254402161</v>
      </c>
      <c r="G395" s="62">
        <v>41.455554008483887</v>
      </c>
      <c r="H395" s="62">
        <v>114041.5</v>
      </c>
      <c r="K395" s="67">
        <f t="shared" si="174"/>
        <v>0</v>
      </c>
      <c r="L395" s="67">
        <f t="shared" si="175"/>
        <v>-9.9615921943064789E-3</v>
      </c>
      <c r="M395" s="67">
        <f t="shared" si="150"/>
        <v>-2.6708082064872851E-2</v>
      </c>
      <c r="N395" s="67">
        <f t="shared" si="151"/>
        <v>-3.7553010991769331E-2</v>
      </c>
      <c r="O395" s="67">
        <f t="shared" si="152"/>
        <v>-5.253824454977285E-2</v>
      </c>
      <c r="P395" s="67">
        <f t="shared" si="153"/>
        <v>-2.1237426619520106E-2</v>
      </c>
      <c r="S395" s="67">
        <f t="shared" si="176"/>
        <v>0</v>
      </c>
      <c r="T395" s="67">
        <f t="shared" si="177"/>
        <v>-1.0011540842710815E-2</v>
      </c>
      <c r="U395" s="67">
        <f t="shared" si="154"/>
        <v>-2.7071223359849267E-2</v>
      </c>
      <c r="V395" s="67">
        <f t="shared" si="155"/>
        <v>-3.8276290692040922E-2</v>
      </c>
      <c r="W395" s="67">
        <f t="shared" si="156"/>
        <v>-5.3968706481110532E-2</v>
      </c>
      <c r="X395" s="67">
        <f t="shared" si="157"/>
        <v>-2.1466185393885919E-2</v>
      </c>
      <c r="AR395" s="122">
        <f t="shared" si="158"/>
        <v>0</v>
      </c>
      <c r="AS395" s="76">
        <f t="shared" si="159"/>
        <v>-1.0011540842710815E-2</v>
      </c>
      <c r="AT395" s="122">
        <f t="shared" si="160"/>
        <v>-2.7071223359849267E-2</v>
      </c>
      <c r="AU395" s="76">
        <f t="shared" si="161"/>
        <v>-3.8276290692040922E-2</v>
      </c>
      <c r="AV395" s="76">
        <f t="shared" si="162"/>
        <v>-5.3968706481110532E-2</v>
      </c>
      <c r="AW395" s="76">
        <f t="shared" si="163"/>
        <v>-2.1466185393885919E-2</v>
      </c>
      <c r="AY395" s="118">
        <v>44907</v>
      </c>
      <c r="AZ395" s="123">
        <f t="shared" si="164"/>
        <v>0</v>
      </c>
      <c r="BA395" s="67">
        <f t="shared" si="165"/>
        <v>-3.6268466529164017E-2</v>
      </c>
      <c r="BB395" s="123">
        <f t="shared" si="166"/>
        <v>-5.8481965173630156E-2</v>
      </c>
      <c r="BC395" s="67">
        <f t="shared" si="167"/>
        <v>-5.7610476234716435E-2</v>
      </c>
      <c r="BD395" s="67">
        <f t="shared" si="168"/>
        <v>-4.5747659132238154E-2</v>
      </c>
      <c r="BE395" s="67">
        <f t="shared" si="169"/>
        <v>-4.4621804099200711E-2</v>
      </c>
      <c r="BH395" s="57">
        <f t="shared" si="170"/>
        <v>-3.6268466529164017E-2</v>
      </c>
      <c r="BJ395" s="57">
        <f t="shared" si="171"/>
        <v>-5.7610476234716435E-2</v>
      </c>
      <c r="BK395" s="57">
        <f t="shared" si="172"/>
        <v>-4.5747659132238154E-2</v>
      </c>
      <c r="BL395" s="57">
        <f t="shared" si="173"/>
        <v>-4.4621804099200711E-2</v>
      </c>
    </row>
    <row r="396" spans="2:64" x14ac:dyDescent="0.25">
      <c r="B396" s="118">
        <v>44676</v>
      </c>
      <c r="C396" s="62">
        <v>11.640094947814941</v>
      </c>
      <c r="D396" s="62">
        <v>9.622227668762207</v>
      </c>
      <c r="E396" s="62">
        <v>3.0740672588348388</v>
      </c>
      <c r="F396" s="62">
        <v>3.089887142181396</v>
      </c>
      <c r="G396" s="62">
        <v>39.817604064941413</v>
      </c>
      <c r="H396" s="62">
        <v>109208.4</v>
      </c>
      <c r="K396" s="67">
        <f t="shared" si="174"/>
        <v>8.9409912780391565E-4</v>
      </c>
      <c r="L396" s="67">
        <f t="shared" si="175"/>
        <v>-3.4244811311785472E-3</v>
      </c>
      <c r="M396" s="67">
        <f t="shared" si="150"/>
        <v>-2.3776834378489431E-3</v>
      </c>
      <c r="N396" s="67">
        <f t="shared" si="151"/>
        <v>8.0091097787882148E-3</v>
      </c>
      <c r="O396" s="67">
        <f t="shared" si="152"/>
        <v>-3.9510989123610951E-2</v>
      </c>
      <c r="P396" s="67">
        <f t="shared" si="153"/>
        <v>-4.238018616030137E-2</v>
      </c>
      <c r="S396" s="67">
        <f t="shared" si="176"/>
        <v>8.9369965927065789E-4</v>
      </c>
      <c r="T396" s="67">
        <f t="shared" si="177"/>
        <v>-3.4303580875407625E-3</v>
      </c>
      <c r="U396" s="67">
        <f t="shared" si="154"/>
        <v>-2.3805146157678211E-3</v>
      </c>
      <c r="V396" s="67">
        <f t="shared" si="155"/>
        <v>7.977207087295669E-3</v>
      </c>
      <c r="W396" s="67">
        <f t="shared" si="156"/>
        <v>-4.0312737883858828E-2</v>
      </c>
      <c r="X396" s="67">
        <f t="shared" si="157"/>
        <v>-4.3304433808219162E-2</v>
      </c>
      <c r="AR396" s="122">
        <f t="shared" si="158"/>
        <v>8.9369965927065789E-4</v>
      </c>
      <c r="AS396" s="76">
        <f t="shared" si="159"/>
        <v>-3.4303580875407625E-3</v>
      </c>
      <c r="AT396" s="122">
        <f t="shared" si="160"/>
        <v>-2.3805146157678211E-3</v>
      </c>
      <c r="AU396" s="76">
        <f t="shared" si="161"/>
        <v>7.977207087295669E-3</v>
      </c>
      <c r="AV396" s="76">
        <f t="shared" si="162"/>
        <v>-4.0312737883858828E-2</v>
      </c>
      <c r="AW396" s="76">
        <f t="shared" si="163"/>
        <v>-4.3304433808219162E-2</v>
      </c>
      <c r="AY396" s="118">
        <v>44914</v>
      </c>
      <c r="AZ396" s="123">
        <f t="shared" si="164"/>
        <v>0</v>
      </c>
      <c r="BA396" s="67">
        <f t="shared" si="165"/>
        <v>2.4712006362369716E-2</v>
      </c>
      <c r="BB396" s="123">
        <f t="shared" si="166"/>
        <v>5.4331377989129188E-2</v>
      </c>
      <c r="BC396" s="67">
        <f t="shared" si="167"/>
        <v>3.7654132192284792E-2</v>
      </c>
      <c r="BD396" s="67">
        <f t="shared" si="168"/>
        <v>3.1914893427636315E-2</v>
      </c>
      <c r="BE396" s="67">
        <f t="shared" si="169"/>
        <v>3.0920852289498865E-2</v>
      </c>
      <c r="BH396" s="57">
        <f t="shared" si="170"/>
        <v>2.4712006362369716E-2</v>
      </c>
      <c r="BJ396" s="57">
        <f t="shared" si="171"/>
        <v>3.7654132192284792E-2</v>
      </c>
      <c r="BK396" s="57">
        <f t="shared" si="172"/>
        <v>3.1914893427636315E-2</v>
      </c>
      <c r="BL396" s="57">
        <f t="shared" si="173"/>
        <v>3.0920852289498865E-2</v>
      </c>
    </row>
    <row r="397" spans="2:64" x14ac:dyDescent="0.25">
      <c r="B397" s="118">
        <v>44683</v>
      </c>
      <c r="C397" s="62">
        <v>11.655692100524901</v>
      </c>
      <c r="D397" s="62">
        <v>8.5641513824462887</v>
      </c>
      <c r="E397" s="62">
        <v>2.9958118915557859</v>
      </c>
      <c r="F397" s="62">
        <v>3.0167809963226322</v>
      </c>
      <c r="G397" s="62">
        <v>39.231864929199219</v>
      </c>
      <c r="H397" s="62">
        <v>106390</v>
      </c>
      <c r="K397" s="67">
        <f t="shared" si="174"/>
        <v>1.3399506430047392E-3</v>
      </c>
      <c r="L397" s="67">
        <f t="shared" si="175"/>
        <v>-0.10996167652017619</v>
      </c>
      <c r="M397" s="67">
        <f t="shared" si="150"/>
        <v>-2.5456621696922088E-2</v>
      </c>
      <c r="N397" s="67">
        <f t="shared" si="151"/>
        <v>-2.3659811020525612E-2</v>
      </c>
      <c r="O397" s="67">
        <f t="shared" si="152"/>
        <v>-1.4710557038712602E-2</v>
      </c>
      <c r="P397" s="67">
        <f t="shared" si="153"/>
        <v>-2.5807538614245784E-2</v>
      </c>
      <c r="S397" s="67">
        <f t="shared" si="176"/>
        <v>1.3390537102828761E-3</v>
      </c>
      <c r="T397" s="67">
        <f t="shared" si="177"/>
        <v>-0.11649075709332091</v>
      </c>
      <c r="U397" s="67">
        <f t="shared" si="154"/>
        <v>-2.5786247630572037E-2</v>
      </c>
      <c r="V397" s="67">
        <f t="shared" si="155"/>
        <v>-2.3944199017728447E-2</v>
      </c>
      <c r="W397" s="67">
        <f t="shared" si="156"/>
        <v>-1.4819830253596462E-2</v>
      </c>
      <c r="X397" s="67">
        <f t="shared" si="157"/>
        <v>-2.6146395901024903E-2</v>
      </c>
      <c r="AR397" s="122">
        <f t="shared" si="158"/>
        <v>1.3390537102828761E-3</v>
      </c>
      <c r="AS397" s="76" t="str">
        <f t="shared" si="159"/>
        <v/>
      </c>
      <c r="AT397" s="122">
        <f t="shared" si="160"/>
        <v>-2.5786247630572037E-2</v>
      </c>
      <c r="AU397" s="76">
        <f t="shared" si="161"/>
        <v>-2.3944199017728447E-2</v>
      </c>
      <c r="AV397" s="76">
        <f t="shared" si="162"/>
        <v>-1.4819830253596462E-2</v>
      </c>
      <c r="AW397" s="76">
        <f t="shared" si="163"/>
        <v>-2.6146395901024903E-2</v>
      </c>
      <c r="AY397" s="118">
        <v>44921</v>
      </c>
      <c r="AZ397" s="123">
        <f t="shared" si="164"/>
        <v>0</v>
      </c>
      <c r="BA397" s="67">
        <f t="shared" si="165"/>
        <v>5.809855970375623E-4</v>
      </c>
      <c r="BB397" s="123">
        <f t="shared" si="166"/>
        <v>3.3307214638514174E-2</v>
      </c>
      <c r="BC397" s="67">
        <f t="shared" si="167"/>
        <v>2.4337513966249391E-2</v>
      </c>
      <c r="BD397" s="67">
        <f t="shared" si="168"/>
        <v>1.4664754891756237E-2</v>
      </c>
      <c r="BE397" s="67">
        <f t="shared" si="169"/>
        <v>2.0054190307184704E-2</v>
      </c>
      <c r="BH397" s="57">
        <f t="shared" si="170"/>
        <v>5.809855970375623E-4</v>
      </c>
      <c r="BJ397" s="57">
        <f t="shared" si="171"/>
        <v>2.4337513966249391E-2</v>
      </c>
      <c r="BK397" s="57">
        <f t="shared" si="172"/>
        <v>1.4664754891756237E-2</v>
      </c>
      <c r="BL397" s="57">
        <f t="shared" si="173"/>
        <v>2.0054190307184704E-2</v>
      </c>
    </row>
    <row r="398" spans="2:64" x14ac:dyDescent="0.25">
      <c r="B398" s="118">
        <v>44690</v>
      </c>
      <c r="C398" s="62">
        <v>11.655692100524901</v>
      </c>
      <c r="D398" s="62">
        <v>8.4946126937866211</v>
      </c>
      <c r="E398" s="62">
        <v>3.014742803573609</v>
      </c>
      <c r="F398" s="62">
        <v>3.0430945396423339</v>
      </c>
      <c r="G398" s="62">
        <v>39.930989837646493</v>
      </c>
      <c r="H398" s="62">
        <v>104673.8</v>
      </c>
      <c r="K398" s="67">
        <f t="shared" si="174"/>
        <v>0</v>
      </c>
      <c r="L398" s="67">
        <f t="shared" si="175"/>
        <v>-8.1197407138551281E-3</v>
      </c>
      <c r="M398" s="67">
        <f t="shared" si="150"/>
        <v>6.3191257338897078E-3</v>
      </c>
      <c r="N398" s="67">
        <f t="shared" si="151"/>
        <v>8.7223909696385604E-3</v>
      </c>
      <c r="O398" s="67">
        <f t="shared" si="152"/>
        <v>1.7820333285429202E-2</v>
      </c>
      <c r="P398" s="67">
        <f t="shared" si="153"/>
        <v>-1.6131215339787564E-2</v>
      </c>
      <c r="S398" s="67">
        <f t="shared" si="176"/>
        <v>0</v>
      </c>
      <c r="T398" s="67">
        <f t="shared" si="177"/>
        <v>-8.1528853476371069E-3</v>
      </c>
      <c r="U398" s="67">
        <f t="shared" si="154"/>
        <v>6.2992437726530166E-3</v>
      </c>
      <c r="V398" s="67">
        <f t="shared" si="155"/>
        <v>8.6845706806419152E-3</v>
      </c>
      <c r="W398" s="67">
        <f t="shared" si="156"/>
        <v>1.7663412655721539E-2</v>
      </c>
      <c r="X398" s="67">
        <f t="shared" si="157"/>
        <v>-1.6262739744190017E-2</v>
      </c>
      <c r="AR398" s="122">
        <f t="shared" si="158"/>
        <v>0</v>
      </c>
      <c r="AS398" s="76">
        <f t="shared" si="159"/>
        <v>-8.1528853476371069E-3</v>
      </c>
      <c r="AT398" s="122">
        <f t="shared" si="160"/>
        <v>6.2992437726530166E-3</v>
      </c>
      <c r="AU398" s="76">
        <f t="shared" si="161"/>
        <v>8.6845706806419152E-3</v>
      </c>
      <c r="AV398" s="76">
        <f t="shared" si="162"/>
        <v>1.7663412655721539E-2</v>
      </c>
      <c r="AW398" s="76">
        <f t="shared" si="163"/>
        <v>-1.6262739744190017E-2</v>
      </c>
      <c r="AY398" s="118">
        <v>44928</v>
      </c>
      <c r="AZ398" s="123">
        <f t="shared" si="164"/>
        <v>0</v>
      </c>
      <c r="BA398" s="67">
        <f t="shared" si="165"/>
        <v>-2.2516810315958227E-2</v>
      </c>
      <c r="BB398" s="123">
        <f t="shared" si="166"/>
        <v>-2.5973367837096497E-2</v>
      </c>
      <c r="BC398" s="67">
        <f t="shared" si="167"/>
        <v>-1.4951248299618306E-2</v>
      </c>
      <c r="BD398" s="67">
        <f t="shared" si="168"/>
        <v>-5.8536841547130153E-2</v>
      </c>
      <c r="BE398" s="67">
        <f t="shared" si="169"/>
        <v>-2.6808473910564387E-2</v>
      </c>
      <c r="BH398" s="57">
        <f t="shared" si="170"/>
        <v>-2.2516810315958227E-2</v>
      </c>
      <c r="BJ398" s="57">
        <f t="shared" si="171"/>
        <v>-1.4951248299618306E-2</v>
      </c>
      <c r="BK398" s="57">
        <f t="shared" si="172"/>
        <v>-5.8536841547130153E-2</v>
      </c>
      <c r="BL398" s="57">
        <f t="shared" si="173"/>
        <v>-2.6808473910564387E-2</v>
      </c>
    </row>
    <row r="399" spans="2:64" x14ac:dyDescent="0.25">
      <c r="B399" s="118">
        <v>44697</v>
      </c>
      <c r="C399" s="62">
        <v>11.655692100524901</v>
      </c>
      <c r="D399" s="62">
        <v>8.6432342529296875</v>
      </c>
      <c r="E399" s="62">
        <v>3.0620700836181638</v>
      </c>
      <c r="F399" s="62">
        <v>3.0585732936859129</v>
      </c>
      <c r="G399" s="62">
        <v>40.087720489501947</v>
      </c>
      <c r="H399" s="62">
        <v>107752.4</v>
      </c>
      <c r="K399" s="67">
        <f t="shared" si="174"/>
        <v>0</v>
      </c>
      <c r="L399" s="67">
        <f t="shared" si="175"/>
        <v>1.7495978274768786E-2</v>
      </c>
      <c r="M399" s="67">
        <f t="shared" ref="M399:M462" si="178">E399/E398-1</f>
        <v>1.5698612826425595E-2</v>
      </c>
      <c r="N399" s="67">
        <f t="shared" ref="N399:N462" si="179">F399/F398-1</f>
        <v>5.0865176358925179E-3</v>
      </c>
      <c r="O399" s="67">
        <f t="shared" ref="O399:O462" si="180">G399/G398-1</f>
        <v>3.9250379840995997E-3</v>
      </c>
      <c r="P399" s="67">
        <f t="shared" ref="P399:P462" si="181">H399/H398-1</f>
        <v>2.9411371326922175E-2</v>
      </c>
      <c r="S399" s="67">
        <f t="shared" si="176"/>
        <v>0</v>
      </c>
      <c r="T399" s="67">
        <f t="shared" si="177"/>
        <v>1.7344685771291841E-2</v>
      </c>
      <c r="U399" s="67">
        <f t="shared" ref="U399:U462" si="182">LN(1+M399)</f>
        <v>1.5576664230797338E-2</v>
      </c>
      <c r="V399" s="67">
        <f t="shared" ref="V399:V462" si="183">LN(1+N399)</f>
        <v>5.0736250056417839E-3</v>
      </c>
      <c r="W399" s="67">
        <f t="shared" ref="W399:W462" si="184">LN(1+O399)</f>
        <v>3.9173551196392611E-3</v>
      </c>
      <c r="X399" s="67">
        <f t="shared" ref="X399:X462" si="185">LN(1+P399)</f>
        <v>2.8987154733617959E-2</v>
      </c>
      <c r="AR399" s="122">
        <f t="shared" ref="AR399:AR462" si="186">IF(OR(S399&gt;(AJ$17+AJ$16*AI$21),S399&lt;(AJ$17-AJ$16*AI$21)),"",S399)</f>
        <v>0</v>
      </c>
      <c r="AS399" s="76">
        <f t="shared" ref="AS399:AS462" si="187">IF(OR(T399&gt;(AK$17+AK$16*AI$21),T399&lt;(AK$17-AK$16*AI$21)),"",T399)</f>
        <v>1.7344685771291841E-2</v>
      </c>
      <c r="AT399" s="122">
        <f t="shared" ref="AT399:AT462" si="188">IF(OR(U399&gt;(AL$17+AL$16*AI$21),U399&lt;(AL$17-AL$16*AI$21)),"",U399)</f>
        <v>1.5576664230797338E-2</v>
      </c>
      <c r="AU399" s="76">
        <f t="shared" ref="AU399:AU462" si="189">IF(OR(V399&gt;(AM$17+AM$16*AI$21),V399&lt;(AM$17-AM$16*AI$21)),"",V399)</f>
        <v>5.0736250056417839E-3</v>
      </c>
      <c r="AV399" s="76">
        <f t="shared" ref="AV399:AV462" si="190">IF(OR(W399&gt;(AN$17+AN$16*AI$21),W399&lt;(AN$17-AN$16*AI$21)),"",W399)</f>
        <v>3.9173551196392611E-3</v>
      </c>
      <c r="AW399" s="76">
        <f t="shared" ref="AW399:AW462" si="191">IF(OR(X399&gt;(AO$17+AO$16*AI$21),X399&lt;(AO$17-AO$16*AI$21)),"",X399)</f>
        <v>2.8987154733617959E-2</v>
      </c>
      <c r="AY399" s="118">
        <v>44935</v>
      </c>
      <c r="AZ399" s="123">
        <f t="shared" ref="AZ399:AZ462" si="192">_xlfn.XLOOKUP($AY399,$B:$B,AR:AR,0)</f>
        <v>0</v>
      </c>
      <c r="BA399" s="67">
        <f t="shared" ref="BA399:BA462" si="193">_xlfn.XLOOKUP($AY399,$B:$B,AS:AS,0)</f>
        <v>1.7016102892846489E-2</v>
      </c>
      <c r="BB399" s="123">
        <f t="shared" ref="BB399:BB462" si="194">_xlfn.XLOOKUP($AY399,$B:$B,AT:AT,0)</f>
        <v>2.7549958844238231E-2</v>
      </c>
      <c r="BC399" s="67">
        <f t="shared" ref="BC399:BC462" si="195">_xlfn.XLOOKUP($AY399,$B:$B,AU:AU,0)</f>
        <v>2.5420141645223531E-2</v>
      </c>
      <c r="BD399" s="67">
        <f t="shared" ref="BD399:BD462" si="196">_xlfn.XLOOKUP($AY399,$B:$B,AV:AV,0)</f>
        <v>2.4099338117206395E-2</v>
      </c>
      <c r="BE399" s="67">
        <f t="shared" ref="BE399:BE462" si="197">_xlfn.XLOOKUP($AY399,$B:$B,AW:AW,0)</f>
        <v>4.1342686398519249E-2</v>
      </c>
      <c r="BH399" s="57">
        <f t="shared" ref="BH399:BH462" si="198">BA399</f>
        <v>1.7016102892846489E-2</v>
      </c>
      <c r="BJ399" s="57">
        <f t="shared" ref="BJ399:BJ462" si="199">BC399</f>
        <v>2.5420141645223531E-2</v>
      </c>
      <c r="BK399" s="57">
        <f t="shared" ref="BK399:BK462" si="200">BD399</f>
        <v>2.4099338117206395E-2</v>
      </c>
      <c r="BL399" s="57">
        <f t="shared" ref="BL399:BL462" si="201">BE399</f>
        <v>4.1342686398519249E-2</v>
      </c>
    </row>
    <row r="400" spans="2:64" x14ac:dyDescent="0.25">
      <c r="B400" s="118">
        <v>44704</v>
      </c>
      <c r="C400" s="62">
        <v>11.655692100524901</v>
      </c>
      <c r="D400" s="62">
        <v>9.0113792419433594</v>
      </c>
      <c r="E400" s="62">
        <v>3.122018003463745</v>
      </c>
      <c r="F400" s="62">
        <v>3.1514447212219241</v>
      </c>
      <c r="G400" s="62">
        <v>42.250242614746092</v>
      </c>
      <c r="H400" s="62">
        <v>111067.8</v>
      </c>
      <c r="K400" s="67">
        <f t="shared" ref="K400:K463" si="202">C400/C399-1</f>
        <v>0</v>
      </c>
      <c r="L400" s="67">
        <f t="shared" ref="L400:L463" si="203">D400/D399-1</f>
        <v>4.2593429524241611E-2</v>
      </c>
      <c r="M400" s="67">
        <f t="shared" si="178"/>
        <v>1.9577579287390456E-2</v>
      </c>
      <c r="N400" s="67">
        <f t="shared" si="179"/>
        <v>3.0364296885653896E-2</v>
      </c>
      <c r="O400" s="67">
        <f t="shared" si="180"/>
        <v>5.3944751630626175E-2</v>
      </c>
      <c r="P400" s="67">
        <f t="shared" si="181"/>
        <v>3.0768688214833251E-2</v>
      </c>
      <c r="S400" s="67">
        <f t="shared" ref="S400:S463" si="204">LN(1+K400)</f>
        <v>0</v>
      </c>
      <c r="T400" s="67">
        <f t="shared" ref="T400:T463" si="205">LN(1+L400)</f>
        <v>4.1711291321883767E-2</v>
      </c>
      <c r="U400" s="67">
        <f t="shared" si="182"/>
        <v>1.9388403563835008E-2</v>
      </c>
      <c r="V400" s="67">
        <f t="shared" si="183"/>
        <v>2.9912426006041604E-2</v>
      </c>
      <c r="W400" s="67">
        <f t="shared" si="184"/>
        <v>5.2540030937554237E-2</v>
      </c>
      <c r="X400" s="67">
        <f t="shared" si="185"/>
        <v>3.030482313644656E-2</v>
      </c>
      <c r="AR400" s="122">
        <f t="shared" si="186"/>
        <v>0</v>
      </c>
      <c r="AS400" s="76">
        <f t="shared" si="187"/>
        <v>4.1711291321883767E-2</v>
      </c>
      <c r="AT400" s="122">
        <f t="shared" si="188"/>
        <v>1.9388403563835008E-2</v>
      </c>
      <c r="AU400" s="76">
        <f t="shared" si="189"/>
        <v>2.9912426006041604E-2</v>
      </c>
      <c r="AV400" s="76">
        <f t="shared" si="190"/>
        <v>5.2540030937554237E-2</v>
      </c>
      <c r="AW400" s="76">
        <f t="shared" si="191"/>
        <v>3.030482313644656E-2</v>
      </c>
      <c r="AY400" s="118">
        <v>44942</v>
      </c>
      <c r="AZ400" s="123">
        <f t="shared" si="192"/>
        <v>0</v>
      </c>
      <c r="BA400" s="67">
        <f t="shared" si="193"/>
        <v>-2.5367804133543254E-2</v>
      </c>
      <c r="BB400" s="123">
        <f t="shared" si="194"/>
        <v>3.6167030840825432E-3</v>
      </c>
      <c r="BC400" s="67">
        <f t="shared" si="195"/>
        <v>-1.1415647025010663E-3</v>
      </c>
      <c r="BD400" s="67">
        <f t="shared" si="196"/>
        <v>-5.7792360868654385E-3</v>
      </c>
      <c r="BE400" s="67">
        <f t="shared" si="197"/>
        <v>6.6768372553520864E-3</v>
      </c>
      <c r="BH400" s="57">
        <f t="shared" si="198"/>
        <v>-2.5367804133543254E-2</v>
      </c>
      <c r="BJ400" s="57">
        <f t="shared" si="199"/>
        <v>-1.1415647025010663E-3</v>
      </c>
      <c r="BK400" s="57">
        <f t="shared" si="200"/>
        <v>-5.7792360868654385E-3</v>
      </c>
      <c r="BL400" s="57">
        <f t="shared" si="201"/>
        <v>6.6768372553520864E-3</v>
      </c>
    </row>
    <row r="401" spans="2:64" x14ac:dyDescent="0.25">
      <c r="B401" s="118">
        <v>44711</v>
      </c>
      <c r="C401" s="62">
        <v>11.655692100524901</v>
      </c>
      <c r="D401" s="62">
        <v>9.1272771835327156</v>
      </c>
      <c r="E401" s="62">
        <v>3.114130210876465</v>
      </c>
      <c r="F401" s="62">
        <v>3.1235834121704098</v>
      </c>
      <c r="G401" s="62">
        <v>40.466336822509767</v>
      </c>
      <c r="H401" s="62">
        <v>111447.6</v>
      </c>
      <c r="K401" s="67">
        <f t="shared" si="202"/>
        <v>0</v>
      </c>
      <c r="L401" s="67">
        <f t="shared" si="203"/>
        <v>1.2861287764908358E-2</v>
      </c>
      <c r="M401" s="67">
        <f t="shared" si="178"/>
        <v>-2.5265045167993661E-3</v>
      </c>
      <c r="N401" s="67">
        <f t="shared" si="179"/>
        <v>-8.8408052547758187E-3</v>
      </c>
      <c r="O401" s="67">
        <f t="shared" si="180"/>
        <v>-4.2222379845310298E-2</v>
      </c>
      <c r="P401" s="67">
        <f t="shared" si="181"/>
        <v>3.4195329339377079E-3</v>
      </c>
      <c r="S401" s="67">
        <f t="shared" si="204"/>
        <v>0</v>
      </c>
      <c r="T401" s="67">
        <f t="shared" si="205"/>
        <v>1.2779283772924668E-2</v>
      </c>
      <c r="U401" s="67">
        <f t="shared" si="182"/>
        <v>-2.529701515292086E-3</v>
      </c>
      <c r="V401" s="67">
        <f t="shared" si="183"/>
        <v>-8.8801170436416353E-3</v>
      </c>
      <c r="W401" s="67">
        <f t="shared" si="184"/>
        <v>-4.3139657232300878E-2</v>
      </c>
      <c r="X401" s="67">
        <f t="shared" si="185"/>
        <v>3.4136996255388018E-3</v>
      </c>
      <c r="AR401" s="122">
        <f t="shared" si="186"/>
        <v>0</v>
      </c>
      <c r="AS401" s="76">
        <f t="shared" si="187"/>
        <v>1.2779283772924668E-2</v>
      </c>
      <c r="AT401" s="122">
        <f t="shared" si="188"/>
        <v>-2.529701515292086E-3</v>
      </c>
      <c r="AU401" s="76">
        <f t="shared" si="189"/>
        <v>-8.8801170436416353E-3</v>
      </c>
      <c r="AV401" s="76">
        <f t="shared" si="190"/>
        <v>-4.3139657232300878E-2</v>
      </c>
      <c r="AW401" s="76">
        <f t="shared" si="191"/>
        <v>3.4136996255388018E-3</v>
      </c>
      <c r="AY401" s="118">
        <v>44949</v>
      </c>
      <c r="AZ401" s="123">
        <f t="shared" si="192"/>
        <v>0</v>
      </c>
      <c r="BA401" s="67">
        <f t="shared" si="193"/>
        <v>-4.4227821205986409E-2</v>
      </c>
      <c r="BB401" s="123">
        <f t="shared" si="194"/>
        <v>-7.8526958164387567E-3</v>
      </c>
      <c r="BC401" s="67">
        <f t="shared" si="195"/>
        <v>1.7118506456466499E-3</v>
      </c>
      <c r="BD401" s="67">
        <f t="shared" si="196"/>
        <v>-2.1778829410260814E-2</v>
      </c>
      <c r="BE401" s="67">
        <f t="shared" si="197"/>
        <v>1.2691081174451118E-2</v>
      </c>
      <c r="BH401" s="57">
        <f t="shared" si="198"/>
        <v>-4.4227821205986409E-2</v>
      </c>
      <c r="BJ401" s="57">
        <f t="shared" si="199"/>
        <v>1.7118506456466499E-3</v>
      </c>
      <c r="BK401" s="57">
        <f t="shared" si="200"/>
        <v>-2.1778829410260814E-2</v>
      </c>
      <c r="BL401" s="57">
        <f t="shared" si="201"/>
        <v>1.2691081174451118E-2</v>
      </c>
    </row>
    <row r="402" spans="2:64" x14ac:dyDescent="0.25">
      <c r="B402" s="118">
        <v>44718</v>
      </c>
      <c r="C402" s="62">
        <v>11.655692100524901</v>
      </c>
      <c r="D402" s="62">
        <v>8.6186916351318352</v>
      </c>
      <c r="E402" s="62">
        <v>3.0384063720703129</v>
      </c>
      <c r="F402" s="62">
        <v>3.038450956344604</v>
      </c>
      <c r="G402" s="62">
        <v>38.980043792724608</v>
      </c>
      <c r="H402" s="62">
        <v>108239.8</v>
      </c>
      <c r="K402" s="67">
        <f t="shared" si="202"/>
        <v>0</v>
      </c>
      <c r="L402" s="67">
        <f t="shared" si="203"/>
        <v>-5.5721497021966382E-2</v>
      </c>
      <c r="M402" s="67">
        <f t="shared" si="178"/>
        <v>-2.43162082759667E-2</v>
      </c>
      <c r="N402" s="67">
        <f t="shared" si="179"/>
        <v>-2.7254740659111043E-2</v>
      </c>
      <c r="O402" s="67">
        <f t="shared" si="180"/>
        <v>-3.6729122191223262E-2</v>
      </c>
      <c r="P402" s="67">
        <f t="shared" si="181"/>
        <v>-2.8783033461465268E-2</v>
      </c>
      <c r="S402" s="67">
        <f t="shared" si="204"/>
        <v>0</v>
      </c>
      <c r="T402" s="67">
        <f t="shared" si="205"/>
        <v>-5.7334132006622303E-2</v>
      </c>
      <c r="U402" s="67">
        <f t="shared" si="182"/>
        <v>-2.4616728952473448E-2</v>
      </c>
      <c r="V402" s="67">
        <f t="shared" si="183"/>
        <v>-2.763304059027059E-2</v>
      </c>
      <c r="W402" s="67">
        <f t="shared" si="184"/>
        <v>-3.7420621369954034E-2</v>
      </c>
      <c r="X402" s="67">
        <f t="shared" si="185"/>
        <v>-2.9205389164612683E-2</v>
      </c>
      <c r="AR402" s="122">
        <f t="shared" si="186"/>
        <v>0</v>
      </c>
      <c r="AS402" s="76">
        <f t="shared" si="187"/>
        <v>-5.7334132006622303E-2</v>
      </c>
      <c r="AT402" s="122">
        <f t="shared" si="188"/>
        <v>-2.4616728952473448E-2</v>
      </c>
      <c r="AU402" s="76">
        <f t="shared" si="189"/>
        <v>-2.763304059027059E-2</v>
      </c>
      <c r="AV402" s="76">
        <f t="shared" si="190"/>
        <v>-3.7420621369954034E-2</v>
      </c>
      <c r="AW402" s="76">
        <f t="shared" si="191"/>
        <v>-2.9205389164612683E-2</v>
      </c>
      <c r="AY402" s="118">
        <v>44956</v>
      </c>
      <c r="AZ402" s="123">
        <f t="shared" si="192"/>
        <v>0</v>
      </c>
      <c r="BA402" s="67">
        <f t="shared" si="193"/>
        <v>1.6558953331175505E-2</v>
      </c>
      <c r="BB402" s="123">
        <f t="shared" si="194"/>
        <v>4.2360096204275581E-3</v>
      </c>
      <c r="BC402" s="67">
        <f t="shared" si="195"/>
        <v>2.8465776379325808E-3</v>
      </c>
      <c r="BD402" s="67">
        <f t="shared" si="196"/>
        <v>2.250761398826855E-2</v>
      </c>
      <c r="BE402" s="67">
        <f t="shared" si="197"/>
        <v>-1.6751885689534503E-2</v>
      </c>
      <c r="BH402" s="57">
        <f t="shared" si="198"/>
        <v>1.6558953331175505E-2</v>
      </c>
      <c r="BJ402" s="57">
        <f t="shared" si="199"/>
        <v>2.8465776379325808E-3</v>
      </c>
      <c r="BK402" s="57">
        <f t="shared" si="200"/>
        <v>2.250761398826855E-2</v>
      </c>
      <c r="BL402" s="57">
        <f t="shared" si="201"/>
        <v>-1.6751885689534503E-2</v>
      </c>
    </row>
    <row r="403" spans="2:64" x14ac:dyDescent="0.25">
      <c r="B403" s="118">
        <v>44725</v>
      </c>
      <c r="C403" s="62">
        <v>11.655692100524901</v>
      </c>
      <c r="D403" s="62">
        <v>8.2423648834228516</v>
      </c>
      <c r="E403" s="62">
        <v>2.922454714775085</v>
      </c>
      <c r="F403" s="62">
        <v>2.9680232405662541</v>
      </c>
      <c r="G403" s="62">
        <v>36.954875946044922</v>
      </c>
      <c r="H403" s="62">
        <v>101823.25</v>
      </c>
      <c r="K403" s="67">
        <f t="shared" si="202"/>
        <v>0</v>
      </c>
      <c r="L403" s="67">
        <f t="shared" si="203"/>
        <v>-4.3664023223082493E-2</v>
      </c>
      <c r="M403" s="67">
        <f t="shared" si="178"/>
        <v>-3.816199780288787E-2</v>
      </c>
      <c r="N403" s="67">
        <f t="shared" si="179"/>
        <v>-2.3178822627131557E-2</v>
      </c>
      <c r="O403" s="67">
        <f t="shared" si="180"/>
        <v>-5.1953965404668678E-2</v>
      </c>
      <c r="P403" s="67">
        <f t="shared" si="181"/>
        <v>-5.9280874502724568E-2</v>
      </c>
      <c r="S403" s="67">
        <f t="shared" si="204"/>
        <v>0</v>
      </c>
      <c r="T403" s="67">
        <f t="shared" si="205"/>
        <v>-4.4645987528138753E-2</v>
      </c>
      <c r="U403" s="67">
        <f t="shared" si="182"/>
        <v>-3.8909239381276717E-2</v>
      </c>
      <c r="V403" s="67">
        <f t="shared" si="183"/>
        <v>-2.3451676063503249E-2</v>
      </c>
      <c r="W403" s="67">
        <f t="shared" si="184"/>
        <v>-5.3352218206382716E-2</v>
      </c>
      <c r="X403" s="67">
        <f t="shared" si="185"/>
        <v>-6.1110669077414519E-2</v>
      </c>
      <c r="AR403" s="122">
        <f t="shared" si="186"/>
        <v>0</v>
      </c>
      <c r="AS403" s="76">
        <f t="shared" si="187"/>
        <v>-4.4645987528138753E-2</v>
      </c>
      <c r="AT403" s="122">
        <f t="shared" si="188"/>
        <v>-3.8909239381276717E-2</v>
      </c>
      <c r="AU403" s="76">
        <f t="shared" si="189"/>
        <v>-2.3451676063503249E-2</v>
      </c>
      <c r="AV403" s="76">
        <f t="shared" si="190"/>
        <v>-5.3352218206382716E-2</v>
      </c>
      <c r="AW403" s="76">
        <f t="shared" si="191"/>
        <v>-6.1110669077414519E-2</v>
      </c>
      <c r="AY403" s="118">
        <v>44963</v>
      </c>
      <c r="AZ403" s="123">
        <f t="shared" si="192"/>
        <v>0</v>
      </c>
      <c r="BA403" s="67">
        <f t="shared" si="193"/>
        <v>-2.4241146447527947E-2</v>
      </c>
      <c r="BB403" s="123">
        <f t="shared" si="194"/>
        <v>-4.2359926606669015E-3</v>
      </c>
      <c r="BC403" s="67">
        <f t="shared" si="195"/>
        <v>-1.2585932513097725E-2</v>
      </c>
      <c r="BD403" s="67">
        <f t="shared" si="196"/>
        <v>-4.3591098569128378E-2</v>
      </c>
      <c r="BE403" s="67">
        <f t="shared" si="197"/>
        <v>-2.5416107993599758E-2</v>
      </c>
      <c r="BH403" s="57">
        <f t="shared" si="198"/>
        <v>-2.4241146447527947E-2</v>
      </c>
      <c r="BJ403" s="57">
        <f t="shared" si="199"/>
        <v>-1.2585932513097725E-2</v>
      </c>
      <c r="BK403" s="57">
        <f t="shared" si="200"/>
        <v>-4.3591098569128378E-2</v>
      </c>
      <c r="BL403" s="57">
        <f t="shared" si="201"/>
        <v>-2.5416107993599758E-2</v>
      </c>
    </row>
    <row r="404" spans="2:64" x14ac:dyDescent="0.25">
      <c r="B404" s="118">
        <v>44732</v>
      </c>
      <c r="C404" s="62">
        <v>11.655692100524901</v>
      </c>
      <c r="D404" s="62">
        <v>8.0929264068603519</v>
      </c>
      <c r="E404" s="62">
        <v>2.8632957935333252</v>
      </c>
      <c r="F404" s="62">
        <v>2.8852127552032472</v>
      </c>
      <c r="G404" s="62">
        <v>36.29801788330078</v>
      </c>
      <c r="H404" s="62">
        <v>99162.4</v>
      </c>
      <c r="K404" s="67">
        <f t="shared" si="202"/>
        <v>0</v>
      </c>
      <c r="L404" s="67">
        <f t="shared" si="203"/>
        <v>-1.8130533976122853E-2</v>
      </c>
      <c r="M404" s="67">
        <f t="shared" si="178"/>
        <v>-2.0242887235401574E-2</v>
      </c>
      <c r="N404" s="67">
        <f t="shared" si="179"/>
        <v>-2.7900888453692874E-2</v>
      </c>
      <c r="O404" s="67">
        <f t="shared" si="180"/>
        <v>-1.7774597963829519E-2</v>
      </c>
      <c r="P404" s="67">
        <f t="shared" si="181"/>
        <v>-2.6132047444959783E-2</v>
      </c>
      <c r="S404" s="67">
        <f t="shared" si="204"/>
        <v>0</v>
      </c>
      <c r="T404" s="67">
        <f t="shared" si="205"/>
        <v>-1.8296906119131671E-2</v>
      </c>
      <c r="U404" s="67">
        <f t="shared" si="182"/>
        <v>-2.0450582153705203E-2</v>
      </c>
      <c r="V404" s="67">
        <f t="shared" si="183"/>
        <v>-2.8297513108512452E-2</v>
      </c>
      <c r="W404" s="67">
        <f t="shared" si="184"/>
        <v>-1.7934463324765684E-2</v>
      </c>
      <c r="X404" s="67">
        <f t="shared" si="185"/>
        <v>-2.6479556855781069E-2</v>
      </c>
      <c r="AR404" s="122">
        <f t="shared" si="186"/>
        <v>0</v>
      </c>
      <c r="AS404" s="76">
        <f t="shared" si="187"/>
        <v>-1.8296906119131671E-2</v>
      </c>
      <c r="AT404" s="122">
        <f t="shared" si="188"/>
        <v>-2.0450582153705203E-2</v>
      </c>
      <c r="AU404" s="76">
        <f t="shared" si="189"/>
        <v>-2.8297513108512452E-2</v>
      </c>
      <c r="AV404" s="76">
        <f t="shared" si="190"/>
        <v>-1.7934463324765684E-2</v>
      </c>
      <c r="AW404" s="76">
        <f t="shared" si="191"/>
        <v>-2.6479556855781069E-2</v>
      </c>
      <c r="AY404" s="118">
        <v>44970</v>
      </c>
      <c r="AZ404" s="123">
        <f t="shared" si="192"/>
        <v>0</v>
      </c>
      <c r="BA404" s="67">
        <f t="shared" si="193"/>
        <v>1.8063596414535546E-2</v>
      </c>
      <c r="BB404" s="123">
        <f t="shared" si="194"/>
        <v>7.852662029575859E-3</v>
      </c>
      <c r="BC404" s="67">
        <f t="shared" si="195"/>
        <v>1.0309299604856256E-2</v>
      </c>
      <c r="BD404" s="67">
        <f t="shared" si="196"/>
        <v>3.6132485944021582E-2</v>
      </c>
      <c r="BE404" s="67">
        <f t="shared" si="197"/>
        <v>5.4518200120563191E-3</v>
      </c>
      <c r="BH404" s="57">
        <f t="shared" si="198"/>
        <v>1.8063596414535546E-2</v>
      </c>
      <c r="BJ404" s="57">
        <f t="shared" si="199"/>
        <v>1.0309299604856256E-2</v>
      </c>
      <c r="BK404" s="57">
        <f t="shared" si="200"/>
        <v>3.6132485944021582E-2</v>
      </c>
      <c r="BL404" s="57">
        <f t="shared" si="201"/>
        <v>5.4518200120563191E-3</v>
      </c>
    </row>
    <row r="405" spans="2:64" x14ac:dyDescent="0.25">
      <c r="B405" s="118">
        <v>44739</v>
      </c>
      <c r="C405" s="62">
        <v>11.655692100524901</v>
      </c>
      <c r="D405" s="62">
        <v>8.1248655319213867</v>
      </c>
      <c r="E405" s="62">
        <v>2.8833145618438718</v>
      </c>
      <c r="F405" s="62">
        <v>2.9080286979675289</v>
      </c>
      <c r="G405" s="62">
        <v>37.241921234130857</v>
      </c>
      <c r="H405" s="62">
        <v>99694.6</v>
      </c>
      <c r="K405" s="67">
        <f t="shared" si="202"/>
        <v>0</v>
      </c>
      <c r="L405" s="67">
        <f t="shared" si="203"/>
        <v>3.9465483133467316E-3</v>
      </c>
      <c r="M405" s="67">
        <f t="shared" si="178"/>
        <v>6.9915124926172023E-3</v>
      </c>
      <c r="N405" s="67">
        <f t="shared" si="179"/>
        <v>7.9078891922736982E-3</v>
      </c>
      <c r="O405" s="67">
        <f t="shared" si="180"/>
        <v>2.6004267061213948E-2</v>
      </c>
      <c r="P405" s="67">
        <f t="shared" si="181"/>
        <v>5.3669536033820187E-3</v>
      </c>
      <c r="S405" s="67">
        <f t="shared" si="204"/>
        <v>0</v>
      </c>
      <c r="T405" s="67">
        <f t="shared" si="205"/>
        <v>3.9387811205795105E-3</v>
      </c>
      <c r="U405" s="67">
        <f t="shared" si="182"/>
        <v>6.9671851930771687E-3</v>
      </c>
      <c r="V405" s="67">
        <f t="shared" si="183"/>
        <v>7.876785704221621E-3</v>
      </c>
      <c r="W405" s="67">
        <f t="shared" si="184"/>
        <v>2.5671905668987898E-2</v>
      </c>
      <c r="X405" s="67">
        <f t="shared" si="185"/>
        <v>5.3526028316100366E-3</v>
      </c>
      <c r="AR405" s="122">
        <f t="shared" si="186"/>
        <v>0</v>
      </c>
      <c r="AS405" s="76">
        <f t="shared" si="187"/>
        <v>3.9387811205795105E-3</v>
      </c>
      <c r="AT405" s="122">
        <f t="shared" si="188"/>
        <v>6.9671851930771687E-3</v>
      </c>
      <c r="AU405" s="76">
        <f t="shared" si="189"/>
        <v>7.876785704221621E-3</v>
      </c>
      <c r="AV405" s="76">
        <f t="shared" si="190"/>
        <v>2.5671905668987898E-2</v>
      </c>
      <c r="AW405" s="76">
        <f t="shared" si="191"/>
        <v>5.3526028316100366E-3</v>
      </c>
      <c r="AY405" s="118">
        <v>44977</v>
      </c>
      <c r="AZ405" s="123">
        <f t="shared" si="192"/>
        <v>0</v>
      </c>
      <c r="BA405" s="67">
        <f t="shared" si="193"/>
        <v>7.7274773748631986E-3</v>
      </c>
      <c r="BB405" s="123">
        <f t="shared" si="194"/>
        <v>-2.4567288677078535E-2</v>
      </c>
      <c r="BC405" s="67">
        <f t="shared" si="195"/>
        <v>-1.6275997257854367E-2</v>
      </c>
      <c r="BD405" s="67">
        <f t="shared" si="196"/>
        <v>-2.9256706149682111E-2</v>
      </c>
      <c r="BE405" s="67">
        <f t="shared" si="197"/>
        <v>-1.9598119222212742E-2</v>
      </c>
      <c r="BH405" s="57">
        <f t="shared" si="198"/>
        <v>7.7274773748631986E-3</v>
      </c>
      <c r="BJ405" s="57">
        <f t="shared" si="199"/>
        <v>-1.6275997257854367E-2</v>
      </c>
      <c r="BK405" s="57">
        <f t="shared" si="200"/>
        <v>-2.9256706149682111E-2</v>
      </c>
      <c r="BL405" s="57">
        <f t="shared" si="201"/>
        <v>-1.9598119222212742E-2</v>
      </c>
    </row>
    <row r="406" spans="2:64" x14ac:dyDescent="0.25">
      <c r="B406" s="118">
        <v>44746</v>
      </c>
      <c r="C406" s="62">
        <v>11.65569362640381</v>
      </c>
      <c r="D406" s="62">
        <v>7.8309458732604984</v>
      </c>
      <c r="E406" s="62">
        <v>2.8449888706207269</v>
      </c>
      <c r="F406" s="62">
        <v>2.8745535850524901</v>
      </c>
      <c r="G406" s="62">
        <v>36.944310760498048</v>
      </c>
      <c r="H406" s="62">
        <v>99328.4</v>
      </c>
      <c r="K406" s="67">
        <f t="shared" si="202"/>
        <v>1.3091276751531211E-7</v>
      </c>
      <c r="L406" s="67">
        <f t="shared" si="203"/>
        <v>-3.6175325918456291E-2</v>
      </c>
      <c r="M406" s="67">
        <f t="shared" si="178"/>
        <v>-1.3292233782024709E-2</v>
      </c>
      <c r="N406" s="67">
        <f t="shared" si="179"/>
        <v>-1.1511273234144914E-2</v>
      </c>
      <c r="O406" s="67">
        <f t="shared" si="180"/>
        <v>-7.9912760612376177E-3</v>
      </c>
      <c r="P406" s="67">
        <f t="shared" si="181"/>
        <v>-3.6732180077959642E-3</v>
      </c>
      <c r="S406" s="67">
        <f t="shared" si="204"/>
        <v>1.3091275894623652E-7</v>
      </c>
      <c r="T406" s="67">
        <f t="shared" si="205"/>
        <v>-3.6845874271950962E-2</v>
      </c>
      <c r="U406" s="67">
        <f t="shared" si="182"/>
        <v>-1.3381366249033419E-2</v>
      </c>
      <c r="V406" s="67">
        <f t="shared" si="183"/>
        <v>-1.1578040821063378E-2</v>
      </c>
      <c r="W406" s="67">
        <f t="shared" si="184"/>
        <v>-8.0233774428265878E-3</v>
      </c>
      <c r="X406" s="67">
        <f t="shared" si="185"/>
        <v>-3.6799808390439834E-3</v>
      </c>
      <c r="AR406" s="122">
        <f t="shared" si="186"/>
        <v>1.3091275894623652E-7</v>
      </c>
      <c r="AS406" s="76">
        <f t="shared" si="187"/>
        <v>-3.6845874271950962E-2</v>
      </c>
      <c r="AT406" s="122">
        <f t="shared" si="188"/>
        <v>-1.3381366249033419E-2</v>
      </c>
      <c r="AU406" s="76">
        <f t="shared" si="189"/>
        <v>-1.1578040821063378E-2</v>
      </c>
      <c r="AV406" s="76">
        <f t="shared" si="190"/>
        <v>-8.0233774428265878E-3</v>
      </c>
      <c r="AW406" s="76">
        <f t="shared" si="191"/>
        <v>-3.6799808390439834E-3</v>
      </c>
      <c r="AY406" s="118">
        <v>44984</v>
      </c>
      <c r="AZ406" s="123">
        <f t="shared" si="192"/>
        <v>0</v>
      </c>
      <c r="BA406" s="67">
        <f t="shared" si="193"/>
        <v>1.0421379001584515E-2</v>
      </c>
      <c r="BB406" s="123">
        <f t="shared" si="194"/>
        <v>3.8977905932507185E-3</v>
      </c>
      <c r="BC406" s="67">
        <f t="shared" si="195"/>
        <v>-7.9465684611116985E-3</v>
      </c>
      <c r="BD406" s="67">
        <f t="shared" si="196"/>
        <v>-1.5819135654476273E-2</v>
      </c>
      <c r="BE406" s="67">
        <f t="shared" si="197"/>
        <v>-2.3383083641971114E-2</v>
      </c>
      <c r="BH406" s="57">
        <f t="shared" si="198"/>
        <v>1.0421379001584515E-2</v>
      </c>
      <c r="BJ406" s="57">
        <f t="shared" si="199"/>
        <v>-7.9465684611116985E-3</v>
      </c>
      <c r="BK406" s="57">
        <f t="shared" si="200"/>
        <v>-1.5819135654476273E-2</v>
      </c>
      <c r="BL406" s="57">
        <f t="shared" si="201"/>
        <v>-2.3383083641971114E-2</v>
      </c>
    </row>
    <row r="407" spans="2:64" x14ac:dyDescent="0.25">
      <c r="B407" s="118">
        <v>44753</v>
      </c>
      <c r="C407" s="62">
        <v>11.65569400787354</v>
      </c>
      <c r="D407" s="62">
        <v>7.7881687164306639</v>
      </c>
      <c r="E407" s="62">
        <v>2.840128517150879</v>
      </c>
      <c r="F407" s="62">
        <v>2.8745534420013432</v>
      </c>
      <c r="G407" s="62">
        <v>37.54129333496094</v>
      </c>
      <c r="H407" s="62">
        <v>97407.2</v>
      </c>
      <c r="K407" s="67">
        <f t="shared" si="202"/>
        <v>3.2728187937536291E-8</v>
      </c>
      <c r="L407" s="67">
        <f t="shared" si="203"/>
        <v>-5.4625785342101718E-3</v>
      </c>
      <c r="M407" s="67">
        <f t="shared" si="178"/>
        <v>-1.7083910309946271E-3</v>
      </c>
      <c r="N407" s="67">
        <f t="shared" si="179"/>
        <v>-4.9764647847005961E-8</v>
      </c>
      <c r="O407" s="67">
        <f t="shared" si="180"/>
        <v>1.6158985299062678E-2</v>
      </c>
      <c r="P407" s="67">
        <f t="shared" si="181"/>
        <v>-1.9341900201754969E-2</v>
      </c>
      <c r="S407" s="67">
        <f t="shared" si="204"/>
        <v>3.2728187401969157E-8</v>
      </c>
      <c r="T407" s="67">
        <f t="shared" si="205"/>
        <v>-5.4775529739300374E-3</v>
      </c>
      <c r="U407" s="67">
        <f t="shared" si="182"/>
        <v>-1.7098519951211286E-3</v>
      </c>
      <c r="V407" s="67">
        <f t="shared" si="183"/>
        <v>-4.9764649085266088E-8</v>
      </c>
      <c r="W407" s="67">
        <f t="shared" si="184"/>
        <v>1.6029818507888292E-2</v>
      </c>
      <c r="X407" s="67">
        <f t="shared" si="185"/>
        <v>-1.9531402286798217E-2</v>
      </c>
      <c r="AR407" s="122">
        <f t="shared" si="186"/>
        <v>3.2728187401969157E-8</v>
      </c>
      <c r="AS407" s="76">
        <f t="shared" si="187"/>
        <v>-5.4775529739300374E-3</v>
      </c>
      <c r="AT407" s="122">
        <f t="shared" si="188"/>
        <v>-1.7098519951211286E-3</v>
      </c>
      <c r="AU407" s="76">
        <f t="shared" si="189"/>
        <v>-4.9764649085266088E-8</v>
      </c>
      <c r="AV407" s="76">
        <f t="shared" si="190"/>
        <v>1.6029818507888292E-2</v>
      </c>
      <c r="AW407" s="76">
        <f t="shared" si="191"/>
        <v>-1.9531402286798217E-2</v>
      </c>
      <c r="AY407" s="118">
        <v>44991</v>
      </c>
      <c r="AZ407" s="123">
        <f t="shared" si="192"/>
        <v>0</v>
      </c>
      <c r="BA407" s="67">
        <f t="shared" si="193"/>
        <v>1.5963858641256979E-2</v>
      </c>
      <c r="BB407" s="123">
        <f t="shared" si="194"/>
        <v>6.1237385109097001E-3</v>
      </c>
      <c r="BC407" s="67">
        <f t="shared" si="195"/>
        <v>1.2184630837117343E-2</v>
      </c>
      <c r="BD407" s="67">
        <f t="shared" si="196"/>
        <v>-3.615225638982355E-3</v>
      </c>
      <c r="BE407" s="67">
        <f t="shared" si="197"/>
        <v>3.702302731319617E-3</v>
      </c>
      <c r="BH407" s="57">
        <f t="shared" si="198"/>
        <v>1.5963858641256979E-2</v>
      </c>
      <c r="BJ407" s="57">
        <f t="shared" si="199"/>
        <v>1.2184630837117343E-2</v>
      </c>
      <c r="BK407" s="57">
        <f t="shared" si="200"/>
        <v>-3.615225638982355E-3</v>
      </c>
      <c r="BL407" s="57">
        <f t="shared" si="201"/>
        <v>3.702302731319617E-3</v>
      </c>
    </row>
    <row r="408" spans="2:64" x14ac:dyDescent="0.25">
      <c r="B408" s="118">
        <v>44760</v>
      </c>
      <c r="C408" s="62">
        <v>11.65569400787354</v>
      </c>
      <c r="D408" s="62">
        <v>7.9027012825012211</v>
      </c>
      <c r="E408" s="62">
        <v>2.806105375289917</v>
      </c>
      <c r="F408" s="62">
        <v>2.8681832313537599</v>
      </c>
      <c r="G408" s="62">
        <v>37.580036926269528</v>
      </c>
      <c r="H408" s="62">
        <v>98281.2</v>
      </c>
      <c r="K408" s="67">
        <f t="shared" si="202"/>
        <v>0</v>
      </c>
      <c r="L408" s="67">
        <f t="shared" si="203"/>
        <v>1.4705968789418877E-2</v>
      </c>
      <c r="M408" s="67">
        <f t="shared" si="178"/>
        <v>-1.1979437428800921E-2</v>
      </c>
      <c r="N408" s="67">
        <f t="shared" si="179"/>
        <v>-2.2160696525955759E-3</v>
      </c>
      <c r="O408" s="67">
        <f t="shared" si="180"/>
        <v>1.0320260136724713E-3</v>
      </c>
      <c r="P408" s="67">
        <f t="shared" si="181"/>
        <v>8.9726426793912406E-3</v>
      </c>
      <c r="S408" s="67">
        <f t="shared" si="204"/>
        <v>0</v>
      </c>
      <c r="T408" s="67">
        <f t="shared" si="205"/>
        <v>1.459888460492418E-2</v>
      </c>
      <c r="U408" s="67">
        <f t="shared" si="182"/>
        <v>-1.2051769131815136E-2</v>
      </c>
      <c r="V408" s="67">
        <f t="shared" si="183"/>
        <v>-2.2185287686682055E-3</v>
      </c>
      <c r="W408" s="67">
        <f t="shared" si="184"/>
        <v>1.0314938409386211E-3</v>
      </c>
      <c r="X408" s="67">
        <f t="shared" si="185"/>
        <v>8.9326277029990638E-3</v>
      </c>
      <c r="AR408" s="122">
        <f t="shared" si="186"/>
        <v>0</v>
      </c>
      <c r="AS408" s="76">
        <f t="shared" si="187"/>
        <v>1.459888460492418E-2</v>
      </c>
      <c r="AT408" s="122">
        <f t="shared" si="188"/>
        <v>-1.2051769131815136E-2</v>
      </c>
      <c r="AU408" s="76">
        <f t="shared" si="189"/>
        <v>-2.2185287686682055E-3</v>
      </c>
      <c r="AV408" s="76">
        <f t="shared" si="190"/>
        <v>1.0314938409386211E-3</v>
      </c>
      <c r="AW408" s="76">
        <f t="shared" si="191"/>
        <v>8.9326277029990638E-3</v>
      </c>
      <c r="AY408" s="118">
        <v>44998</v>
      </c>
      <c r="AZ408" s="123">
        <f t="shared" si="192"/>
        <v>0</v>
      </c>
      <c r="BA408" s="67">
        <f t="shared" si="193"/>
        <v>5.8916497056080021E-2</v>
      </c>
      <c r="BB408" s="123">
        <f t="shared" si="194"/>
        <v>2.8289672192414506E-2</v>
      </c>
      <c r="BC408" s="67">
        <f t="shared" si="195"/>
        <v>1.9418031714747191E-2</v>
      </c>
      <c r="BD408" s="67">
        <f t="shared" si="196"/>
        <v>1.2786779732328737E-2</v>
      </c>
      <c r="BE408" s="67">
        <f t="shared" si="197"/>
        <v>-1.9285930925619737E-2</v>
      </c>
      <c r="BH408" s="57">
        <f t="shared" si="198"/>
        <v>5.8916497056080021E-2</v>
      </c>
      <c r="BJ408" s="57">
        <f t="shared" si="199"/>
        <v>1.9418031714747191E-2</v>
      </c>
      <c r="BK408" s="57">
        <f t="shared" si="200"/>
        <v>1.2786779732328737E-2</v>
      </c>
      <c r="BL408" s="57">
        <f t="shared" si="201"/>
        <v>-1.9285930925619737E-2</v>
      </c>
    </row>
    <row r="409" spans="2:64" x14ac:dyDescent="0.25">
      <c r="B409" s="118">
        <v>44767</v>
      </c>
      <c r="C409" s="62">
        <v>11.65569400787354</v>
      </c>
      <c r="D409" s="62">
        <v>8.1607429504394524</v>
      </c>
      <c r="E409" s="62">
        <v>2.8547098159790041</v>
      </c>
      <c r="F409" s="62">
        <v>2.9653289794921869</v>
      </c>
      <c r="G409" s="62">
        <v>38.818028259277341</v>
      </c>
      <c r="H409" s="62">
        <v>101448.4</v>
      </c>
      <c r="K409" s="67">
        <f t="shared" si="202"/>
        <v>0</v>
      </c>
      <c r="L409" s="67">
        <f t="shared" si="203"/>
        <v>3.2652337310231871E-2</v>
      </c>
      <c r="M409" s="67">
        <f t="shared" si="178"/>
        <v>1.732096061576649E-2</v>
      </c>
      <c r="N409" s="67">
        <f t="shared" si="179"/>
        <v>3.3870133217596132E-2</v>
      </c>
      <c r="O409" s="67">
        <f t="shared" si="180"/>
        <v>3.294279181887716E-2</v>
      </c>
      <c r="P409" s="67">
        <f t="shared" si="181"/>
        <v>3.2225898747675119E-2</v>
      </c>
      <c r="S409" s="67">
        <f t="shared" si="204"/>
        <v>0</v>
      </c>
      <c r="T409" s="67">
        <f t="shared" si="205"/>
        <v>3.2130577158859031E-2</v>
      </c>
      <c r="U409" s="67">
        <f t="shared" si="182"/>
        <v>1.7172662769036597E-2</v>
      </c>
      <c r="V409" s="67">
        <f t="shared" si="183"/>
        <v>3.330917169697864E-2</v>
      </c>
      <c r="W409" s="67">
        <f t="shared" si="184"/>
        <v>3.2411807983296639E-2</v>
      </c>
      <c r="X409" s="67">
        <f t="shared" si="185"/>
        <v>3.1717537240889361E-2</v>
      </c>
      <c r="AR409" s="122">
        <f t="shared" si="186"/>
        <v>0</v>
      </c>
      <c r="AS409" s="76">
        <f t="shared" si="187"/>
        <v>3.2130577158859031E-2</v>
      </c>
      <c r="AT409" s="122">
        <f t="shared" si="188"/>
        <v>1.7172662769036597E-2</v>
      </c>
      <c r="AU409" s="76">
        <f t="shared" si="189"/>
        <v>3.330917169697864E-2</v>
      </c>
      <c r="AV409" s="76">
        <f t="shared" si="190"/>
        <v>3.2411807983296639E-2</v>
      </c>
      <c r="AW409" s="76">
        <f t="shared" si="191"/>
        <v>3.1717537240889361E-2</v>
      </c>
      <c r="AY409" s="118">
        <v>45005</v>
      </c>
      <c r="AZ409" s="123">
        <f t="shared" si="192"/>
        <v>0</v>
      </c>
      <c r="BA409" s="67">
        <f t="shared" si="193"/>
        <v>-9.9122535601065161E-4</v>
      </c>
      <c r="BB409" s="123">
        <f t="shared" si="194"/>
        <v>-6.5496633418993411E-3</v>
      </c>
      <c r="BC409" s="67">
        <f t="shared" si="195"/>
        <v>-1.8265314390001296E-2</v>
      </c>
      <c r="BD409" s="67">
        <f t="shared" si="196"/>
        <v>-7.0235338638212547E-2</v>
      </c>
      <c r="BE409" s="67">
        <f t="shared" si="197"/>
        <v>-3.0105665219619639E-2</v>
      </c>
      <c r="BH409" s="57">
        <f t="shared" si="198"/>
        <v>-9.9122535601065161E-4</v>
      </c>
      <c r="BJ409" s="57">
        <f t="shared" si="199"/>
        <v>-1.8265314390001296E-2</v>
      </c>
      <c r="BK409" s="57">
        <f t="shared" si="200"/>
        <v>-7.0235338638212547E-2</v>
      </c>
      <c r="BL409" s="57">
        <f t="shared" si="201"/>
        <v>-3.0105665219619639E-2</v>
      </c>
    </row>
    <row r="410" spans="2:64" x14ac:dyDescent="0.25">
      <c r="B410" s="118">
        <v>44774</v>
      </c>
      <c r="C410" s="62">
        <v>11.65569400787354</v>
      </c>
      <c r="D410" s="62">
        <v>8.7416822433471673</v>
      </c>
      <c r="E410" s="62">
        <v>2.9033144474029542</v>
      </c>
      <c r="F410" s="62">
        <v>3.030623388290405</v>
      </c>
      <c r="G410" s="62">
        <v>40.249731445312499</v>
      </c>
      <c r="H410" s="62">
        <v>104345.2</v>
      </c>
      <c r="K410" s="67">
        <f t="shared" si="202"/>
        <v>0</v>
      </c>
      <c r="L410" s="67">
        <f t="shared" si="203"/>
        <v>7.1187059368954975E-2</v>
      </c>
      <c r="M410" s="67">
        <f t="shared" si="178"/>
        <v>1.7026119836030196E-2</v>
      </c>
      <c r="N410" s="67">
        <f t="shared" si="179"/>
        <v>2.2019279901078548E-2</v>
      </c>
      <c r="O410" s="67">
        <f t="shared" si="180"/>
        <v>3.6882429382357529E-2</v>
      </c>
      <c r="P410" s="67">
        <f t="shared" si="181"/>
        <v>2.8554417812405086E-2</v>
      </c>
      <c r="S410" s="67">
        <f t="shared" si="204"/>
        <v>0</v>
      </c>
      <c r="T410" s="67">
        <f t="shared" si="205"/>
        <v>6.8767434822373963E-2</v>
      </c>
      <c r="U410" s="67">
        <f t="shared" si="182"/>
        <v>1.6882799957883249E-2</v>
      </c>
      <c r="V410" s="67">
        <f t="shared" si="183"/>
        <v>2.1780356477426963E-2</v>
      </c>
      <c r="W410" s="67">
        <f t="shared" si="184"/>
        <v>3.6218547103732845E-2</v>
      </c>
      <c r="X410" s="67">
        <f t="shared" si="185"/>
        <v>2.8154338591998656E-2</v>
      </c>
      <c r="AR410" s="122">
        <f t="shared" si="186"/>
        <v>0</v>
      </c>
      <c r="AS410" s="76">
        <f t="shared" si="187"/>
        <v>6.8767434822373963E-2</v>
      </c>
      <c r="AT410" s="122">
        <f t="shared" si="188"/>
        <v>1.6882799957883249E-2</v>
      </c>
      <c r="AU410" s="76">
        <f t="shared" si="189"/>
        <v>2.1780356477426963E-2</v>
      </c>
      <c r="AV410" s="76">
        <f t="shared" si="190"/>
        <v>3.6218547103732845E-2</v>
      </c>
      <c r="AW410" s="76">
        <f t="shared" si="191"/>
        <v>2.8154338591998656E-2</v>
      </c>
      <c r="AY410" s="118">
        <v>45012</v>
      </c>
      <c r="AZ410" s="123">
        <f t="shared" si="192"/>
        <v>0</v>
      </c>
      <c r="BA410" s="67">
        <f t="shared" si="193"/>
        <v>5.0102296984555407E-2</v>
      </c>
      <c r="BB410" s="123">
        <f t="shared" si="194"/>
        <v>3.4638087869800889E-2</v>
      </c>
      <c r="BC410" s="67">
        <f t="shared" si="195"/>
        <v>2.6713738396568633E-2</v>
      </c>
      <c r="BD410" s="67">
        <f t="shared" si="196"/>
        <v>1.8998091046004435E-2</v>
      </c>
      <c r="BE410" s="67">
        <f t="shared" si="197"/>
        <v>1.8560018044171699E-2</v>
      </c>
      <c r="BH410" s="57">
        <f t="shared" si="198"/>
        <v>5.0102296984555407E-2</v>
      </c>
      <c r="BJ410" s="57">
        <f t="shared" si="199"/>
        <v>2.6713738396568633E-2</v>
      </c>
      <c r="BK410" s="57">
        <f t="shared" si="200"/>
        <v>1.8998091046004435E-2</v>
      </c>
      <c r="BL410" s="57">
        <f t="shared" si="201"/>
        <v>1.8560018044171699E-2</v>
      </c>
    </row>
    <row r="411" spans="2:64" x14ac:dyDescent="0.25">
      <c r="B411" s="118">
        <v>44781</v>
      </c>
      <c r="C411" s="62">
        <v>11.65569400787354</v>
      </c>
      <c r="D411" s="62">
        <v>9.032841682434082</v>
      </c>
      <c r="E411" s="62">
        <v>2.791524124145508</v>
      </c>
      <c r="F411" s="62">
        <v>2.914367485046387</v>
      </c>
      <c r="G411" s="62">
        <v>40.660049438476563</v>
      </c>
      <c r="H411" s="62">
        <v>109954.2</v>
      </c>
      <c r="K411" s="67">
        <f t="shared" si="202"/>
        <v>0</v>
      </c>
      <c r="L411" s="67">
        <f t="shared" si="203"/>
        <v>3.330702615145964E-2</v>
      </c>
      <c r="M411" s="67">
        <f t="shared" si="178"/>
        <v>-3.8504380177436071E-2</v>
      </c>
      <c r="N411" s="67">
        <f t="shared" si="179"/>
        <v>-3.8360392681321853E-2</v>
      </c>
      <c r="O411" s="67">
        <f t="shared" si="180"/>
        <v>1.0194303873096944E-2</v>
      </c>
      <c r="P411" s="67">
        <f t="shared" si="181"/>
        <v>5.3754269482448658E-2</v>
      </c>
      <c r="S411" s="67">
        <f t="shared" si="204"/>
        <v>0</v>
      </c>
      <c r="T411" s="67">
        <f t="shared" si="205"/>
        <v>3.2764363935812578E-2</v>
      </c>
      <c r="U411" s="67">
        <f t="shared" si="182"/>
        <v>-3.9265269530435437E-2</v>
      </c>
      <c r="V411" s="67">
        <f t="shared" si="183"/>
        <v>-3.9115527074105622E-2</v>
      </c>
      <c r="W411" s="67">
        <f t="shared" si="184"/>
        <v>1.0142692422868164E-2</v>
      </c>
      <c r="X411" s="67">
        <f t="shared" si="185"/>
        <v>5.2359282029111401E-2</v>
      </c>
      <c r="AR411" s="122">
        <f t="shared" si="186"/>
        <v>0</v>
      </c>
      <c r="AS411" s="76">
        <f t="shared" si="187"/>
        <v>3.2764363935812578E-2</v>
      </c>
      <c r="AT411" s="122">
        <f t="shared" si="188"/>
        <v>-3.9265269530435437E-2</v>
      </c>
      <c r="AU411" s="76">
        <f t="shared" si="189"/>
        <v>-3.9115527074105622E-2</v>
      </c>
      <c r="AV411" s="76">
        <f t="shared" si="190"/>
        <v>1.0142692422868164E-2</v>
      </c>
      <c r="AW411" s="76">
        <f t="shared" si="191"/>
        <v>5.2359282029111401E-2</v>
      </c>
      <c r="AY411" s="118">
        <v>45019</v>
      </c>
      <c r="AZ411" s="123">
        <f t="shared" si="192"/>
        <v>0</v>
      </c>
      <c r="BA411" s="67">
        <f t="shared" si="193"/>
        <v>4.1712963407182689E-2</v>
      </c>
      <c r="BB411" s="123">
        <f t="shared" si="194"/>
        <v>5.9911547139678584E-2</v>
      </c>
      <c r="BC411" s="67">
        <f t="shared" si="195"/>
        <v>6.1580897153655015E-2</v>
      </c>
      <c r="BD411" s="67">
        <f t="shared" si="196"/>
        <v>7.2807465694259572E-3</v>
      </c>
      <c r="BE411" s="67">
        <f t="shared" si="197"/>
        <v>-3.4970558055867846E-3</v>
      </c>
      <c r="BH411" s="57">
        <f t="shared" si="198"/>
        <v>4.1712963407182689E-2</v>
      </c>
      <c r="BJ411" s="57">
        <f t="shared" si="199"/>
        <v>6.1580897153655015E-2</v>
      </c>
      <c r="BK411" s="57">
        <f t="shared" si="200"/>
        <v>7.2807465694259572E-3</v>
      </c>
      <c r="BL411" s="57">
        <f t="shared" si="201"/>
        <v>-3.4970558055867846E-3</v>
      </c>
    </row>
    <row r="412" spans="2:64" x14ac:dyDescent="0.25">
      <c r="B412" s="118">
        <v>44788</v>
      </c>
      <c r="C412" s="62">
        <v>11.65569400787354</v>
      </c>
      <c r="D412" s="62">
        <v>9.3474590301513665</v>
      </c>
      <c r="E412" s="62">
        <v>2.8287873268127441</v>
      </c>
      <c r="F412" s="62">
        <v>3.0099202632904052</v>
      </c>
      <c r="G412" s="62">
        <v>40.226840972900391</v>
      </c>
      <c r="H412" s="62">
        <v>113112.2</v>
      </c>
      <c r="K412" s="67">
        <f t="shared" si="202"/>
        <v>0</v>
      </c>
      <c r="L412" s="67">
        <f t="shared" si="203"/>
        <v>3.4830384366097311E-2</v>
      </c>
      <c r="M412" s="67">
        <f t="shared" si="178"/>
        <v>1.3348694480167733E-2</v>
      </c>
      <c r="N412" s="67">
        <f t="shared" si="179"/>
        <v>3.2786798073441092E-2</v>
      </c>
      <c r="O412" s="67">
        <f t="shared" si="180"/>
        <v>-1.0654400856832891E-2</v>
      </c>
      <c r="P412" s="67">
        <f t="shared" si="181"/>
        <v>2.8721049309621716E-2</v>
      </c>
      <c r="S412" s="67">
        <f t="shared" si="204"/>
        <v>0</v>
      </c>
      <c r="T412" s="67">
        <f t="shared" si="205"/>
        <v>3.4237533448044727E-2</v>
      </c>
      <c r="U412" s="67">
        <f t="shared" si="182"/>
        <v>1.3260385661605072E-2</v>
      </c>
      <c r="V412" s="67">
        <f t="shared" si="183"/>
        <v>3.2260777813137027E-2</v>
      </c>
      <c r="W412" s="67">
        <f t="shared" si="184"/>
        <v>-1.0711565384069031E-2</v>
      </c>
      <c r="X412" s="67">
        <f t="shared" si="185"/>
        <v>2.8316330994323003E-2</v>
      </c>
      <c r="AR412" s="122">
        <f t="shared" si="186"/>
        <v>0</v>
      </c>
      <c r="AS412" s="76">
        <f t="shared" si="187"/>
        <v>3.4237533448044727E-2</v>
      </c>
      <c r="AT412" s="122">
        <f t="shared" si="188"/>
        <v>1.3260385661605072E-2</v>
      </c>
      <c r="AU412" s="76">
        <f t="shared" si="189"/>
        <v>3.2260777813137027E-2</v>
      </c>
      <c r="AV412" s="76">
        <f t="shared" si="190"/>
        <v>-1.0711565384069031E-2</v>
      </c>
      <c r="AW412" s="76">
        <f t="shared" si="191"/>
        <v>2.8316330994323003E-2</v>
      </c>
      <c r="AY412" s="118">
        <v>45026</v>
      </c>
      <c r="AZ412" s="123">
        <f t="shared" si="192"/>
        <v>0</v>
      </c>
      <c r="BA412" s="67">
        <f t="shared" si="193"/>
        <v>1.0025880380224603E-2</v>
      </c>
      <c r="BB412" s="123">
        <f t="shared" si="194"/>
        <v>3.7971194126199879E-3</v>
      </c>
      <c r="BC412" s="67">
        <f t="shared" si="195"/>
        <v>4.6037923735406652E-3</v>
      </c>
      <c r="BD412" s="67">
        <f t="shared" si="196"/>
        <v>4.0660825413954558E-3</v>
      </c>
      <c r="BE412" s="67">
        <f t="shared" si="197"/>
        <v>4.1042576101375516E-2</v>
      </c>
      <c r="BH412" s="57">
        <f t="shared" si="198"/>
        <v>1.0025880380224603E-2</v>
      </c>
      <c r="BJ412" s="57">
        <f t="shared" si="199"/>
        <v>4.6037923735406652E-3</v>
      </c>
      <c r="BK412" s="57">
        <f t="shared" si="200"/>
        <v>4.0660825413954558E-3</v>
      </c>
      <c r="BL412" s="57">
        <f t="shared" si="201"/>
        <v>4.1042576101375516E-2</v>
      </c>
    </row>
    <row r="413" spans="2:64" x14ac:dyDescent="0.25">
      <c r="B413" s="118">
        <v>44795</v>
      </c>
      <c r="C413" s="62">
        <v>11.610665321350099</v>
      </c>
      <c r="D413" s="62">
        <v>9.2205083847045906</v>
      </c>
      <c r="E413" s="62">
        <v>2.785043334960938</v>
      </c>
      <c r="F413" s="62">
        <v>2.9095896244049069</v>
      </c>
      <c r="G413" s="62">
        <v>41.806468963623047</v>
      </c>
      <c r="H413" s="62">
        <v>112417.4</v>
      </c>
      <c r="K413" s="67">
        <f t="shared" si="202"/>
        <v>-3.8632351272283039E-3</v>
      </c>
      <c r="L413" s="67">
        <f t="shared" si="203"/>
        <v>-1.3581300012899922E-2</v>
      </c>
      <c r="M413" s="67">
        <f t="shared" si="178"/>
        <v>-1.5463867303553536E-2</v>
      </c>
      <c r="N413" s="67">
        <f t="shared" si="179"/>
        <v>-3.333332118765775E-2</v>
      </c>
      <c r="O413" s="67">
        <f t="shared" si="180"/>
        <v>3.9268009928664416E-2</v>
      </c>
      <c r="P413" s="67">
        <f t="shared" si="181"/>
        <v>-6.1425734801374698E-3</v>
      </c>
      <c r="S413" s="67">
        <f t="shared" si="204"/>
        <v>-3.8707166949720796E-3</v>
      </c>
      <c r="T413" s="67">
        <f t="shared" si="205"/>
        <v>-1.3674369498337783E-2</v>
      </c>
      <c r="U413" s="67">
        <f t="shared" si="182"/>
        <v>-1.5584680005649224E-2</v>
      </c>
      <c r="V413" s="67">
        <f t="shared" si="183"/>
        <v>-3.3901539111189441E-2</v>
      </c>
      <c r="W413" s="67">
        <f t="shared" si="184"/>
        <v>3.8516628736958158E-2</v>
      </c>
      <c r="X413" s="67">
        <f t="shared" si="185"/>
        <v>-6.1615166978604219E-3</v>
      </c>
      <c r="AR413" s="122">
        <f t="shared" si="186"/>
        <v>-3.8707166949720796E-3</v>
      </c>
      <c r="AS413" s="76">
        <f t="shared" si="187"/>
        <v>-1.3674369498337783E-2</v>
      </c>
      <c r="AT413" s="122">
        <f t="shared" si="188"/>
        <v>-1.5584680005649224E-2</v>
      </c>
      <c r="AU413" s="76">
        <f t="shared" si="189"/>
        <v>-3.3901539111189441E-2</v>
      </c>
      <c r="AV413" s="76">
        <f t="shared" si="190"/>
        <v>3.8516628736958158E-2</v>
      </c>
      <c r="AW413" s="76">
        <f t="shared" si="191"/>
        <v>-6.1615166978604219E-3</v>
      </c>
      <c r="AY413" s="118">
        <v>45033</v>
      </c>
      <c r="AZ413" s="123">
        <f t="shared" si="192"/>
        <v>0</v>
      </c>
      <c r="BA413" s="67">
        <f t="shared" si="193"/>
        <v>4.5337492447278282E-4</v>
      </c>
      <c r="BB413" s="123">
        <f t="shared" si="194"/>
        <v>-1.6788721369547236E-2</v>
      </c>
      <c r="BC413" s="67">
        <f t="shared" si="195"/>
        <v>-9.2288438832368713E-3</v>
      </c>
      <c r="BD413" s="67">
        <f t="shared" si="196"/>
        <v>-4.5041259342012155E-2</v>
      </c>
      <c r="BE413" s="67">
        <f t="shared" si="197"/>
        <v>-4.014676958931469E-3</v>
      </c>
      <c r="BH413" s="57">
        <f t="shared" si="198"/>
        <v>4.5337492447278282E-4</v>
      </c>
      <c r="BJ413" s="57">
        <f t="shared" si="199"/>
        <v>-9.2288438832368713E-3</v>
      </c>
      <c r="BK413" s="57">
        <f t="shared" si="200"/>
        <v>-4.5041259342012155E-2</v>
      </c>
      <c r="BL413" s="57">
        <f t="shared" si="201"/>
        <v>-4.014676958931469E-3</v>
      </c>
    </row>
    <row r="414" spans="2:64" x14ac:dyDescent="0.25">
      <c r="B414" s="118">
        <v>44802</v>
      </c>
      <c r="C414" s="62">
        <v>11.610665321350099</v>
      </c>
      <c r="D414" s="62">
        <v>9.3929958343505859</v>
      </c>
      <c r="E414" s="62">
        <v>2.716996812820434</v>
      </c>
      <c r="F414" s="62">
        <v>2.8315547466278082</v>
      </c>
      <c r="G414" s="62">
        <v>42.884209442138669</v>
      </c>
      <c r="H414" s="62">
        <v>110709.2</v>
      </c>
      <c r="K414" s="67">
        <f t="shared" si="202"/>
        <v>0</v>
      </c>
      <c r="L414" s="67">
        <f t="shared" si="203"/>
        <v>1.8706934851024704E-2</v>
      </c>
      <c r="M414" s="67">
        <f t="shared" si="178"/>
        <v>-2.4432841416256901E-2</v>
      </c>
      <c r="N414" s="67">
        <f t="shared" si="179"/>
        <v>-2.68198914109955E-2</v>
      </c>
      <c r="O414" s="67">
        <f t="shared" si="180"/>
        <v>2.5779275438291505E-2</v>
      </c>
      <c r="P414" s="67">
        <f t="shared" si="181"/>
        <v>-1.519515662166171E-2</v>
      </c>
      <c r="S414" s="67">
        <f t="shared" si="204"/>
        <v>0</v>
      </c>
      <c r="T414" s="67">
        <f t="shared" si="205"/>
        <v>1.8534112140555004E-2</v>
      </c>
      <c r="U414" s="67">
        <f t="shared" si="182"/>
        <v>-2.4736275995267416E-2</v>
      </c>
      <c r="V414" s="67">
        <f t="shared" si="183"/>
        <v>-2.7186107462699987E-2</v>
      </c>
      <c r="W414" s="67">
        <f t="shared" si="184"/>
        <v>2.5452592452789503E-2</v>
      </c>
      <c r="X414" s="67">
        <f t="shared" si="185"/>
        <v>-1.5311785990012573E-2</v>
      </c>
      <c r="AR414" s="122">
        <f t="shared" si="186"/>
        <v>0</v>
      </c>
      <c r="AS414" s="76">
        <f t="shared" si="187"/>
        <v>1.8534112140555004E-2</v>
      </c>
      <c r="AT414" s="122">
        <f t="shared" si="188"/>
        <v>-2.4736275995267416E-2</v>
      </c>
      <c r="AU414" s="76">
        <f t="shared" si="189"/>
        <v>-2.7186107462699987E-2</v>
      </c>
      <c r="AV414" s="76">
        <f t="shared" si="190"/>
        <v>2.5452592452789503E-2</v>
      </c>
      <c r="AW414" s="76">
        <f t="shared" si="191"/>
        <v>-1.5311785990012573E-2</v>
      </c>
      <c r="AY414" s="118">
        <v>45040</v>
      </c>
      <c r="AZ414" s="123">
        <f t="shared" si="192"/>
        <v>-3.7542158625137129E-2</v>
      </c>
      <c r="BA414" s="67">
        <f t="shared" si="193"/>
        <v>6.4154141900729525E-3</v>
      </c>
      <c r="BB414" s="123">
        <f t="shared" si="194"/>
        <v>9.630399278329672E-4</v>
      </c>
      <c r="BC414" s="67">
        <f t="shared" si="195"/>
        <v>-3.9814447958776431E-3</v>
      </c>
      <c r="BD414" s="67">
        <f t="shared" si="196"/>
        <v>-1.4705378304109782E-2</v>
      </c>
      <c r="BE414" s="67">
        <f t="shared" si="197"/>
        <v>-1.6768783222793262E-2</v>
      </c>
      <c r="BH414" s="57">
        <f t="shared" si="198"/>
        <v>6.4154141900729525E-3</v>
      </c>
      <c r="BJ414" s="57">
        <f t="shared" si="199"/>
        <v>-3.9814447958776431E-3</v>
      </c>
      <c r="BK414" s="57">
        <f t="shared" si="200"/>
        <v>-1.4705378304109782E-2</v>
      </c>
      <c r="BL414" s="57">
        <f t="shared" si="201"/>
        <v>-1.6768783222793262E-2</v>
      </c>
    </row>
    <row r="415" spans="2:64" x14ac:dyDescent="0.25">
      <c r="B415" s="118">
        <v>44809</v>
      </c>
      <c r="C415" s="62">
        <v>11.610665321350099</v>
      </c>
      <c r="D415" s="62">
        <v>9.6092960834503174</v>
      </c>
      <c r="E415" s="62">
        <v>2.7157818078994751</v>
      </c>
      <c r="F415" s="62">
        <v>2.830758392810822</v>
      </c>
      <c r="G415" s="62">
        <v>44.943276405334473</v>
      </c>
      <c r="H415" s="62">
        <v>111045.75</v>
      </c>
      <c r="K415" s="67">
        <f t="shared" si="202"/>
        <v>0</v>
      </c>
      <c r="L415" s="67">
        <f t="shared" si="203"/>
        <v>2.30278233818344E-2</v>
      </c>
      <c r="M415" s="67">
        <f t="shared" si="178"/>
        <v>-4.4718673029930933E-4</v>
      </c>
      <c r="N415" s="67">
        <f t="shared" si="179"/>
        <v>-2.8124259929440676E-4</v>
      </c>
      <c r="O415" s="67">
        <f t="shared" si="180"/>
        <v>4.8014572029688285E-2</v>
      </c>
      <c r="P415" s="67">
        <f t="shared" si="181"/>
        <v>3.0399460930077282E-3</v>
      </c>
      <c r="S415" s="67">
        <f t="shared" si="204"/>
        <v>0</v>
      </c>
      <c r="T415" s="67">
        <f t="shared" si="205"/>
        <v>2.2766684431340292E-2</v>
      </c>
      <c r="U415" s="67">
        <f t="shared" si="182"/>
        <v>-4.472867481040554E-4</v>
      </c>
      <c r="V415" s="67">
        <f t="shared" si="183"/>
        <v>-2.8128215541098627E-4</v>
      </c>
      <c r="W415" s="67">
        <f t="shared" si="184"/>
        <v>4.6897490410663434E-2</v>
      </c>
      <c r="X415" s="67">
        <f t="shared" si="185"/>
        <v>3.0353347999082007E-3</v>
      </c>
      <c r="AR415" s="122">
        <f t="shared" si="186"/>
        <v>0</v>
      </c>
      <c r="AS415" s="76">
        <f t="shared" si="187"/>
        <v>2.2766684431340292E-2</v>
      </c>
      <c r="AT415" s="122">
        <f t="shared" si="188"/>
        <v>-4.472867481040554E-4</v>
      </c>
      <c r="AU415" s="76">
        <f t="shared" si="189"/>
        <v>-2.8128215541098627E-4</v>
      </c>
      <c r="AV415" s="76">
        <f t="shared" si="190"/>
        <v>4.6897490410663434E-2</v>
      </c>
      <c r="AW415" s="76">
        <f t="shared" si="191"/>
        <v>3.0353347999082007E-3</v>
      </c>
      <c r="AY415" s="118">
        <v>45047</v>
      </c>
      <c r="AZ415" s="123" t="str">
        <f t="shared" si="192"/>
        <v/>
      </c>
      <c r="BA415" s="67">
        <f t="shared" si="193"/>
        <v>5.2973186491090223E-2</v>
      </c>
      <c r="BB415" s="123">
        <f t="shared" si="194"/>
        <v>2.8201399532433294E-2</v>
      </c>
      <c r="BC415" s="67">
        <f t="shared" si="195"/>
        <v>1.9750514166984041E-2</v>
      </c>
      <c r="BD415" s="67">
        <f t="shared" si="196"/>
        <v>-2.4747743605021709E-2</v>
      </c>
      <c r="BE415" s="67">
        <f t="shared" si="197"/>
        <v>-5.8730580892958229E-3</v>
      </c>
      <c r="BH415" s="57">
        <f t="shared" si="198"/>
        <v>5.2973186491090223E-2</v>
      </c>
      <c r="BJ415" s="57">
        <f t="shared" si="199"/>
        <v>1.9750514166984041E-2</v>
      </c>
      <c r="BK415" s="57">
        <f t="shared" si="200"/>
        <v>-2.4747743605021709E-2</v>
      </c>
      <c r="BL415" s="57">
        <f t="shared" si="201"/>
        <v>-5.8730580892958229E-3</v>
      </c>
    </row>
    <row r="416" spans="2:64" x14ac:dyDescent="0.25">
      <c r="B416" s="118">
        <v>44816</v>
      </c>
      <c r="C416" s="62">
        <v>11.610665321350099</v>
      </c>
      <c r="D416" s="62">
        <v>9.4412927627563477</v>
      </c>
      <c r="E416" s="62">
        <v>2.6829736232757568</v>
      </c>
      <c r="F416" s="62">
        <v>2.826777029037475</v>
      </c>
      <c r="G416" s="62">
        <v>44.241949462890616</v>
      </c>
      <c r="H416" s="62">
        <v>110796.4</v>
      </c>
      <c r="K416" s="67">
        <f t="shared" si="202"/>
        <v>0</v>
      </c>
      <c r="L416" s="67">
        <f t="shared" si="203"/>
        <v>-1.7483415979169914E-2</v>
      </c>
      <c r="M416" s="67">
        <f t="shared" si="178"/>
        <v>-1.208056719736772E-2</v>
      </c>
      <c r="N416" s="67">
        <f t="shared" si="179"/>
        <v>-1.4064654134589016E-3</v>
      </c>
      <c r="O416" s="67">
        <f t="shared" si="180"/>
        <v>-1.5604713286114902E-2</v>
      </c>
      <c r="P416" s="67">
        <f t="shared" si="181"/>
        <v>-2.2454708982559968E-3</v>
      </c>
      <c r="S416" s="67">
        <f t="shared" si="204"/>
        <v>0</v>
      </c>
      <c r="T416" s="67">
        <f t="shared" si="205"/>
        <v>-1.7638055970662314E-2</v>
      </c>
      <c r="U416" s="67">
        <f t="shared" si="182"/>
        <v>-1.2154130305627975E-2</v>
      </c>
      <c r="V416" s="67">
        <f t="shared" si="183"/>
        <v>-1.4074554143153853E-3</v>
      </c>
      <c r="W416" s="67">
        <f t="shared" si="184"/>
        <v>-1.5727748455279422E-2</v>
      </c>
      <c r="X416" s="67">
        <f t="shared" si="185"/>
        <v>-2.2479957483932307E-3</v>
      </c>
      <c r="AR416" s="122">
        <f t="shared" si="186"/>
        <v>0</v>
      </c>
      <c r="AS416" s="76">
        <f t="shared" si="187"/>
        <v>-1.7638055970662314E-2</v>
      </c>
      <c r="AT416" s="122">
        <f t="shared" si="188"/>
        <v>-1.2154130305627975E-2</v>
      </c>
      <c r="AU416" s="76">
        <f t="shared" si="189"/>
        <v>-1.4074554143153853E-3</v>
      </c>
      <c r="AV416" s="76">
        <f t="shared" si="190"/>
        <v>-1.5727748455279422E-2</v>
      </c>
      <c r="AW416" s="76">
        <f t="shared" si="191"/>
        <v>-2.2479957483932307E-3</v>
      </c>
      <c r="AY416" s="118">
        <v>45054</v>
      </c>
      <c r="AZ416" s="123">
        <f t="shared" si="192"/>
        <v>0</v>
      </c>
      <c r="BA416" s="67">
        <f t="shared" si="193"/>
        <v>3.5907837873352159E-2</v>
      </c>
      <c r="BB416" s="123">
        <f t="shared" si="194"/>
        <v>2.4301306677375182E-2</v>
      </c>
      <c r="BC416" s="67">
        <f t="shared" si="195"/>
        <v>3.3588571494494651E-2</v>
      </c>
      <c r="BD416" s="67">
        <f t="shared" si="196"/>
        <v>6.362428200327766E-2</v>
      </c>
      <c r="BE416" s="67">
        <f t="shared" si="197"/>
        <v>4.4752582831813291E-2</v>
      </c>
      <c r="BH416" s="57">
        <f t="shared" si="198"/>
        <v>3.5907837873352159E-2</v>
      </c>
      <c r="BJ416" s="57">
        <f t="shared" si="199"/>
        <v>3.3588571494494651E-2</v>
      </c>
      <c r="BK416" s="57">
        <f t="shared" si="200"/>
        <v>6.362428200327766E-2</v>
      </c>
      <c r="BL416" s="57">
        <f t="shared" si="201"/>
        <v>4.4752582831813291E-2</v>
      </c>
    </row>
    <row r="417" spans="2:64" x14ac:dyDescent="0.25">
      <c r="B417" s="118">
        <v>44823</v>
      </c>
      <c r="C417" s="62">
        <v>11.610665321350099</v>
      </c>
      <c r="D417" s="62">
        <v>9.5471359252929684</v>
      </c>
      <c r="E417" s="62">
        <v>2.7072759628295899</v>
      </c>
      <c r="F417" s="62">
        <v>2.860220575332642</v>
      </c>
      <c r="G417" s="62">
        <v>41.751876068115237</v>
      </c>
      <c r="H417" s="62">
        <v>112412.6</v>
      </c>
      <c r="K417" s="67">
        <f t="shared" si="202"/>
        <v>0</v>
      </c>
      <c r="L417" s="67">
        <f t="shared" si="203"/>
        <v>1.1210664174523544E-2</v>
      </c>
      <c r="M417" s="67">
        <f t="shared" si="178"/>
        <v>9.0579867587969876E-3</v>
      </c>
      <c r="N417" s="67">
        <f t="shared" si="179"/>
        <v>1.183098134434557E-2</v>
      </c>
      <c r="O417" s="67">
        <f t="shared" si="180"/>
        <v>-5.6283084832507435E-2</v>
      </c>
      <c r="P417" s="67">
        <f t="shared" si="181"/>
        <v>1.4587116548913315E-2</v>
      </c>
      <c r="S417" s="67">
        <f t="shared" si="204"/>
        <v>0</v>
      </c>
      <c r="T417" s="67">
        <f t="shared" si="205"/>
        <v>1.1148290413513118E-2</v>
      </c>
      <c r="U417" s="67">
        <f t="shared" si="182"/>
        <v>9.0172092531615473E-3</v>
      </c>
      <c r="V417" s="67">
        <f t="shared" si="183"/>
        <v>1.1761542434930172E-2</v>
      </c>
      <c r="W417" s="67">
        <f t="shared" si="184"/>
        <v>-5.7929035809572552E-2</v>
      </c>
      <c r="X417" s="67">
        <f t="shared" si="185"/>
        <v>1.4481748010412359E-2</v>
      </c>
      <c r="AR417" s="122">
        <f t="shared" si="186"/>
        <v>0</v>
      </c>
      <c r="AS417" s="76">
        <f t="shared" si="187"/>
        <v>1.1148290413513118E-2</v>
      </c>
      <c r="AT417" s="122">
        <f t="shared" si="188"/>
        <v>9.0172092531615473E-3</v>
      </c>
      <c r="AU417" s="76">
        <f t="shared" si="189"/>
        <v>1.1761542434930172E-2</v>
      </c>
      <c r="AV417" s="76">
        <f t="shared" si="190"/>
        <v>-5.7929035809572552E-2</v>
      </c>
      <c r="AW417" s="76">
        <f t="shared" si="191"/>
        <v>1.4481748010412359E-2</v>
      </c>
      <c r="AY417" s="118">
        <v>45061</v>
      </c>
      <c r="AZ417" s="123">
        <f t="shared" si="192"/>
        <v>0</v>
      </c>
      <c r="BA417" s="67">
        <f t="shared" si="193"/>
        <v>7.6138707995322324E-2</v>
      </c>
      <c r="BB417" s="123">
        <f t="shared" si="194"/>
        <v>6.4179661578615682E-2</v>
      </c>
      <c r="BC417" s="67">
        <f t="shared" si="195"/>
        <v>5.2074598743881539E-2</v>
      </c>
      <c r="BD417" s="67">
        <f t="shared" si="196"/>
        <v>6.1783152086725392E-2</v>
      </c>
      <c r="BE417" s="67">
        <f t="shared" si="197"/>
        <v>1.8826948433090417E-2</v>
      </c>
      <c r="BH417" s="57">
        <f t="shared" si="198"/>
        <v>7.6138707995322324E-2</v>
      </c>
      <c r="BJ417" s="57">
        <f t="shared" si="199"/>
        <v>5.2074598743881539E-2</v>
      </c>
      <c r="BK417" s="57">
        <f t="shared" si="200"/>
        <v>6.1783152086725392E-2</v>
      </c>
      <c r="BL417" s="57">
        <f t="shared" si="201"/>
        <v>1.8826948433090417E-2</v>
      </c>
    </row>
    <row r="418" spans="2:64" x14ac:dyDescent="0.25">
      <c r="B418" s="118">
        <v>44830</v>
      </c>
      <c r="C418" s="62">
        <v>11.610665321350099</v>
      </c>
      <c r="D418" s="62">
        <v>9.1126607894897464</v>
      </c>
      <c r="E418" s="62">
        <v>2.6764929294586182</v>
      </c>
      <c r="F418" s="62">
        <v>2.7949261188507082</v>
      </c>
      <c r="G418" s="62">
        <v>40.47690124511719</v>
      </c>
      <c r="H418" s="62">
        <v>108728.4</v>
      </c>
      <c r="K418" s="67">
        <f t="shared" si="202"/>
        <v>0</v>
      </c>
      <c r="L418" s="67">
        <f t="shared" si="203"/>
        <v>-4.550842673687916E-2</v>
      </c>
      <c r="M418" s="67">
        <f t="shared" si="178"/>
        <v>-1.1370482283157402E-2</v>
      </c>
      <c r="N418" s="67">
        <f t="shared" si="179"/>
        <v>-2.2828468910772726E-2</v>
      </c>
      <c r="O418" s="67">
        <f t="shared" si="180"/>
        <v>-3.053694691270914E-2</v>
      </c>
      <c r="P418" s="67">
        <f t="shared" si="181"/>
        <v>-3.2773906127960828E-2</v>
      </c>
      <c r="S418" s="67">
        <f t="shared" si="204"/>
        <v>0</v>
      </c>
      <c r="T418" s="67">
        <f t="shared" si="205"/>
        <v>-4.6576464285770898E-2</v>
      </c>
      <c r="U418" s="67">
        <f t="shared" si="182"/>
        <v>-1.1435620455849128E-2</v>
      </c>
      <c r="V418" s="67">
        <f t="shared" si="183"/>
        <v>-2.3093073169443232E-2</v>
      </c>
      <c r="W418" s="67">
        <f t="shared" si="184"/>
        <v>-3.1012914270277896E-2</v>
      </c>
      <c r="X418" s="67">
        <f t="shared" si="185"/>
        <v>-3.3323001269586455E-2</v>
      </c>
      <c r="AR418" s="122">
        <f t="shared" si="186"/>
        <v>0</v>
      </c>
      <c r="AS418" s="76">
        <f t="shared" si="187"/>
        <v>-4.6576464285770898E-2</v>
      </c>
      <c r="AT418" s="122">
        <f t="shared" si="188"/>
        <v>-1.1435620455849128E-2</v>
      </c>
      <c r="AU418" s="76">
        <f t="shared" si="189"/>
        <v>-2.3093073169443232E-2</v>
      </c>
      <c r="AV418" s="76">
        <f t="shared" si="190"/>
        <v>-3.1012914270277896E-2</v>
      </c>
      <c r="AW418" s="76">
        <f t="shared" si="191"/>
        <v>-3.3323001269586455E-2</v>
      </c>
      <c r="AY418" s="118">
        <v>45068</v>
      </c>
      <c r="AZ418" s="123">
        <f t="shared" si="192"/>
        <v>0</v>
      </c>
      <c r="BA418" s="67">
        <f t="shared" si="193"/>
        <v>1.164156573767294E-2</v>
      </c>
      <c r="BB418" s="123">
        <f t="shared" si="194"/>
        <v>-3.4322557736089459E-3</v>
      </c>
      <c r="BC418" s="67">
        <f t="shared" si="195"/>
        <v>-2.8762963373843323E-3</v>
      </c>
      <c r="BD418" s="67">
        <f t="shared" si="196"/>
        <v>1.1717542936820634E-3</v>
      </c>
      <c r="BE418" s="67">
        <f t="shared" si="197"/>
        <v>4.3118675784169017E-3</v>
      </c>
      <c r="BH418" s="57">
        <f t="shared" si="198"/>
        <v>1.164156573767294E-2</v>
      </c>
      <c r="BJ418" s="57">
        <f t="shared" si="199"/>
        <v>-2.8762963373843323E-3</v>
      </c>
      <c r="BK418" s="57">
        <f t="shared" si="200"/>
        <v>1.1717542936820634E-3</v>
      </c>
      <c r="BL418" s="57">
        <f t="shared" si="201"/>
        <v>4.3118675784169017E-3</v>
      </c>
    </row>
    <row r="419" spans="2:64" x14ac:dyDescent="0.25">
      <c r="B419" s="118">
        <v>44837</v>
      </c>
      <c r="C419" s="62">
        <v>11.610665321350099</v>
      </c>
      <c r="D419" s="62">
        <v>10.810992050170899</v>
      </c>
      <c r="E419" s="62">
        <v>2.7785628318786619</v>
      </c>
      <c r="F419" s="62">
        <v>2.896849393844604</v>
      </c>
      <c r="G419" s="62">
        <v>50.791162109375001</v>
      </c>
      <c r="H419" s="62">
        <v>116699.6</v>
      </c>
      <c r="K419" s="67">
        <f t="shared" si="202"/>
        <v>0</v>
      </c>
      <c r="L419" s="67">
        <f t="shared" si="203"/>
        <v>0.18637051240181735</v>
      </c>
      <c r="M419" s="67">
        <f t="shared" si="178"/>
        <v>3.8135689168695031E-2</v>
      </c>
      <c r="N419" s="67">
        <f t="shared" si="179"/>
        <v>3.6467251962927438E-2</v>
      </c>
      <c r="O419" s="67">
        <f t="shared" si="180"/>
        <v>0.25481844081387139</v>
      </c>
      <c r="P419" s="67">
        <f t="shared" si="181"/>
        <v>7.3312952273739018E-2</v>
      </c>
      <c r="S419" s="67">
        <f t="shared" si="204"/>
        <v>0</v>
      </c>
      <c r="T419" s="67">
        <f t="shared" si="205"/>
        <v>0.17089865684778791</v>
      </c>
      <c r="U419" s="67">
        <f t="shared" si="182"/>
        <v>3.7426497942835202E-2</v>
      </c>
      <c r="V419" s="67">
        <f t="shared" si="183"/>
        <v>3.5818057568643945E-2</v>
      </c>
      <c r="W419" s="67">
        <f t="shared" si="184"/>
        <v>0.22699089344401913</v>
      </c>
      <c r="X419" s="67">
        <f t="shared" si="185"/>
        <v>7.0750082143082746E-2</v>
      </c>
      <c r="AR419" s="122">
        <f t="shared" si="186"/>
        <v>0</v>
      </c>
      <c r="AS419" s="76" t="str">
        <f t="shared" si="187"/>
        <v/>
      </c>
      <c r="AT419" s="122">
        <f t="shared" si="188"/>
        <v>3.7426497942835202E-2</v>
      </c>
      <c r="AU419" s="76">
        <f t="shared" si="189"/>
        <v>3.5818057568643945E-2</v>
      </c>
      <c r="AV419" s="76" t="str">
        <f t="shared" si="190"/>
        <v/>
      </c>
      <c r="AW419" s="76" t="str">
        <f t="shared" si="191"/>
        <v/>
      </c>
      <c r="AY419" s="118">
        <v>45075</v>
      </c>
      <c r="AZ419" s="123">
        <f t="shared" si="192"/>
        <v>0</v>
      </c>
      <c r="BA419" s="67">
        <f t="shared" si="193"/>
        <v>9.814758464416368E-3</v>
      </c>
      <c r="BB419" s="123">
        <f t="shared" si="194"/>
        <v>-6.4055063016809658E-3</v>
      </c>
      <c r="BC419" s="67">
        <f t="shared" si="195"/>
        <v>-8.1947756073144518E-3</v>
      </c>
      <c r="BD419" s="67">
        <f t="shared" si="196"/>
        <v>2.7870480794245121E-2</v>
      </c>
      <c r="BE419" s="67">
        <f t="shared" si="197"/>
        <v>1.5554306917328657E-3</v>
      </c>
      <c r="BH419" s="57">
        <f t="shared" si="198"/>
        <v>9.814758464416368E-3</v>
      </c>
      <c r="BJ419" s="57">
        <f t="shared" si="199"/>
        <v>-8.1947756073144518E-3</v>
      </c>
      <c r="BK419" s="57">
        <f t="shared" si="200"/>
        <v>2.7870480794245121E-2</v>
      </c>
      <c r="BL419" s="57">
        <f t="shared" si="201"/>
        <v>1.5554306917328657E-3</v>
      </c>
    </row>
    <row r="420" spans="2:64" x14ac:dyDescent="0.25">
      <c r="B420" s="118">
        <v>44844</v>
      </c>
      <c r="C420" s="62">
        <v>11.610665321350099</v>
      </c>
      <c r="D420" s="62">
        <v>10.45234704017639</v>
      </c>
      <c r="E420" s="62">
        <v>2.725907683372498</v>
      </c>
      <c r="F420" s="62">
        <v>2.880525648593903</v>
      </c>
      <c r="G420" s="62">
        <v>49.849898338317871</v>
      </c>
      <c r="H420" s="62">
        <v>114285</v>
      </c>
      <c r="K420" s="67">
        <f t="shared" si="202"/>
        <v>0</v>
      </c>
      <c r="L420" s="67">
        <f t="shared" si="203"/>
        <v>-3.3174107272499587E-2</v>
      </c>
      <c r="M420" s="67">
        <f t="shared" si="178"/>
        <v>-1.8950497682488021E-2</v>
      </c>
      <c r="N420" s="67">
        <f t="shared" si="179"/>
        <v>-5.6349996259338342E-3</v>
      </c>
      <c r="O420" s="67">
        <f t="shared" si="180"/>
        <v>-1.8532038487920177E-2</v>
      </c>
      <c r="P420" s="67">
        <f t="shared" si="181"/>
        <v>-2.0690730730868023E-2</v>
      </c>
      <c r="S420" s="67">
        <f t="shared" si="204"/>
        <v>0</v>
      </c>
      <c r="T420" s="67">
        <f t="shared" si="205"/>
        <v>-3.3736848625317832E-2</v>
      </c>
      <c r="U420" s="67">
        <f t="shared" si="182"/>
        <v>-1.9132359611897475E-2</v>
      </c>
      <c r="V420" s="67">
        <f t="shared" si="183"/>
        <v>-5.6509361326634883E-3</v>
      </c>
      <c r="W420" s="67">
        <f t="shared" si="184"/>
        <v>-1.8705908170193557E-2</v>
      </c>
      <c r="X420" s="67">
        <f t="shared" si="185"/>
        <v>-2.0907783101436948E-2</v>
      </c>
      <c r="AR420" s="122">
        <f t="shared" si="186"/>
        <v>0</v>
      </c>
      <c r="AS420" s="76">
        <f t="shared" si="187"/>
        <v>-3.3736848625317832E-2</v>
      </c>
      <c r="AT420" s="122">
        <f t="shared" si="188"/>
        <v>-1.9132359611897475E-2</v>
      </c>
      <c r="AU420" s="76">
        <f t="shared" si="189"/>
        <v>-5.6509361326634883E-3</v>
      </c>
      <c r="AV420" s="76">
        <f t="shared" si="190"/>
        <v>-1.8705908170193557E-2</v>
      </c>
      <c r="AW420" s="76">
        <f t="shared" si="191"/>
        <v>-2.0907783101436948E-2</v>
      </c>
      <c r="AY420" s="118">
        <v>45082</v>
      </c>
      <c r="AZ420" s="123">
        <f t="shared" si="192"/>
        <v>0</v>
      </c>
      <c r="BA420" s="67">
        <f t="shared" si="193"/>
        <v>3.0846757210135048E-3</v>
      </c>
      <c r="BB420" s="123">
        <f t="shared" si="194"/>
        <v>1.3867832935783836E-2</v>
      </c>
      <c r="BC420" s="67">
        <f t="shared" si="195"/>
        <v>1.8107061100277422E-2</v>
      </c>
      <c r="BD420" s="67">
        <f t="shared" si="196"/>
        <v>1.4379284490386061E-2</v>
      </c>
      <c r="BE420" s="67">
        <f t="shared" si="197"/>
        <v>4.2667925182055443E-2</v>
      </c>
      <c r="BH420" s="57">
        <f t="shared" si="198"/>
        <v>3.0846757210135048E-3</v>
      </c>
      <c r="BJ420" s="57">
        <f t="shared" si="199"/>
        <v>1.8107061100277422E-2</v>
      </c>
      <c r="BK420" s="57">
        <f t="shared" si="200"/>
        <v>1.4379284490386061E-2</v>
      </c>
      <c r="BL420" s="57">
        <f t="shared" si="201"/>
        <v>4.2667925182055443E-2</v>
      </c>
    </row>
    <row r="421" spans="2:64" x14ac:dyDescent="0.25">
      <c r="B421" s="118">
        <v>44851</v>
      </c>
      <c r="C421" s="62">
        <v>11.610665321350099</v>
      </c>
      <c r="D421" s="62">
        <v>10.88774604797363</v>
      </c>
      <c r="E421" s="62">
        <v>2.7299580097198488</v>
      </c>
      <c r="F421" s="62">
        <v>2.9271079063415528</v>
      </c>
      <c r="G421" s="62">
        <v>50.137824249267581</v>
      </c>
      <c r="H421" s="62">
        <v>116548.2</v>
      </c>
      <c r="K421" s="67">
        <f t="shared" si="202"/>
        <v>0</v>
      </c>
      <c r="L421" s="67">
        <f t="shared" si="203"/>
        <v>4.1655621089088157E-2</v>
      </c>
      <c r="M421" s="67">
        <f t="shared" si="178"/>
        <v>1.4858633592240711E-3</v>
      </c>
      <c r="N421" s="67">
        <f t="shared" si="179"/>
        <v>1.6171443489971571E-2</v>
      </c>
      <c r="O421" s="67">
        <f t="shared" si="180"/>
        <v>5.7758575352677699E-3</v>
      </c>
      <c r="P421" s="67">
        <f t="shared" si="181"/>
        <v>1.9803123769523534E-2</v>
      </c>
      <c r="S421" s="67">
        <f t="shared" si="204"/>
        <v>0</v>
      </c>
      <c r="T421" s="67">
        <f t="shared" si="205"/>
        <v>4.081139070955956E-2</v>
      </c>
      <c r="U421" s="67">
        <f t="shared" si="182"/>
        <v>1.484760556537175E-3</v>
      </c>
      <c r="V421" s="67">
        <f t="shared" si="183"/>
        <v>1.6042078513183271E-2</v>
      </c>
      <c r="W421" s="67">
        <f t="shared" si="184"/>
        <v>5.7592412217388408E-3</v>
      </c>
      <c r="X421" s="67">
        <f t="shared" si="185"/>
        <v>1.9609592753979405E-2</v>
      </c>
      <c r="AR421" s="122">
        <f t="shared" si="186"/>
        <v>0</v>
      </c>
      <c r="AS421" s="76">
        <f t="shared" si="187"/>
        <v>4.081139070955956E-2</v>
      </c>
      <c r="AT421" s="122">
        <f t="shared" si="188"/>
        <v>1.484760556537175E-3</v>
      </c>
      <c r="AU421" s="76">
        <f t="shared" si="189"/>
        <v>1.6042078513183271E-2</v>
      </c>
      <c r="AV421" s="76">
        <f t="shared" si="190"/>
        <v>5.7592412217388408E-3</v>
      </c>
      <c r="AW421" s="76">
        <f t="shared" si="191"/>
        <v>1.9609592753979405E-2</v>
      </c>
      <c r="AY421" s="118">
        <v>45089</v>
      </c>
      <c r="AZ421" s="123">
        <f t="shared" si="192"/>
        <v>0</v>
      </c>
      <c r="BA421" s="67">
        <f t="shared" si="193"/>
        <v>4.0652343217894814E-3</v>
      </c>
      <c r="BB421" s="123">
        <f t="shared" si="194"/>
        <v>4.2565142704928177E-3</v>
      </c>
      <c r="BC421" s="67">
        <f t="shared" si="195"/>
        <v>2.2211420314523434E-2</v>
      </c>
      <c r="BD421" s="67">
        <f t="shared" si="196"/>
        <v>7.9577631299086234E-3</v>
      </c>
      <c r="BE421" s="67">
        <f t="shared" si="197"/>
        <v>2.8067447931608962E-2</v>
      </c>
      <c r="BH421" s="57">
        <f t="shared" si="198"/>
        <v>4.0652343217894814E-3</v>
      </c>
      <c r="BJ421" s="57">
        <f t="shared" si="199"/>
        <v>2.2211420314523434E-2</v>
      </c>
      <c r="BK421" s="57">
        <f t="shared" si="200"/>
        <v>7.9577631299086234E-3</v>
      </c>
      <c r="BL421" s="57">
        <f t="shared" si="201"/>
        <v>2.8067447931608962E-2</v>
      </c>
    </row>
    <row r="422" spans="2:64" x14ac:dyDescent="0.25">
      <c r="B422" s="118">
        <v>44858</v>
      </c>
      <c r="C422" s="62">
        <v>11.610665321350099</v>
      </c>
      <c r="D422" s="62">
        <v>10.538868141174319</v>
      </c>
      <c r="E422" s="62">
        <v>2.843368721008301</v>
      </c>
      <c r="F422" s="62">
        <v>3.0162905216217042</v>
      </c>
      <c r="G422" s="62">
        <v>51.229654693603507</v>
      </c>
      <c r="H422" s="62">
        <v>114516.6</v>
      </c>
      <c r="K422" s="67">
        <f t="shared" si="202"/>
        <v>0</v>
      </c>
      <c r="L422" s="67">
        <f t="shared" si="203"/>
        <v>-3.2043170851164593E-2</v>
      </c>
      <c r="M422" s="67">
        <f t="shared" si="178"/>
        <v>4.1543024062883127E-2</v>
      </c>
      <c r="N422" s="67">
        <f t="shared" si="179"/>
        <v>3.0467826309695578E-2</v>
      </c>
      <c r="O422" s="67">
        <f t="shared" si="180"/>
        <v>2.1776582065223371E-2</v>
      </c>
      <c r="P422" s="67">
        <f t="shared" si="181"/>
        <v>-1.7431414642182341E-2</v>
      </c>
      <c r="S422" s="67">
        <f t="shared" si="204"/>
        <v>0</v>
      </c>
      <c r="T422" s="67">
        <f t="shared" si="205"/>
        <v>-3.25677906868201E-2</v>
      </c>
      <c r="U422" s="67">
        <f t="shared" si="182"/>
        <v>4.0703290575588455E-2</v>
      </c>
      <c r="V422" s="67">
        <f t="shared" si="183"/>
        <v>3.0012899424486043E-2</v>
      </c>
      <c r="W422" s="67">
        <f t="shared" si="184"/>
        <v>2.1542859336433184E-2</v>
      </c>
      <c r="X422" s="67">
        <f t="shared" si="185"/>
        <v>-1.758513069514751E-2</v>
      </c>
      <c r="AR422" s="122">
        <f t="shared" si="186"/>
        <v>0</v>
      </c>
      <c r="AS422" s="76">
        <f t="shared" si="187"/>
        <v>-3.25677906868201E-2</v>
      </c>
      <c r="AT422" s="122">
        <f t="shared" si="188"/>
        <v>4.0703290575588455E-2</v>
      </c>
      <c r="AU422" s="76">
        <f t="shared" si="189"/>
        <v>3.0012899424486043E-2</v>
      </c>
      <c r="AV422" s="76">
        <f t="shared" si="190"/>
        <v>2.1542859336433184E-2</v>
      </c>
      <c r="AW422" s="76">
        <f t="shared" si="191"/>
        <v>-1.758513069514751E-2</v>
      </c>
      <c r="AY422" s="118">
        <v>45096</v>
      </c>
      <c r="AZ422" s="123">
        <f t="shared" si="192"/>
        <v>0</v>
      </c>
      <c r="BA422" s="67">
        <f t="shared" si="193"/>
        <v>2.4299832318060915E-2</v>
      </c>
      <c r="BB422" s="123">
        <f t="shared" si="194"/>
        <v>1.3979492396774887E-2</v>
      </c>
      <c r="BC422" s="67">
        <f t="shared" si="195"/>
        <v>1.4309011587275903E-2</v>
      </c>
      <c r="BD422" s="67">
        <f t="shared" si="196"/>
        <v>2.4315815782274156E-2</v>
      </c>
      <c r="BE422" s="67">
        <f t="shared" si="197"/>
        <v>1.1243766146022668E-2</v>
      </c>
      <c r="BH422" s="57">
        <f t="shared" si="198"/>
        <v>2.4299832318060915E-2</v>
      </c>
      <c r="BJ422" s="57">
        <f t="shared" si="199"/>
        <v>1.4309011587275903E-2</v>
      </c>
      <c r="BK422" s="57">
        <f t="shared" si="200"/>
        <v>2.4315815782274156E-2</v>
      </c>
      <c r="BL422" s="57">
        <f t="shared" si="201"/>
        <v>1.1243766146022668E-2</v>
      </c>
    </row>
    <row r="423" spans="2:64" x14ac:dyDescent="0.25">
      <c r="B423" s="118">
        <v>44865</v>
      </c>
      <c r="C423" s="62">
        <v>11.610665321350099</v>
      </c>
      <c r="D423" s="62">
        <v>10.77505803108215</v>
      </c>
      <c r="E423" s="62">
        <v>2.924376487731934</v>
      </c>
      <c r="F423" s="62">
        <v>3.1154267191886902</v>
      </c>
      <c r="G423" s="62">
        <v>52.837019920349121</v>
      </c>
      <c r="H423" s="62">
        <v>117004.25</v>
      </c>
      <c r="K423" s="67">
        <f t="shared" si="202"/>
        <v>0</v>
      </c>
      <c r="L423" s="67">
        <f t="shared" si="203"/>
        <v>2.2411314644412261E-2</v>
      </c>
      <c r="M423" s="67">
        <f t="shared" si="178"/>
        <v>2.8490067477040526E-2</v>
      </c>
      <c r="N423" s="67">
        <f t="shared" si="179"/>
        <v>3.2866926065757696E-2</v>
      </c>
      <c r="O423" s="67">
        <f t="shared" si="180"/>
        <v>3.1375679503580667E-2</v>
      </c>
      <c r="P423" s="67">
        <f t="shared" si="181"/>
        <v>2.1723051505196489E-2</v>
      </c>
      <c r="S423" s="67">
        <f t="shared" si="204"/>
        <v>0</v>
      </c>
      <c r="T423" s="67">
        <f t="shared" si="205"/>
        <v>2.2163871329126807E-2</v>
      </c>
      <c r="U423" s="67">
        <f t="shared" si="182"/>
        <v>2.8091772774053794E-2</v>
      </c>
      <c r="V423" s="67">
        <f t="shared" si="183"/>
        <v>3.2338359056711806E-2</v>
      </c>
      <c r="W423" s="67">
        <f t="shared" si="184"/>
        <v>3.0893522274857754E-2</v>
      </c>
      <c r="X423" s="67">
        <f t="shared" si="185"/>
        <v>2.1490468272437151E-2</v>
      </c>
      <c r="AR423" s="122">
        <f t="shared" si="186"/>
        <v>0</v>
      </c>
      <c r="AS423" s="76">
        <f t="shared" si="187"/>
        <v>2.2163871329126807E-2</v>
      </c>
      <c r="AT423" s="122">
        <f t="shared" si="188"/>
        <v>2.8091772774053794E-2</v>
      </c>
      <c r="AU423" s="76">
        <f t="shared" si="189"/>
        <v>3.2338359056711806E-2</v>
      </c>
      <c r="AV423" s="76">
        <f t="shared" si="190"/>
        <v>3.0893522274857754E-2</v>
      </c>
      <c r="AW423" s="76">
        <f t="shared" si="191"/>
        <v>2.1490468272437151E-2</v>
      </c>
      <c r="AY423" s="118">
        <v>45103</v>
      </c>
      <c r="AZ423" s="123">
        <f t="shared" si="192"/>
        <v>0</v>
      </c>
      <c r="BA423" s="67">
        <f t="shared" si="193"/>
        <v>1.8439057997476353E-2</v>
      </c>
      <c r="BB423" s="123">
        <f t="shared" si="194"/>
        <v>5.2519195685208145E-3</v>
      </c>
      <c r="BC423" s="67">
        <f t="shared" si="195"/>
        <v>1.8314957502715728E-3</v>
      </c>
      <c r="BD423" s="67">
        <f t="shared" si="196"/>
        <v>3.4723590076934192E-3</v>
      </c>
      <c r="BE423" s="67">
        <f t="shared" si="197"/>
        <v>-1.4989393569757897E-2</v>
      </c>
      <c r="BH423" s="57">
        <f t="shared" si="198"/>
        <v>1.8439057997476353E-2</v>
      </c>
      <c r="BJ423" s="57">
        <f t="shared" si="199"/>
        <v>1.8314957502715728E-3</v>
      </c>
      <c r="BK423" s="57">
        <f t="shared" si="200"/>
        <v>3.4723590076934192E-3</v>
      </c>
      <c r="BL423" s="57">
        <f t="shared" si="201"/>
        <v>-1.4989393569757897E-2</v>
      </c>
    </row>
    <row r="424" spans="2:64" x14ac:dyDescent="0.25">
      <c r="B424" s="118">
        <v>44872</v>
      </c>
      <c r="C424" s="62">
        <v>11.610665321350099</v>
      </c>
      <c r="D424" s="62">
        <v>10.517935371398931</v>
      </c>
      <c r="E424" s="62">
        <v>2.733198499679566</v>
      </c>
      <c r="F424" s="62">
        <v>2.9159599781036381</v>
      </c>
      <c r="G424" s="62">
        <v>50.403736877441403</v>
      </c>
      <c r="H424" s="62">
        <v>113422</v>
      </c>
      <c r="K424" s="67">
        <f t="shared" si="202"/>
        <v>0</v>
      </c>
      <c r="L424" s="67">
        <f t="shared" si="203"/>
        <v>-2.3862763331901626E-2</v>
      </c>
      <c r="M424" s="67">
        <f t="shared" si="178"/>
        <v>-6.5373931453210576E-2</v>
      </c>
      <c r="N424" s="67">
        <f t="shared" si="179"/>
        <v>-6.4025496044085028E-2</v>
      </c>
      <c r="O424" s="67">
        <f t="shared" si="180"/>
        <v>-4.6052617020714837E-2</v>
      </c>
      <c r="P424" s="67">
        <f t="shared" si="181"/>
        <v>-3.061640923299791E-2</v>
      </c>
      <c r="S424" s="67">
        <f t="shared" si="204"/>
        <v>0</v>
      </c>
      <c r="T424" s="67">
        <f t="shared" si="205"/>
        <v>-2.415209111362774E-2</v>
      </c>
      <c r="U424" s="67">
        <f t="shared" si="182"/>
        <v>-6.7608756373381665E-2</v>
      </c>
      <c r="V424" s="67">
        <f t="shared" si="183"/>
        <v>-6.616704223888191E-2</v>
      </c>
      <c r="W424" s="67">
        <f t="shared" si="184"/>
        <v>-4.7146763164658344E-2</v>
      </c>
      <c r="X424" s="67">
        <f t="shared" si="185"/>
        <v>-3.1094882919613973E-2</v>
      </c>
      <c r="AR424" s="122">
        <f t="shared" si="186"/>
        <v>0</v>
      </c>
      <c r="AS424" s="76">
        <f t="shared" si="187"/>
        <v>-2.415209111362774E-2</v>
      </c>
      <c r="AT424" s="122">
        <f t="shared" si="188"/>
        <v>-6.7608756373381665E-2</v>
      </c>
      <c r="AU424" s="76">
        <f t="shared" si="189"/>
        <v>-6.616704223888191E-2</v>
      </c>
      <c r="AV424" s="76">
        <f t="shared" si="190"/>
        <v>-4.7146763164658344E-2</v>
      </c>
      <c r="AW424" s="76">
        <f t="shared" si="191"/>
        <v>-3.1094882919613973E-2</v>
      </c>
      <c r="AY424" s="118">
        <v>45110</v>
      </c>
      <c r="AZ424" s="123">
        <f t="shared" si="192"/>
        <v>0</v>
      </c>
      <c r="BA424" s="67">
        <f t="shared" si="193"/>
        <v>-7.2544410823358121E-3</v>
      </c>
      <c r="BB424" s="123">
        <f t="shared" si="194"/>
        <v>7.5136793459032215E-3</v>
      </c>
      <c r="BC424" s="67">
        <f t="shared" si="195"/>
        <v>9.4734408036782798E-3</v>
      </c>
      <c r="BD424" s="67">
        <f t="shared" si="196"/>
        <v>7.2673011675220642E-3</v>
      </c>
      <c r="BE424" s="67">
        <f t="shared" si="197"/>
        <v>9.6406526294350141E-3</v>
      </c>
      <c r="BH424" s="57">
        <f t="shared" si="198"/>
        <v>-7.2544410823358121E-3</v>
      </c>
      <c r="BJ424" s="57">
        <f t="shared" si="199"/>
        <v>9.4734408036782798E-3</v>
      </c>
      <c r="BK424" s="57">
        <f t="shared" si="200"/>
        <v>7.2673011675220642E-3</v>
      </c>
      <c r="BL424" s="57">
        <f t="shared" si="201"/>
        <v>9.6406526294350141E-3</v>
      </c>
    </row>
    <row r="425" spans="2:64" x14ac:dyDescent="0.25">
      <c r="B425" s="118">
        <v>44879</v>
      </c>
      <c r="C425" s="62">
        <v>11.610665321350099</v>
      </c>
      <c r="D425" s="62">
        <v>10.262208938598629</v>
      </c>
      <c r="E425" s="62">
        <v>2.62667316198349</v>
      </c>
      <c r="F425" s="62">
        <v>2.8128421306610112</v>
      </c>
      <c r="G425" s="62">
        <v>49.559331893920898</v>
      </c>
      <c r="H425" s="62">
        <v>110496.75</v>
      </c>
      <c r="K425" s="67">
        <f t="shared" si="202"/>
        <v>0</v>
      </c>
      <c r="L425" s="67">
        <f t="shared" si="203"/>
        <v>-2.4313367953913256E-2</v>
      </c>
      <c r="M425" s="67">
        <f t="shared" si="178"/>
        <v>-3.8974607116374793E-2</v>
      </c>
      <c r="N425" s="67">
        <f t="shared" si="179"/>
        <v>-3.5363258829666289E-2</v>
      </c>
      <c r="O425" s="67">
        <f t="shared" si="180"/>
        <v>-1.6752825005290961E-2</v>
      </c>
      <c r="P425" s="67">
        <f t="shared" si="181"/>
        <v>-2.5790851862954267E-2</v>
      </c>
      <c r="S425" s="67">
        <f t="shared" si="204"/>
        <v>0</v>
      </c>
      <c r="T425" s="67">
        <f t="shared" si="205"/>
        <v>-2.4613817847519877E-2</v>
      </c>
      <c r="U425" s="67">
        <f t="shared" si="182"/>
        <v>-3.9754446964864326E-2</v>
      </c>
      <c r="V425" s="67">
        <f t="shared" si="183"/>
        <v>-3.6003682532602124E-2</v>
      </c>
      <c r="W425" s="67">
        <f t="shared" si="184"/>
        <v>-1.6894740804567765E-2</v>
      </c>
      <c r="X425" s="67">
        <f t="shared" si="185"/>
        <v>-2.6129267244170619E-2</v>
      </c>
      <c r="AR425" s="122">
        <f t="shared" si="186"/>
        <v>0</v>
      </c>
      <c r="AS425" s="76">
        <f t="shared" si="187"/>
        <v>-2.4613817847519877E-2</v>
      </c>
      <c r="AT425" s="122">
        <f t="shared" si="188"/>
        <v>-3.9754446964864326E-2</v>
      </c>
      <c r="AU425" s="76">
        <f t="shared" si="189"/>
        <v>-3.6003682532602124E-2</v>
      </c>
      <c r="AV425" s="76">
        <f t="shared" si="190"/>
        <v>-1.6894740804567765E-2</v>
      </c>
      <c r="AW425" s="76">
        <f t="shared" si="191"/>
        <v>-2.6129267244170619E-2</v>
      </c>
      <c r="AY425" s="118">
        <v>45117</v>
      </c>
      <c r="AZ425" s="123">
        <f t="shared" si="192"/>
        <v>-2.0100104671740642E-8</v>
      </c>
      <c r="BA425" s="67">
        <f t="shared" si="193"/>
        <v>4.8525951596501565E-4</v>
      </c>
      <c r="BB425" s="123">
        <f t="shared" si="194"/>
        <v>-9.8863987177267021E-3</v>
      </c>
      <c r="BC425" s="67">
        <f t="shared" si="195"/>
        <v>-8.5470797881346001E-3</v>
      </c>
      <c r="BD425" s="67">
        <f t="shared" si="196"/>
        <v>-1.0449819428558372E-2</v>
      </c>
      <c r="BE425" s="67">
        <f t="shared" si="197"/>
        <v>-8.1373267049362902E-3</v>
      </c>
      <c r="BH425" s="57">
        <f t="shared" si="198"/>
        <v>4.8525951596501565E-4</v>
      </c>
      <c r="BJ425" s="57">
        <f t="shared" si="199"/>
        <v>-8.5470797881346001E-3</v>
      </c>
      <c r="BK425" s="57">
        <f t="shared" si="200"/>
        <v>-1.0449819428558372E-2</v>
      </c>
      <c r="BL425" s="57">
        <f t="shared" si="201"/>
        <v>-8.1373267049362902E-3</v>
      </c>
    </row>
    <row r="426" spans="2:64" x14ac:dyDescent="0.25">
      <c r="B426" s="118">
        <v>44886</v>
      </c>
      <c r="C426" s="62">
        <v>11.610665321350099</v>
      </c>
      <c r="D426" s="62">
        <v>10.703538322448731</v>
      </c>
      <c r="E426" s="62">
        <v>2.8854927539825441</v>
      </c>
      <c r="F426" s="62">
        <v>3.040178775787354</v>
      </c>
      <c r="G426" s="62">
        <v>52.421860504150388</v>
      </c>
      <c r="H426" s="62">
        <v>109655.2</v>
      </c>
      <c r="K426" s="67">
        <f t="shared" si="202"/>
        <v>0</v>
      </c>
      <c r="L426" s="67">
        <f t="shared" si="203"/>
        <v>4.3005300953302239E-2</v>
      </c>
      <c r="M426" s="67">
        <f t="shared" si="178"/>
        <v>9.8535134003352898E-2</v>
      </c>
      <c r="N426" s="67">
        <f t="shared" si="179"/>
        <v>8.0820975570683462E-2</v>
      </c>
      <c r="O426" s="67">
        <f t="shared" si="180"/>
        <v>5.7759628728582868E-2</v>
      </c>
      <c r="P426" s="67">
        <f t="shared" si="181"/>
        <v>-7.6160611058696537E-3</v>
      </c>
      <c r="S426" s="67">
        <f t="shared" si="204"/>
        <v>0</v>
      </c>
      <c r="T426" s="67">
        <f t="shared" si="205"/>
        <v>4.2106258415405745E-2</v>
      </c>
      <c r="U426" s="67">
        <f t="shared" si="182"/>
        <v>9.3977595948134235E-2</v>
      </c>
      <c r="V426" s="67">
        <f t="shared" si="183"/>
        <v>7.772091492434885E-2</v>
      </c>
      <c r="W426" s="67">
        <f t="shared" si="184"/>
        <v>5.6153113605284272E-2</v>
      </c>
      <c r="X426" s="67">
        <f t="shared" si="185"/>
        <v>-7.6452114005233244E-3</v>
      </c>
      <c r="AR426" s="122">
        <f t="shared" si="186"/>
        <v>0</v>
      </c>
      <c r="AS426" s="76">
        <f t="shared" si="187"/>
        <v>4.2106258415405745E-2</v>
      </c>
      <c r="AT426" s="122">
        <f t="shared" si="188"/>
        <v>9.3977595948134235E-2</v>
      </c>
      <c r="AU426" s="76">
        <f t="shared" si="189"/>
        <v>7.772091492434885E-2</v>
      </c>
      <c r="AV426" s="76">
        <f t="shared" si="190"/>
        <v>5.6153113605284272E-2</v>
      </c>
      <c r="AW426" s="76">
        <f t="shared" si="191"/>
        <v>-7.6452114005233244E-3</v>
      </c>
      <c r="AY426" s="118">
        <v>45124</v>
      </c>
      <c r="AZ426" s="123">
        <f t="shared" si="192"/>
        <v>-8.0400423109449526E-8</v>
      </c>
      <c r="BA426" s="67">
        <f t="shared" si="193"/>
        <v>-1.8113705213389772E-2</v>
      </c>
      <c r="BB426" s="123">
        <f t="shared" si="194"/>
        <v>-3.9820875702544214E-3</v>
      </c>
      <c r="BC426" s="67">
        <f t="shared" si="195"/>
        <v>-1.1028656942117004E-2</v>
      </c>
      <c r="BD426" s="67">
        <f t="shared" si="196"/>
        <v>-1.503626106884156E-2</v>
      </c>
      <c r="BE426" s="67">
        <f t="shared" si="197"/>
        <v>3.5693923478219737E-3</v>
      </c>
      <c r="BH426" s="57">
        <f t="shared" si="198"/>
        <v>-1.8113705213389772E-2</v>
      </c>
      <c r="BJ426" s="57">
        <f t="shared" si="199"/>
        <v>-1.1028656942117004E-2</v>
      </c>
      <c r="BK426" s="57">
        <f t="shared" si="200"/>
        <v>-1.503626106884156E-2</v>
      </c>
      <c r="BL426" s="57">
        <f t="shared" si="201"/>
        <v>3.5693923478219737E-3</v>
      </c>
    </row>
    <row r="427" spans="2:64" x14ac:dyDescent="0.25">
      <c r="B427" s="118">
        <v>44893</v>
      </c>
      <c r="C427" s="62">
        <v>11.610665321350099</v>
      </c>
      <c r="D427" s="62">
        <v>10.964498519897459</v>
      </c>
      <c r="E427" s="62">
        <v>2.8822523117065431</v>
      </c>
      <c r="F427" s="62">
        <v>3.0210683345794682</v>
      </c>
      <c r="G427" s="62">
        <v>53.059346008300778</v>
      </c>
      <c r="H427" s="62">
        <v>111005.6</v>
      </c>
      <c r="K427" s="67">
        <f t="shared" si="202"/>
        <v>0</v>
      </c>
      <c r="L427" s="67">
        <f t="shared" si="203"/>
        <v>2.438074117055411E-2</v>
      </c>
      <c r="M427" s="67">
        <f t="shared" si="178"/>
        <v>-1.1230117530285355E-3</v>
      </c>
      <c r="N427" s="67">
        <f t="shared" si="179"/>
        <v>-6.2859596810836971E-3</v>
      </c>
      <c r="O427" s="67">
        <f t="shared" si="180"/>
        <v>1.2160680640091348E-2</v>
      </c>
      <c r="P427" s="67">
        <f t="shared" si="181"/>
        <v>1.2314965455354709E-2</v>
      </c>
      <c r="S427" s="67">
        <f t="shared" si="204"/>
        <v>0</v>
      </c>
      <c r="T427" s="67">
        <f t="shared" si="205"/>
        <v>2.4088275059669883E-2</v>
      </c>
      <c r="U427" s="67">
        <f t="shared" si="182"/>
        <v>-1.1236428032226861E-3</v>
      </c>
      <c r="V427" s="67">
        <f t="shared" si="183"/>
        <v>-6.3057995109187396E-3</v>
      </c>
      <c r="W427" s="67">
        <f t="shared" si="184"/>
        <v>1.2087333597862838E-2</v>
      </c>
      <c r="X427" s="67">
        <f t="shared" si="185"/>
        <v>1.2239753130159627E-2</v>
      </c>
      <c r="AR427" s="122">
        <f t="shared" si="186"/>
        <v>0</v>
      </c>
      <c r="AS427" s="76">
        <f t="shared" si="187"/>
        <v>2.4088275059669883E-2</v>
      </c>
      <c r="AT427" s="122">
        <f t="shared" si="188"/>
        <v>-1.1236428032226861E-3</v>
      </c>
      <c r="AU427" s="76">
        <f t="shared" si="189"/>
        <v>-6.3057995109187396E-3</v>
      </c>
      <c r="AV427" s="76">
        <f t="shared" si="190"/>
        <v>1.2087333597862838E-2</v>
      </c>
      <c r="AW427" s="76">
        <f t="shared" si="191"/>
        <v>1.2239753130159627E-2</v>
      </c>
      <c r="AY427" s="118">
        <v>45131</v>
      </c>
      <c r="AZ427" s="123">
        <f t="shared" si="192"/>
        <v>0</v>
      </c>
      <c r="BA427" s="67">
        <f t="shared" si="193"/>
        <v>-7.9074783322822151E-4</v>
      </c>
      <c r="BB427" s="123">
        <f t="shared" si="194"/>
        <v>9.4316863162204889E-3</v>
      </c>
      <c r="BC427" s="67">
        <f t="shared" si="195"/>
        <v>8.641468946866921E-3</v>
      </c>
      <c r="BD427" s="67">
        <f t="shared" si="196"/>
        <v>3.1775150805228518E-2</v>
      </c>
      <c r="BE427" s="67">
        <f t="shared" si="197"/>
        <v>2.366556493532232E-2</v>
      </c>
      <c r="BH427" s="57">
        <f t="shared" si="198"/>
        <v>-7.9074783322822151E-4</v>
      </c>
      <c r="BJ427" s="57">
        <f t="shared" si="199"/>
        <v>8.641468946866921E-3</v>
      </c>
      <c r="BK427" s="57">
        <f t="shared" si="200"/>
        <v>3.1775150805228518E-2</v>
      </c>
      <c r="BL427" s="57">
        <f t="shared" si="201"/>
        <v>2.366556493532232E-2</v>
      </c>
    </row>
    <row r="428" spans="2:64" x14ac:dyDescent="0.25">
      <c r="B428" s="118">
        <v>44900</v>
      </c>
      <c r="C428" s="62">
        <v>11.610665321350099</v>
      </c>
      <c r="D428" s="62">
        <v>10.931006622314451</v>
      </c>
      <c r="E428" s="62">
        <v>2.7380588054656978</v>
      </c>
      <c r="F428" s="62">
        <v>2.901626968383789</v>
      </c>
      <c r="G428" s="62">
        <v>50.250530242919922</v>
      </c>
      <c r="H428" s="62">
        <v>108645.8</v>
      </c>
      <c r="K428" s="67">
        <f t="shared" si="202"/>
        <v>0</v>
      </c>
      <c r="L428" s="67">
        <f t="shared" si="203"/>
        <v>-3.0545763239632207E-3</v>
      </c>
      <c r="M428" s="67">
        <f t="shared" si="178"/>
        <v>-5.0028065084791296E-2</v>
      </c>
      <c r="N428" s="67">
        <f t="shared" si="179"/>
        <v>-3.9536135223603108E-2</v>
      </c>
      <c r="O428" s="67">
        <f t="shared" si="180"/>
        <v>-5.2937248132335357E-2</v>
      </c>
      <c r="P428" s="67">
        <f t="shared" si="181"/>
        <v>-2.12583869642613E-2</v>
      </c>
      <c r="S428" s="67">
        <f t="shared" si="204"/>
        <v>0</v>
      </c>
      <c r="T428" s="67">
        <f t="shared" si="205"/>
        <v>-3.0592510642170881E-3</v>
      </c>
      <c r="U428" s="67">
        <f t="shared" si="182"/>
        <v>-5.1322837018446907E-2</v>
      </c>
      <c r="V428" s="67">
        <f t="shared" si="183"/>
        <v>-4.0338918744735025E-2</v>
      </c>
      <c r="W428" s="67">
        <f t="shared" si="184"/>
        <v>-5.4389924139600247E-2</v>
      </c>
      <c r="X428" s="67">
        <f t="shared" si="185"/>
        <v>-2.1487600770555296E-2</v>
      </c>
      <c r="AR428" s="122">
        <f t="shared" si="186"/>
        <v>0</v>
      </c>
      <c r="AS428" s="76">
        <f t="shared" si="187"/>
        <v>-3.0592510642170881E-3</v>
      </c>
      <c r="AT428" s="122">
        <f t="shared" si="188"/>
        <v>-5.1322837018446907E-2</v>
      </c>
      <c r="AU428" s="76">
        <f t="shared" si="189"/>
        <v>-4.0338918744735025E-2</v>
      </c>
      <c r="AV428" s="76">
        <f t="shared" si="190"/>
        <v>-5.4389924139600247E-2</v>
      </c>
      <c r="AW428" s="76">
        <f t="shared" si="191"/>
        <v>-2.1487600770555296E-2</v>
      </c>
      <c r="AY428" s="118">
        <v>45138</v>
      </c>
      <c r="AZ428" s="123">
        <f t="shared" si="192"/>
        <v>0</v>
      </c>
      <c r="BA428" s="67">
        <f t="shared" si="193"/>
        <v>-8.0586851181352476E-2</v>
      </c>
      <c r="BB428" s="123">
        <f t="shared" si="194"/>
        <v>-3.9604029020059882E-3</v>
      </c>
      <c r="BC428" s="67">
        <f t="shared" si="195"/>
        <v>1.4330017219340411E-3</v>
      </c>
      <c r="BD428" s="67">
        <f t="shared" si="196"/>
        <v>-1.7209938885299467E-2</v>
      </c>
      <c r="BE428" s="67">
        <f t="shared" si="197"/>
        <v>-3.2109600058224594E-3</v>
      </c>
      <c r="BH428" s="57">
        <f t="shared" si="198"/>
        <v>-8.0586851181352476E-2</v>
      </c>
      <c r="BJ428" s="57">
        <f t="shared" si="199"/>
        <v>1.4330017219340411E-3</v>
      </c>
      <c r="BK428" s="57">
        <f t="shared" si="200"/>
        <v>-1.7209938885299467E-2</v>
      </c>
      <c r="BL428" s="57">
        <f t="shared" si="201"/>
        <v>-3.2109600058224594E-3</v>
      </c>
    </row>
    <row r="429" spans="2:64" x14ac:dyDescent="0.25">
      <c r="B429" s="118">
        <v>44907</v>
      </c>
      <c r="C429" s="62">
        <v>11.610665321350099</v>
      </c>
      <c r="D429" s="62">
        <v>10.541658973693851</v>
      </c>
      <c r="E429" s="62">
        <v>2.5825240612030029</v>
      </c>
      <c r="F429" s="62">
        <v>2.7391869068145751</v>
      </c>
      <c r="G429" s="62">
        <v>48.003476715087892</v>
      </c>
      <c r="H429" s="62">
        <v>103904.4</v>
      </c>
      <c r="K429" s="67">
        <f t="shared" si="202"/>
        <v>0</v>
      </c>
      <c r="L429" s="67">
        <f t="shared" si="203"/>
        <v>-3.5618645388594827E-2</v>
      </c>
      <c r="M429" s="67">
        <f t="shared" si="178"/>
        <v>-5.6804749391144327E-2</v>
      </c>
      <c r="N429" s="67">
        <f t="shared" si="179"/>
        <v>-5.5982406883850144E-2</v>
      </c>
      <c r="O429" s="67">
        <f t="shared" si="180"/>
        <v>-4.4717011282654706E-2</v>
      </c>
      <c r="P429" s="67">
        <f t="shared" si="181"/>
        <v>-4.3640895460294038E-2</v>
      </c>
      <c r="S429" s="67">
        <f t="shared" si="204"/>
        <v>0</v>
      </c>
      <c r="T429" s="67">
        <f t="shared" si="205"/>
        <v>-3.6268466529164017E-2</v>
      </c>
      <c r="U429" s="67">
        <f t="shared" si="182"/>
        <v>-5.8481965173630156E-2</v>
      </c>
      <c r="V429" s="67">
        <f t="shared" si="183"/>
        <v>-5.7610476234716435E-2</v>
      </c>
      <c r="W429" s="67">
        <f t="shared" si="184"/>
        <v>-4.5747659132238154E-2</v>
      </c>
      <c r="X429" s="67">
        <f t="shared" si="185"/>
        <v>-4.4621804099200711E-2</v>
      </c>
      <c r="AR429" s="122">
        <f t="shared" si="186"/>
        <v>0</v>
      </c>
      <c r="AS429" s="76">
        <f t="shared" si="187"/>
        <v>-3.6268466529164017E-2</v>
      </c>
      <c r="AT429" s="122">
        <f t="shared" si="188"/>
        <v>-5.8481965173630156E-2</v>
      </c>
      <c r="AU429" s="76">
        <f t="shared" si="189"/>
        <v>-5.7610476234716435E-2</v>
      </c>
      <c r="AV429" s="76">
        <f t="shared" si="190"/>
        <v>-4.5747659132238154E-2</v>
      </c>
      <c r="AW429" s="76">
        <f t="shared" si="191"/>
        <v>-4.4621804099200711E-2</v>
      </c>
      <c r="AY429" s="118">
        <v>45145</v>
      </c>
      <c r="AZ429" s="123">
        <f t="shared" si="192"/>
        <v>0</v>
      </c>
      <c r="BA429" s="67">
        <f t="shared" si="193"/>
        <v>-4.9320772899621168E-2</v>
      </c>
      <c r="BB429" s="123">
        <f t="shared" si="194"/>
        <v>9.3804115957592943E-3</v>
      </c>
      <c r="BC429" s="67">
        <f t="shared" si="195"/>
        <v>2.8599094258864978E-3</v>
      </c>
      <c r="BD429" s="67">
        <f t="shared" si="196"/>
        <v>-2.3318204095254653E-2</v>
      </c>
      <c r="BE429" s="67">
        <f t="shared" si="197"/>
        <v>-1.812251982978258E-2</v>
      </c>
      <c r="BH429" s="57">
        <f t="shared" si="198"/>
        <v>-4.9320772899621168E-2</v>
      </c>
      <c r="BJ429" s="57">
        <f t="shared" si="199"/>
        <v>2.8599094258864978E-3</v>
      </c>
      <c r="BK429" s="57">
        <f t="shared" si="200"/>
        <v>-2.3318204095254653E-2</v>
      </c>
      <c r="BL429" s="57">
        <f t="shared" si="201"/>
        <v>-1.812251982978258E-2</v>
      </c>
    </row>
    <row r="430" spans="2:64" x14ac:dyDescent="0.25">
      <c r="B430" s="118">
        <v>44914</v>
      </c>
      <c r="C430" s="62">
        <v>11.610665321350099</v>
      </c>
      <c r="D430" s="62">
        <v>10.805410003662111</v>
      </c>
      <c r="E430" s="62">
        <v>2.7267178058624268</v>
      </c>
      <c r="F430" s="62">
        <v>2.8442950725555418</v>
      </c>
      <c r="G430" s="62">
        <v>49.560211944580082</v>
      </c>
      <c r="H430" s="62">
        <v>107167.4</v>
      </c>
      <c r="K430" s="67">
        <f t="shared" si="202"/>
        <v>0</v>
      </c>
      <c r="L430" s="67">
        <f t="shared" si="203"/>
        <v>2.5019878809060092E-2</v>
      </c>
      <c r="M430" s="67">
        <f t="shared" si="178"/>
        <v>5.583442447860687E-2</v>
      </c>
      <c r="N430" s="67">
        <f t="shared" si="179"/>
        <v>3.8372031305887733E-2</v>
      </c>
      <c r="O430" s="67">
        <f t="shared" si="180"/>
        <v>3.2429635018558889E-2</v>
      </c>
      <c r="P430" s="67">
        <f t="shared" si="181"/>
        <v>3.1403867401188057E-2</v>
      </c>
      <c r="S430" s="67">
        <f t="shared" si="204"/>
        <v>0</v>
      </c>
      <c r="T430" s="67">
        <f t="shared" si="205"/>
        <v>2.4712006362369716E-2</v>
      </c>
      <c r="U430" s="67">
        <f t="shared" si="182"/>
        <v>5.4331377989129188E-2</v>
      </c>
      <c r="V430" s="67">
        <f t="shared" si="183"/>
        <v>3.7654132192284792E-2</v>
      </c>
      <c r="W430" s="67">
        <f t="shared" si="184"/>
        <v>3.1914893427636315E-2</v>
      </c>
      <c r="X430" s="67">
        <f t="shared" si="185"/>
        <v>3.0920852289498865E-2</v>
      </c>
      <c r="AR430" s="122">
        <f t="shared" si="186"/>
        <v>0</v>
      </c>
      <c r="AS430" s="76">
        <f t="shared" si="187"/>
        <v>2.4712006362369716E-2</v>
      </c>
      <c r="AT430" s="122">
        <f t="shared" si="188"/>
        <v>5.4331377989129188E-2</v>
      </c>
      <c r="AU430" s="76">
        <f t="shared" si="189"/>
        <v>3.7654132192284792E-2</v>
      </c>
      <c r="AV430" s="76">
        <f t="shared" si="190"/>
        <v>3.1914893427636315E-2</v>
      </c>
      <c r="AW430" s="76">
        <f t="shared" si="191"/>
        <v>3.0920852289498865E-2</v>
      </c>
      <c r="AY430" s="118">
        <v>45152</v>
      </c>
      <c r="AZ430" s="123">
        <f t="shared" si="192"/>
        <v>0</v>
      </c>
      <c r="BA430" s="67">
        <f t="shared" si="193"/>
        <v>2.0286045363694036E-2</v>
      </c>
      <c r="BB430" s="123">
        <f t="shared" si="194"/>
        <v>3.9031702502656827E-2</v>
      </c>
      <c r="BC430" s="67">
        <f t="shared" si="195"/>
        <v>5.5544099235855633E-2</v>
      </c>
      <c r="BD430" s="67">
        <f t="shared" si="196"/>
        <v>6.3069820930645046E-2</v>
      </c>
      <c r="BE430" s="67">
        <f t="shared" si="197"/>
        <v>-2.4449760811594778E-2</v>
      </c>
      <c r="BH430" s="57">
        <f t="shared" si="198"/>
        <v>2.0286045363694036E-2</v>
      </c>
      <c r="BJ430" s="57">
        <f t="shared" si="199"/>
        <v>5.5544099235855633E-2</v>
      </c>
      <c r="BK430" s="57">
        <f t="shared" si="200"/>
        <v>6.3069820930645046E-2</v>
      </c>
      <c r="BL430" s="57">
        <f t="shared" si="201"/>
        <v>-2.4449760811594778E-2</v>
      </c>
    </row>
    <row r="431" spans="2:64" x14ac:dyDescent="0.25">
      <c r="B431" s="118">
        <v>44921</v>
      </c>
      <c r="C431" s="62">
        <v>11.610665321350099</v>
      </c>
      <c r="D431" s="62">
        <v>10.81168961524963</v>
      </c>
      <c r="E431" s="62">
        <v>2.81906658411026</v>
      </c>
      <c r="F431" s="62">
        <v>2.9143673777580261</v>
      </c>
      <c r="G431" s="62">
        <v>50.292355537414551</v>
      </c>
      <c r="H431" s="62">
        <v>109338.25</v>
      </c>
      <c r="K431" s="67">
        <f t="shared" si="202"/>
        <v>0</v>
      </c>
      <c r="L431" s="67">
        <f t="shared" si="203"/>
        <v>5.8115440185901868E-4</v>
      </c>
      <c r="M431" s="67">
        <f t="shared" si="178"/>
        <v>3.3868109875280661E-2</v>
      </c>
      <c r="N431" s="67">
        <f t="shared" si="179"/>
        <v>2.4636088526330591E-2</v>
      </c>
      <c r="O431" s="67">
        <f t="shared" si="180"/>
        <v>1.477280996403274E-2</v>
      </c>
      <c r="P431" s="67">
        <f t="shared" si="181"/>
        <v>2.0256626548745382E-2</v>
      </c>
      <c r="S431" s="67">
        <f t="shared" si="204"/>
        <v>0</v>
      </c>
      <c r="T431" s="67">
        <f t="shared" si="205"/>
        <v>5.809855970375623E-4</v>
      </c>
      <c r="U431" s="67">
        <f t="shared" si="182"/>
        <v>3.3307214638514174E-2</v>
      </c>
      <c r="V431" s="67">
        <f t="shared" si="183"/>
        <v>2.4337513966249391E-2</v>
      </c>
      <c r="W431" s="67">
        <f t="shared" si="184"/>
        <v>1.4664754891756237E-2</v>
      </c>
      <c r="X431" s="67">
        <f t="shared" si="185"/>
        <v>2.0054190307184704E-2</v>
      </c>
      <c r="AR431" s="122">
        <f t="shared" si="186"/>
        <v>0</v>
      </c>
      <c r="AS431" s="76">
        <f t="shared" si="187"/>
        <v>5.809855970375623E-4</v>
      </c>
      <c r="AT431" s="122">
        <f t="shared" si="188"/>
        <v>3.3307214638514174E-2</v>
      </c>
      <c r="AU431" s="76">
        <f t="shared" si="189"/>
        <v>2.4337513966249391E-2</v>
      </c>
      <c r="AV431" s="76">
        <f t="shared" si="190"/>
        <v>1.4664754891756237E-2</v>
      </c>
      <c r="AW431" s="76">
        <f t="shared" si="191"/>
        <v>2.0054190307184704E-2</v>
      </c>
      <c r="AY431" s="118">
        <v>45159</v>
      </c>
      <c r="AZ431" s="123">
        <f t="shared" si="192"/>
        <v>0</v>
      </c>
      <c r="BA431" s="67">
        <f t="shared" si="193"/>
        <v>4.4878651108475366E-2</v>
      </c>
      <c r="BB431" s="123">
        <f t="shared" si="194"/>
        <v>-4.262408309453387E-3</v>
      </c>
      <c r="BC431" s="67">
        <f t="shared" si="195"/>
        <v>1.2528173271241783E-2</v>
      </c>
      <c r="BD431" s="67">
        <f t="shared" si="196"/>
        <v>2.8395343975622336E-2</v>
      </c>
      <c r="BE431" s="67">
        <f t="shared" si="197"/>
        <v>4.513396606797478E-3</v>
      </c>
      <c r="BH431" s="57">
        <f t="shared" si="198"/>
        <v>4.4878651108475366E-2</v>
      </c>
      <c r="BJ431" s="57">
        <f t="shared" si="199"/>
        <v>1.2528173271241783E-2</v>
      </c>
      <c r="BK431" s="57">
        <f t="shared" si="200"/>
        <v>2.8395343975622336E-2</v>
      </c>
      <c r="BL431" s="57">
        <f t="shared" si="201"/>
        <v>4.513396606797478E-3</v>
      </c>
    </row>
    <row r="432" spans="2:64" x14ac:dyDescent="0.25">
      <c r="B432" s="118">
        <v>44928</v>
      </c>
      <c r="C432" s="62">
        <v>11.610665321350099</v>
      </c>
      <c r="D432" s="62">
        <v>10.570965194702151</v>
      </c>
      <c r="E432" s="62">
        <v>2.7467886447906489</v>
      </c>
      <c r="F432" s="62">
        <v>2.8711180686950679</v>
      </c>
      <c r="G432" s="62">
        <v>47.432907867431638</v>
      </c>
      <c r="H432" s="62">
        <v>106446</v>
      </c>
      <c r="K432" s="67">
        <f t="shared" si="202"/>
        <v>0</v>
      </c>
      <c r="L432" s="67">
        <f t="shared" si="203"/>
        <v>-2.2265198975740419E-2</v>
      </c>
      <c r="M432" s="67">
        <f t="shared" si="178"/>
        <v>-2.5638961394884197E-2</v>
      </c>
      <c r="N432" s="67">
        <f t="shared" si="179"/>
        <v>-1.4840033344124648E-2</v>
      </c>
      <c r="O432" s="67">
        <f t="shared" si="180"/>
        <v>-5.685650710584933E-2</v>
      </c>
      <c r="P432" s="67">
        <f t="shared" si="181"/>
        <v>-2.6452316549789301E-2</v>
      </c>
      <c r="S432" s="67">
        <f t="shared" si="204"/>
        <v>0</v>
      </c>
      <c r="T432" s="67">
        <f t="shared" si="205"/>
        <v>-2.2516810315958227E-2</v>
      </c>
      <c r="U432" s="67">
        <f t="shared" si="182"/>
        <v>-2.5973367837096497E-2</v>
      </c>
      <c r="V432" s="67">
        <f t="shared" si="183"/>
        <v>-1.4951248299618306E-2</v>
      </c>
      <c r="W432" s="67">
        <f t="shared" si="184"/>
        <v>-5.8536841547130153E-2</v>
      </c>
      <c r="X432" s="67">
        <f t="shared" si="185"/>
        <v>-2.6808473910564387E-2</v>
      </c>
      <c r="AR432" s="122">
        <f t="shared" si="186"/>
        <v>0</v>
      </c>
      <c r="AS432" s="76">
        <f t="shared" si="187"/>
        <v>-2.2516810315958227E-2</v>
      </c>
      <c r="AT432" s="122">
        <f t="shared" si="188"/>
        <v>-2.5973367837096497E-2</v>
      </c>
      <c r="AU432" s="76">
        <f t="shared" si="189"/>
        <v>-1.4951248299618306E-2</v>
      </c>
      <c r="AV432" s="76">
        <f t="shared" si="190"/>
        <v>-5.8536841547130153E-2</v>
      </c>
      <c r="AW432" s="76">
        <f t="shared" si="191"/>
        <v>-2.6808473910564387E-2</v>
      </c>
      <c r="AY432" s="118">
        <v>45166</v>
      </c>
      <c r="AZ432" s="123">
        <f t="shared" si="192"/>
        <v>0</v>
      </c>
      <c r="BA432" s="67">
        <f t="shared" si="193"/>
        <v>-2.9332076763302906E-2</v>
      </c>
      <c r="BB432" s="123">
        <f t="shared" si="194"/>
        <v>3.4518335661706277E-2</v>
      </c>
      <c r="BC432" s="67">
        <f t="shared" si="195"/>
        <v>2.7194511532949432E-2</v>
      </c>
      <c r="BD432" s="67">
        <f t="shared" si="196"/>
        <v>-6.554938456384502E-3</v>
      </c>
      <c r="BE432" s="67">
        <f t="shared" si="197"/>
        <v>8.7513975714735692E-3</v>
      </c>
      <c r="BH432" s="57">
        <f t="shared" si="198"/>
        <v>-2.9332076763302906E-2</v>
      </c>
      <c r="BJ432" s="57">
        <f t="shared" si="199"/>
        <v>2.7194511532949432E-2</v>
      </c>
      <c r="BK432" s="57">
        <f t="shared" si="200"/>
        <v>-6.554938456384502E-3</v>
      </c>
      <c r="BL432" s="57">
        <f t="shared" si="201"/>
        <v>8.7513975714735692E-3</v>
      </c>
    </row>
    <row r="433" spans="2:64" x14ac:dyDescent="0.25">
      <c r="B433" s="118">
        <v>44935</v>
      </c>
      <c r="C433" s="62">
        <v>11.610665321350099</v>
      </c>
      <c r="D433" s="62">
        <v>10.752380943298339</v>
      </c>
      <c r="E433" s="62">
        <v>2.8235146045684809</v>
      </c>
      <c r="F433" s="62">
        <v>2.945037841796875</v>
      </c>
      <c r="G433" s="62">
        <v>48.589894866943361</v>
      </c>
      <c r="H433" s="62">
        <v>110939</v>
      </c>
      <c r="K433" s="67">
        <f t="shared" si="202"/>
        <v>0</v>
      </c>
      <c r="L433" s="67">
        <f t="shared" si="203"/>
        <v>1.7161701439250665E-2</v>
      </c>
      <c r="M433" s="67">
        <f t="shared" si="178"/>
        <v>2.7932968167516226E-2</v>
      </c>
      <c r="N433" s="67">
        <f t="shared" si="179"/>
        <v>2.5745988612514203E-2</v>
      </c>
      <c r="O433" s="67">
        <f t="shared" si="180"/>
        <v>2.4392074016320819E-2</v>
      </c>
      <c r="P433" s="67">
        <f t="shared" si="181"/>
        <v>4.2209195272720379E-2</v>
      </c>
      <c r="S433" s="67">
        <f t="shared" si="204"/>
        <v>0</v>
      </c>
      <c r="T433" s="67">
        <f t="shared" si="205"/>
        <v>1.7016102892846489E-2</v>
      </c>
      <c r="U433" s="67">
        <f t="shared" si="182"/>
        <v>2.7549958844238231E-2</v>
      </c>
      <c r="V433" s="67">
        <f t="shared" si="183"/>
        <v>2.5420141645223531E-2</v>
      </c>
      <c r="W433" s="67">
        <f t="shared" si="184"/>
        <v>2.4099338117206395E-2</v>
      </c>
      <c r="X433" s="67">
        <f t="shared" si="185"/>
        <v>4.1342686398519249E-2</v>
      </c>
      <c r="AR433" s="122">
        <f t="shared" si="186"/>
        <v>0</v>
      </c>
      <c r="AS433" s="76">
        <f t="shared" si="187"/>
        <v>1.7016102892846489E-2</v>
      </c>
      <c r="AT433" s="122">
        <f t="shared" si="188"/>
        <v>2.7549958844238231E-2</v>
      </c>
      <c r="AU433" s="76">
        <f t="shared" si="189"/>
        <v>2.5420141645223531E-2</v>
      </c>
      <c r="AV433" s="76">
        <f t="shared" si="190"/>
        <v>2.4099338117206395E-2</v>
      </c>
      <c r="AW433" s="76">
        <f t="shared" si="191"/>
        <v>4.1342686398519249E-2</v>
      </c>
      <c r="AY433" s="118">
        <v>45173</v>
      </c>
      <c r="AZ433" s="123">
        <f t="shared" si="192"/>
        <v>0</v>
      </c>
      <c r="BA433" s="67">
        <f t="shared" si="193"/>
        <v>-1.1335025167147522E-2</v>
      </c>
      <c r="BB433" s="123">
        <f t="shared" si="194"/>
        <v>-7.3630923878483375E-3</v>
      </c>
      <c r="BC433" s="67">
        <f t="shared" si="195"/>
        <v>-4.2278501637801839E-3</v>
      </c>
      <c r="BD433" s="67">
        <f t="shared" si="196"/>
        <v>-7.7651200318681404E-3</v>
      </c>
      <c r="BE433" s="67">
        <f t="shared" si="197"/>
        <v>-6.3050428907032822E-3</v>
      </c>
      <c r="BH433" s="57">
        <f t="shared" si="198"/>
        <v>-1.1335025167147522E-2</v>
      </c>
      <c r="BJ433" s="57">
        <f t="shared" si="199"/>
        <v>-4.2278501637801839E-3</v>
      </c>
      <c r="BK433" s="57">
        <f t="shared" si="200"/>
        <v>-7.7651200318681404E-3</v>
      </c>
      <c r="BL433" s="57">
        <f t="shared" si="201"/>
        <v>-6.3050428907032822E-3</v>
      </c>
    </row>
    <row r="434" spans="2:64" x14ac:dyDescent="0.25">
      <c r="B434" s="118">
        <v>44942</v>
      </c>
      <c r="C434" s="62">
        <v>11.610665321350099</v>
      </c>
      <c r="D434" s="62">
        <v>10.4830472946167</v>
      </c>
      <c r="E434" s="62">
        <v>2.8337449073791499</v>
      </c>
      <c r="F434" s="62">
        <v>2.9416778087615971</v>
      </c>
      <c r="G434" s="62">
        <v>48.30989227294922</v>
      </c>
      <c r="H434" s="62">
        <v>111682.2</v>
      </c>
      <c r="K434" s="67">
        <f t="shared" si="202"/>
        <v>0</v>
      </c>
      <c r="L434" s="67">
        <f t="shared" si="203"/>
        <v>-2.5048745026980068E-2</v>
      </c>
      <c r="M434" s="67">
        <f t="shared" si="178"/>
        <v>3.6232512465550482E-3</v>
      </c>
      <c r="N434" s="67">
        <f t="shared" si="179"/>
        <v>-1.1409133653874637E-3</v>
      </c>
      <c r="O434" s="67">
        <f t="shared" si="180"/>
        <v>-5.7625684262312404E-3</v>
      </c>
      <c r="P434" s="67">
        <f t="shared" si="181"/>
        <v>6.6991770252120553E-3</v>
      </c>
      <c r="S434" s="67">
        <f t="shared" si="204"/>
        <v>0</v>
      </c>
      <c r="T434" s="67">
        <f t="shared" si="205"/>
        <v>-2.5367804133543254E-2</v>
      </c>
      <c r="U434" s="67">
        <f t="shared" si="182"/>
        <v>3.6167030840825432E-3</v>
      </c>
      <c r="V434" s="67">
        <f t="shared" si="183"/>
        <v>-1.1415647025010663E-3</v>
      </c>
      <c r="W434" s="67">
        <f t="shared" si="184"/>
        <v>-5.7792360868654385E-3</v>
      </c>
      <c r="X434" s="67">
        <f t="shared" si="185"/>
        <v>6.6768372553520864E-3</v>
      </c>
      <c r="AR434" s="122">
        <f t="shared" si="186"/>
        <v>0</v>
      </c>
      <c r="AS434" s="76">
        <f t="shared" si="187"/>
        <v>-2.5367804133543254E-2</v>
      </c>
      <c r="AT434" s="122">
        <f t="shared" si="188"/>
        <v>3.6167030840825432E-3</v>
      </c>
      <c r="AU434" s="76">
        <f t="shared" si="189"/>
        <v>-1.1415647025010663E-3</v>
      </c>
      <c r="AV434" s="76">
        <f t="shared" si="190"/>
        <v>-5.7792360868654385E-3</v>
      </c>
      <c r="AW434" s="76">
        <f t="shared" si="191"/>
        <v>6.6768372553520864E-3</v>
      </c>
      <c r="AY434" s="118">
        <v>45180</v>
      </c>
      <c r="AZ434" s="123">
        <f t="shared" si="192"/>
        <v>0</v>
      </c>
      <c r="BA434" s="67">
        <f t="shared" si="193"/>
        <v>2.6536701509413008E-2</v>
      </c>
      <c r="BB434" s="123">
        <f t="shared" si="194"/>
        <v>3.8065335750441298E-2</v>
      </c>
      <c r="BC434" s="67">
        <f t="shared" si="195"/>
        <v>2.9437568989821861E-2</v>
      </c>
      <c r="BD434" s="67">
        <f t="shared" si="196"/>
        <v>2.9405445364353681E-2</v>
      </c>
      <c r="BE434" s="67">
        <f t="shared" si="197"/>
        <v>1.3915414191250782E-2</v>
      </c>
      <c r="BH434" s="57">
        <f t="shared" si="198"/>
        <v>2.6536701509413008E-2</v>
      </c>
      <c r="BJ434" s="57">
        <f t="shared" si="199"/>
        <v>2.9437568989821861E-2</v>
      </c>
      <c r="BK434" s="57">
        <f t="shared" si="200"/>
        <v>2.9405445364353681E-2</v>
      </c>
      <c r="BL434" s="57">
        <f t="shared" si="201"/>
        <v>1.3915414191250782E-2</v>
      </c>
    </row>
    <row r="435" spans="2:64" x14ac:dyDescent="0.25">
      <c r="B435" s="118">
        <v>44949</v>
      </c>
      <c r="C435" s="62">
        <v>11.610665321350099</v>
      </c>
      <c r="D435" s="62">
        <v>10.02950839996338</v>
      </c>
      <c r="E435" s="62">
        <v>2.811579513549805</v>
      </c>
      <c r="F435" s="62">
        <v>2.9467178344726559</v>
      </c>
      <c r="G435" s="62">
        <v>47.269133758544918</v>
      </c>
      <c r="H435" s="62">
        <v>113108.6</v>
      </c>
      <c r="K435" s="67">
        <f t="shared" si="202"/>
        <v>0</v>
      </c>
      <c r="L435" s="67">
        <f t="shared" si="203"/>
        <v>-4.3264032099351812E-2</v>
      </c>
      <c r="M435" s="67">
        <f t="shared" si="178"/>
        <v>-7.8219439483157016E-3</v>
      </c>
      <c r="N435" s="67">
        <f t="shared" si="179"/>
        <v>1.7133166983982484E-3</v>
      </c>
      <c r="O435" s="67">
        <f t="shared" si="180"/>
        <v>-2.1543383051323195E-2</v>
      </c>
      <c r="P435" s="67">
        <f t="shared" si="181"/>
        <v>1.2771954707196054E-2</v>
      </c>
      <c r="S435" s="67">
        <f t="shared" si="204"/>
        <v>0</v>
      </c>
      <c r="T435" s="67">
        <f t="shared" si="205"/>
        <v>-4.4227821205986409E-2</v>
      </c>
      <c r="U435" s="67">
        <f t="shared" si="182"/>
        <v>-7.8526958164387567E-3</v>
      </c>
      <c r="V435" s="67">
        <f t="shared" si="183"/>
        <v>1.7118506456466499E-3</v>
      </c>
      <c r="W435" s="67">
        <f t="shared" si="184"/>
        <v>-2.1778829410260814E-2</v>
      </c>
      <c r="X435" s="67">
        <f t="shared" si="185"/>
        <v>1.2691081174451118E-2</v>
      </c>
      <c r="AR435" s="122">
        <f t="shared" si="186"/>
        <v>0</v>
      </c>
      <c r="AS435" s="76">
        <f t="shared" si="187"/>
        <v>-4.4227821205986409E-2</v>
      </c>
      <c r="AT435" s="122">
        <f t="shared" si="188"/>
        <v>-7.8526958164387567E-3</v>
      </c>
      <c r="AU435" s="76">
        <f t="shared" si="189"/>
        <v>1.7118506456466499E-3</v>
      </c>
      <c r="AV435" s="76">
        <f t="shared" si="190"/>
        <v>-2.1778829410260814E-2</v>
      </c>
      <c r="AW435" s="76">
        <f t="shared" si="191"/>
        <v>1.2691081174451118E-2</v>
      </c>
      <c r="AY435" s="118">
        <v>45187</v>
      </c>
      <c r="AZ435" s="123">
        <f t="shared" si="192"/>
        <v>0</v>
      </c>
      <c r="BA435" s="67">
        <f t="shared" si="193"/>
        <v>-2.6589343229764171E-2</v>
      </c>
      <c r="BB435" s="123">
        <f t="shared" si="194"/>
        <v>3.9938198905895084E-3</v>
      </c>
      <c r="BC435" s="67">
        <f t="shared" si="195"/>
        <v>-8.4746099940565447E-3</v>
      </c>
      <c r="BD435" s="67">
        <f t="shared" si="196"/>
        <v>1.6436871071020886E-2</v>
      </c>
      <c r="BE435" s="67">
        <f t="shared" si="197"/>
        <v>-7.1196063619860138E-3</v>
      </c>
      <c r="BH435" s="57">
        <f t="shared" si="198"/>
        <v>-2.6589343229764171E-2</v>
      </c>
      <c r="BJ435" s="57">
        <f t="shared" si="199"/>
        <v>-8.4746099940565447E-3</v>
      </c>
      <c r="BK435" s="57">
        <f t="shared" si="200"/>
        <v>1.6436871071020886E-2</v>
      </c>
      <c r="BL435" s="57">
        <f t="shared" si="201"/>
        <v>-7.1196063619860138E-3</v>
      </c>
    </row>
    <row r="436" spans="2:64" x14ac:dyDescent="0.25">
      <c r="B436" s="118">
        <v>44956</v>
      </c>
      <c r="C436" s="62">
        <v>11.610665321350099</v>
      </c>
      <c r="D436" s="62">
        <v>10.19696922302246</v>
      </c>
      <c r="E436" s="62">
        <v>2.823514652252197</v>
      </c>
      <c r="F436" s="62">
        <v>2.9551178455352778</v>
      </c>
      <c r="G436" s="62">
        <v>48.345112609863278</v>
      </c>
      <c r="H436" s="62">
        <v>111229.6</v>
      </c>
      <c r="K436" s="67">
        <f t="shared" si="202"/>
        <v>0</v>
      </c>
      <c r="L436" s="67">
        <f t="shared" si="203"/>
        <v>1.6696812683230977E-2</v>
      </c>
      <c r="M436" s="67">
        <f t="shared" si="178"/>
        <v>4.244994190942597E-3</v>
      </c>
      <c r="N436" s="67">
        <f t="shared" si="179"/>
        <v>2.8506329870994218E-3</v>
      </c>
      <c r="O436" s="67">
        <f t="shared" si="180"/>
        <v>2.2762821438923719E-2</v>
      </c>
      <c r="P436" s="67">
        <f t="shared" si="181"/>
        <v>-1.6612353083673592E-2</v>
      </c>
      <c r="S436" s="67">
        <f t="shared" si="204"/>
        <v>0</v>
      </c>
      <c r="T436" s="67">
        <f t="shared" si="205"/>
        <v>1.6558953331175505E-2</v>
      </c>
      <c r="U436" s="67">
        <f t="shared" si="182"/>
        <v>4.2360096204275581E-3</v>
      </c>
      <c r="V436" s="67">
        <f t="shared" si="183"/>
        <v>2.8465776379325808E-3</v>
      </c>
      <c r="W436" s="67">
        <f t="shared" si="184"/>
        <v>2.250761398826855E-2</v>
      </c>
      <c r="X436" s="67">
        <f t="shared" si="185"/>
        <v>-1.6751885689534503E-2</v>
      </c>
      <c r="AR436" s="122">
        <f t="shared" si="186"/>
        <v>0</v>
      </c>
      <c r="AS436" s="76">
        <f t="shared" si="187"/>
        <v>1.6558953331175505E-2</v>
      </c>
      <c r="AT436" s="122">
        <f t="shared" si="188"/>
        <v>4.2360096204275581E-3</v>
      </c>
      <c r="AU436" s="76">
        <f t="shared" si="189"/>
        <v>2.8465776379325808E-3</v>
      </c>
      <c r="AV436" s="76">
        <f t="shared" si="190"/>
        <v>2.250761398826855E-2</v>
      </c>
      <c r="AW436" s="76">
        <f t="shared" si="191"/>
        <v>-1.6751885689534503E-2</v>
      </c>
      <c r="AY436" s="118">
        <v>45194</v>
      </c>
      <c r="AZ436" s="123">
        <f t="shared" si="192"/>
        <v>0</v>
      </c>
      <c r="BA436" s="67">
        <f t="shared" si="193"/>
        <v>-3.7473111482605903E-2</v>
      </c>
      <c r="BB436" s="123">
        <f t="shared" si="194"/>
        <v>-2.6931640022901181E-2</v>
      </c>
      <c r="BC436" s="67">
        <f t="shared" si="195"/>
        <v>-3.0678570050243183E-2</v>
      </c>
      <c r="BD436" s="67">
        <f t="shared" si="196"/>
        <v>-1.4105418066753028E-2</v>
      </c>
      <c r="BE436" s="67">
        <f t="shared" si="197"/>
        <v>-1.760256634030238E-2</v>
      </c>
      <c r="BH436" s="57">
        <f t="shared" si="198"/>
        <v>-3.7473111482605903E-2</v>
      </c>
      <c r="BJ436" s="57">
        <f t="shared" si="199"/>
        <v>-3.0678570050243183E-2</v>
      </c>
      <c r="BK436" s="57">
        <f t="shared" si="200"/>
        <v>-1.4105418066753028E-2</v>
      </c>
      <c r="BL436" s="57">
        <f t="shared" si="201"/>
        <v>-1.760256634030238E-2</v>
      </c>
    </row>
    <row r="437" spans="2:64" x14ac:dyDescent="0.25">
      <c r="B437" s="118">
        <v>44963</v>
      </c>
      <c r="C437" s="62">
        <v>11.610665321350099</v>
      </c>
      <c r="D437" s="62">
        <v>9.9527549743652344</v>
      </c>
      <c r="E437" s="62">
        <v>2.811579561233521</v>
      </c>
      <c r="F437" s="62">
        <v>2.918158006668091</v>
      </c>
      <c r="G437" s="62">
        <v>46.282968139648439</v>
      </c>
      <c r="H437" s="62">
        <v>108438.2</v>
      </c>
      <c r="K437" s="67">
        <f t="shared" si="202"/>
        <v>0</v>
      </c>
      <c r="L437" s="67">
        <f t="shared" si="203"/>
        <v>-2.3949689688760212E-2</v>
      </c>
      <c r="M437" s="67">
        <f t="shared" si="178"/>
        <v>-4.2270334985355928E-3</v>
      </c>
      <c r="N437" s="67">
        <f t="shared" si="179"/>
        <v>-1.2507060902165801E-2</v>
      </c>
      <c r="O437" s="67">
        <f t="shared" si="180"/>
        <v>-4.2654662672026222E-2</v>
      </c>
      <c r="P437" s="67">
        <f t="shared" si="181"/>
        <v>-2.5095837798571718E-2</v>
      </c>
      <c r="S437" s="67">
        <f t="shared" si="204"/>
        <v>0</v>
      </c>
      <c r="T437" s="67">
        <f t="shared" si="205"/>
        <v>-2.4241146447527947E-2</v>
      </c>
      <c r="U437" s="67">
        <f t="shared" si="182"/>
        <v>-4.2359926606669015E-3</v>
      </c>
      <c r="V437" s="67">
        <f t="shared" si="183"/>
        <v>-1.2585932513097725E-2</v>
      </c>
      <c r="W437" s="67">
        <f t="shared" si="184"/>
        <v>-4.3591098569128378E-2</v>
      </c>
      <c r="X437" s="67">
        <f t="shared" si="185"/>
        <v>-2.5416107993599758E-2</v>
      </c>
      <c r="AR437" s="122">
        <f t="shared" si="186"/>
        <v>0</v>
      </c>
      <c r="AS437" s="76">
        <f t="shared" si="187"/>
        <v>-2.4241146447527947E-2</v>
      </c>
      <c r="AT437" s="122">
        <f t="shared" si="188"/>
        <v>-4.2359926606669015E-3</v>
      </c>
      <c r="AU437" s="76">
        <f t="shared" si="189"/>
        <v>-1.2585932513097725E-2</v>
      </c>
      <c r="AV437" s="76">
        <f t="shared" si="190"/>
        <v>-4.3591098569128378E-2</v>
      </c>
      <c r="AW437" s="76">
        <f t="shared" si="191"/>
        <v>-2.5416107993599758E-2</v>
      </c>
      <c r="AY437" s="118">
        <v>45201</v>
      </c>
      <c r="AZ437" s="123">
        <f t="shared" si="192"/>
        <v>0</v>
      </c>
      <c r="BA437" s="67">
        <f t="shared" si="193"/>
        <v>-1.6996330605929501E-2</v>
      </c>
      <c r="BB437" s="123">
        <f t="shared" si="194"/>
        <v>-1.4665701905094291E-2</v>
      </c>
      <c r="BC437" s="67">
        <f t="shared" si="195"/>
        <v>-1.9943081946615843E-2</v>
      </c>
      <c r="BD437" s="67">
        <f t="shared" si="196"/>
        <v>5.110201523283708E-3</v>
      </c>
      <c r="BE437" s="67">
        <f t="shared" si="197"/>
        <v>-1.2569542202588565E-2</v>
      </c>
      <c r="BH437" s="57">
        <f t="shared" si="198"/>
        <v>-1.6996330605929501E-2</v>
      </c>
      <c r="BJ437" s="57">
        <f t="shared" si="199"/>
        <v>-1.9943081946615843E-2</v>
      </c>
      <c r="BK437" s="57">
        <f t="shared" si="200"/>
        <v>5.110201523283708E-3</v>
      </c>
      <c r="BL437" s="57">
        <f t="shared" si="201"/>
        <v>-1.2569542202588565E-2</v>
      </c>
    </row>
    <row r="438" spans="2:64" x14ac:dyDescent="0.25">
      <c r="B438" s="118">
        <v>44970</v>
      </c>
      <c r="C438" s="62">
        <v>11.610665321350099</v>
      </c>
      <c r="D438" s="62">
        <v>10.13417110443115</v>
      </c>
      <c r="E438" s="62">
        <v>2.8337448596954351</v>
      </c>
      <c r="F438" s="62">
        <v>2.948397779464722</v>
      </c>
      <c r="G438" s="62">
        <v>47.985866546630859</v>
      </c>
      <c r="H438" s="62">
        <v>109031</v>
      </c>
      <c r="K438" s="67">
        <f t="shared" si="202"/>
        <v>0</v>
      </c>
      <c r="L438" s="67">
        <f t="shared" si="203"/>
        <v>1.8227729963530725E-2</v>
      </c>
      <c r="M438" s="67">
        <f t="shared" si="178"/>
        <v>7.8835750435564123E-3</v>
      </c>
      <c r="N438" s="67">
        <f t="shared" si="179"/>
        <v>1.0362623520567382E-2</v>
      </c>
      <c r="O438" s="67">
        <f t="shared" si="180"/>
        <v>3.6793197917737386E-2</v>
      </c>
      <c r="P438" s="67">
        <f t="shared" si="181"/>
        <v>5.4667082264368005E-3</v>
      </c>
      <c r="S438" s="67">
        <f t="shared" si="204"/>
        <v>0</v>
      </c>
      <c r="T438" s="67">
        <f t="shared" si="205"/>
        <v>1.8063596414535546E-2</v>
      </c>
      <c r="U438" s="67">
        <f t="shared" si="182"/>
        <v>7.852662029575859E-3</v>
      </c>
      <c r="V438" s="67">
        <f t="shared" si="183"/>
        <v>1.0309299604856256E-2</v>
      </c>
      <c r="W438" s="67">
        <f t="shared" si="184"/>
        <v>3.6132485944021582E-2</v>
      </c>
      <c r="X438" s="67">
        <f t="shared" si="185"/>
        <v>5.4518200120563191E-3</v>
      </c>
      <c r="AR438" s="122">
        <f t="shared" si="186"/>
        <v>0</v>
      </c>
      <c r="AS438" s="76">
        <f t="shared" si="187"/>
        <v>1.8063596414535546E-2</v>
      </c>
      <c r="AT438" s="122">
        <f t="shared" si="188"/>
        <v>7.852662029575859E-3</v>
      </c>
      <c r="AU438" s="76">
        <f t="shared" si="189"/>
        <v>1.0309299604856256E-2</v>
      </c>
      <c r="AV438" s="76">
        <f t="shared" si="190"/>
        <v>3.6132485944021582E-2</v>
      </c>
      <c r="AW438" s="76">
        <f t="shared" si="191"/>
        <v>5.4518200120563191E-3</v>
      </c>
      <c r="AY438" s="118">
        <v>45208</v>
      </c>
      <c r="AZ438" s="123">
        <f t="shared" si="192"/>
        <v>0</v>
      </c>
      <c r="BA438" s="67">
        <f t="shared" si="193"/>
        <v>2.1316272057914084E-2</v>
      </c>
      <c r="BB438" s="123">
        <f t="shared" si="194"/>
        <v>4.9097900865726442E-2</v>
      </c>
      <c r="BC438" s="67">
        <f t="shared" si="195"/>
        <v>3.9926279237888711E-2</v>
      </c>
      <c r="BD438" s="67">
        <f t="shared" si="196"/>
        <v>2.2402951769065725E-2</v>
      </c>
      <c r="BE438" s="67">
        <f t="shared" si="197"/>
        <v>1.9707533495817654E-2</v>
      </c>
      <c r="BH438" s="57">
        <f t="shared" si="198"/>
        <v>2.1316272057914084E-2</v>
      </c>
      <c r="BJ438" s="57">
        <f t="shared" si="199"/>
        <v>3.9926279237888711E-2</v>
      </c>
      <c r="BK438" s="57">
        <f t="shared" si="200"/>
        <v>2.2402951769065725E-2</v>
      </c>
      <c r="BL438" s="57">
        <f t="shared" si="201"/>
        <v>1.9707533495817654E-2</v>
      </c>
    </row>
    <row r="439" spans="2:64" x14ac:dyDescent="0.25">
      <c r="B439" s="118">
        <v>44977</v>
      </c>
      <c r="C439" s="62">
        <v>11.610665321350099</v>
      </c>
      <c r="D439" s="62">
        <v>10.212786038716629</v>
      </c>
      <c r="E439" s="62">
        <v>2.7649756272633872</v>
      </c>
      <c r="F439" s="62">
        <v>2.900798082351685</v>
      </c>
      <c r="G439" s="62">
        <v>46.602296193440758</v>
      </c>
      <c r="H439" s="62">
        <v>106915</v>
      </c>
      <c r="K439" s="67">
        <f t="shared" si="202"/>
        <v>0</v>
      </c>
      <c r="L439" s="67">
        <f t="shared" si="203"/>
        <v>7.7574113832659108E-3</v>
      </c>
      <c r="M439" s="67">
        <f t="shared" si="178"/>
        <v>-2.4267969008133994E-2</v>
      </c>
      <c r="N439" s="67">
        <f t="shared" si="179"/>
        <v>-1.6144258907181297E-2</v>
      </c>
      <c r="O439" s="67">
        <f t="shared" si="180"/>
        <v>-2.8832872109240792E-2</v>
      </c>
      <c r="P439" s="67">
        <f t="shared" si="181"/>
        <v>-1.9407324522383584E-2</v>
      </c>
      <c r="S439" s="67">
        <f t="shared" si="204"/>
        <v>0</v>
      </c>
      <c r="T439" s="67">
        <f t="shared" si="205"/>
        <v>7.7274773748631986E-3</v>
      </c>
      <c r="U439" s="67">
        <f t="shared" si="182"/>
        <v>-2.4567288677078535E-2</v>
      </c>
      <c r="V439" s="67">
        <f t="shared" si="183"/>
        <v>-1.6275997257854367E-2</v>
      </c>
      <c r="W439" s="67">
        <f t="shared" si="184"/>
        <v>-2.9256706149682111E-2</v>
      </c>
      <c r="X439" s="67">
        <f t="shared" si="185"/>
        <v>-1.9598119222212742E-2</v>
      </c>
      <c r="AR439" s="122">
        <f t="shared" si="186"/>
        <v>0</v>
      </c>
      <c r="AS439" s="76">
        <f t="shared" si="187"/>
        <v>7.7274773748631986E-3</v>
      </c>
      <c r="AT439" s="122">
        <f t="shared" si="188"/>
        <v>-2.4567288677078535E-2</v>
      </c>
      <c r="AU439" s="76">
        <f t="shared" si="189"/>
        <v>-1.6275997257854367E-2</v>
      </c>
      <c r="AV439" s="76">
        <f t="shared" si="190"/>
        <v>-2.9256706149682111E-2</v>
      </c>
      <c r="AW439" s="76">
        <f t="shared" si="191"/>
        <v>-1.9598119222212742E-2</v>
      </c>
      <c r="AY439" s="118">
        <v>45215</v>
      </c>
      <c r="AZ439" s="123">
        <f t="shared" si="192"/>
        <v>0</v>
      </c>
      <c r="BA439" s="67">
        <f t="shared" si="193"/>
        <v>-4.5364775941710095E-2</v>
      </c>
      <c r="BB439" s="123">
        <f t="shared" si="194"/>
        <v>-1.9530143113842109E-2</v>
      </c>
      <c r="BC439" s="67">
        <f t="shared" si="195"/>
        <v>-1.2116089431502658E-2</v>
      </c>
      <c r="BD439" s="67">
        <f t="shared" si="196"/>
        <v>-1.814238163370463E-2</v>
      </c>
      <c r="BE439" s="67">
        <f t="shared" si="197"/>
        <v>-1.2492654027210949E-2</v>
      </c>
      <c r="BH439" s="57">
        <f t="shared" si="198"/>
        <v>-4.5364775941710095E-2</v>
      </c>
      <c r="BJ439" s="57">
        <f t="shared" si="199"/>
        <v>-1.2116089431502658E-2</v>
      </c>
      <c r="BK439" s="57">
        <f t="shared" si="200"/>
        <v>-1.814238163370463E-2</v>
      </c>
      <c r="BL439" s="57">
        <f t="shared" si="201"/>
        <v>-1.2492654027210949E-2</v>
      </c>
    </row>
    <row r="440" spans="2:64" x14ac:dyDescent="0.25">
      <c r="B440" s="118">
        <v>44984</v>
      </c>
      <c r="C440" s="62">
        <v>11.610665321350099</v>
      </c>
      <c r="D440" s="62">
        <v>10.319773864746089</v>
      </c>
      <c r="E440" s="62">
        <v>2.7757739543914801</v>
      </c>
      <c r="F440" s="62">
        <v>2.8778380393981928</v>
      </c>
      <c r="G440" s="62">
        <v>45.870888519287107</v>
      </c>
      <c r="H440" s="62">
        <v>104444</v>
      </c>
      <c r="K440" s="67">
        <f t="shared" si="202"/>
        <v>0</v>
      </c>
      <c r="L440" s="67">
        <f t="shared" si="203"/>
        <v>1.0475870700107581E-2</v>
      </c>
      <c r="M440" s="67">
        <f t="shared" si="178"/>
        <v>3.905396858337129E-3</v>
      </c>
      <c r="N440" s="67">
        <f t="shared" si="179"/>
        <v>-7.9150779549875816E-3</v>
      </c>
      <c r="O440" s="67">
        <f t="shared" si="180"/>
        <v>-1.5694670303747715E-2</v>
      </c>
      <c r="P440" s="67">
        <f t="shared" si="181"/>
        <v>-2.3111817799186252E-2</v>
      </c>
      <c r="S440" s="67">
        <f t="shared" si="204"/>
        <v>0</v>
      </c>
      <c r="T440" s="67">
        <f t="shared" si="205"/>
        <v>1.0421379001584515E-2</v>
      </c>
      <c r="U440" s="67">
        <f t="shared" si="182"/>
        <v>3.8977905932507185E-3</v>
      </c>
      <c r="V440" s="67">
        <f t="shared" si="183"/>
        <v>-7.9465684611116985E-3</v>
      </c>
      <c r="W440" s="67">
        <f t="shared" si="184"/>
        <v>-1.5819135654476273E-2</v>
      </c>
      <c r="X440" s="67">
        <f t="shared" si="185"/>
        <v>-2.3383083641971114E-2</v>
      </c>
      <c r="AR440" s="122">
        <f t="shared" si="186"/>
        <v>0</v>
      </c>
      <c r="AS440" s="76">
        <f t="shared" si="187"/>
        <v>1.0421379001584515E-2</v>
      </c>
      <c r="AT440" s="122">
        <f t="shared" si="188"/>
        <v>3.8977905932507185E-3</v>
      </c>
      <c r="AU440" s="76">
        <f t="shared" si="189"/>
        <v>-7.9465684611116985E-3</v>
      </c>
      <c r="AV440" s="76">
        <f t="shared" si="190"/>
        <v>-1.5819135654476273E-2</v>
      </c>
      <c r="AW440" s="76">
        <f t="shared" si="191"/>
        <v>-2.3383083641971114E-2</v>
      </c>
      <c r="AY440" s="118">
        <v>45222</v>
      </c>
      <c r="AZ440" s="123">
        <f t="shared" si="192"/>
        <v>0</v>
      </c>
      <c r="BA440" s="67">
        <f t="shared" si="193"/>
        <v>-1.0346386767236662E-2</v>
      </c>
      <c r="BB440" s="123">
        <f t="shared" si="194"/>
        <v>5.3642886976997609E-3</v>
      </c>
      <c r="BC440" s="67">
        <f t="shared" si="195"/>
        <v>-4.7370297585150893E-8</v>
      </c>
      <c r="BD440" s="67">
        <f t="shared" si="196"/>
        <v>-3.1689400844910811E-3</v>
      </c>
      <c r="BE440" s="67">
        <f t="shared" si="197"/>
        <v>-1.0877178459376613E-2</v>
      </c>
      <c r="BH440" s="57">
        <f t="shared" si="198"/>
        <v>-1.0346386767236662E-2</v>
      </c>
      <c r="BJ440" s="57">
        <f t="shared" si="199"/>
        <v>-4.7370297585150893E-8</v>
      </c>
      <c r="BK440" s="57">
        <f t="shared" si="200"/>
        <v>-3.1689400844910811E-3</v>
      </c>
      <c r="BL440" s="57">
        <f t="shared" si="201"/>
        <v>-1.0877178459376613E-2</v>
      </c>
    </row>
    <row r="441" spans="2:64" x14ac:dyDescent="0.25">
      <c r="B441" s="118">
        <v>44991</v>
      </c>
      <c r="C441" s="62">
        <v>11.610665321350099</v>
      </c>
      <c r="D441" s="62">
        <v>10.485839271545411</v>
      </c>
      <c r="E441" s="62">
        <v>2.7928242206573488</v>
      </c>
      <c r="F441" s="62">
        <v>2.9131179332733148</v>
      </c>
      <c r="G441" s="62">
        <v>45.705354309082033</v>
      </c>
      <c r="H441" s="62">
        <v>104831.4</v>
      </c>
      <c r="K441" s="67">
        <f t="shared" si="202"/>
        <v>0</v>
      </c>
      <c r="L441" s="67">
        <f t="shared" si="203"/>
        <v>1.6091961798371024E-2</v>
      </c>
      <c r="M441" s="67">
        <f t="shared" si="178"/>
        <v>6.1425269297934459E-3</v>
      </c>
      <c r="N441" s="67">
        <f t="shared" si="179"/>
        <v>1.2259165871092437E-2</v>
      </c>
      <c r="O441" s="67">
        <f t="shared" si="180"/>
        <v>-3.6086985787395776E-3</v>
      </c>
      <c r="P441" s="67">
        <f t="shared" si="181"/>
        <v>3.7091647198497224E-3</v>
      </c>
      <c r="S441" s="67">
        <f t="shared" si="204"/>
        <v>0</v>
      </c>
      <c r="T441" s="67">
        <f t="shared" si="205"/>
        <v>1.5963858641256979E-2</v>
      </c>
      <c r="U441" s="67">
        <f t="shared" si="182"/>
        <v>6.1237385109097001E-3</v>
      </c>
      <c r="V441" s="67">
        <f t="shared" si="183"/>
        <v>1.2184630837117343E-2</v>
      </c>
      <c r="W441" s="67">
        <f t="shared" si="184"/>
        <v>-3.615225638982355E-3</v>
      </c>
      <c r="X441" s="67">
        <f t="shared" si="185"/>
        <v>3.702302731319617E-3</v>
      </c>
      <c r="AR441" s="122">
        <f t="shared" si="186"/>
        <v>0</v>
      </c>
      <c r="AS441" s="76">
        <f t="shared" si="187"/>
        <v>1.5963858641256979E-2</v>
      </c>
      <c r="AT441" s="122">
        <f t="shared" si="188"/>
        <v>6.1237385109097001E-3</v>
      </c>
      <c r="AU441" s="76">
        <f t="shared" si="189"/>
        <v>1.2184630837117343E-2</v>
      </c>
      <c r="AV441" s="76">
        <f t="shared" si="190"/>
        <v>-3.615225638982355E-3</v>
      </c>
      <c r="AW441" s="76">
        <f t="shared" si="191"/>
        <v>3.702302731319617E-3</v>
      </c>
      <c r="AY441" s="118">
        <v>45229</v>
      </c>
      <c r="AZ441" s="123">
        <f t="shared" si="192"/>
        <v>0</v>
      </c>
      <c r="BA441" s="67">
        <f t="shared" si="193"/>
        <v>6.0382860299350383E-3</v>
      </c>
      <c r="BB441" s="123">
        <f t="shared" si="194"/>
        <v>-2.4483605941166692E-2</v>
      </c>
      <c r="BC441" s="67">
        <f t="shared" si="195"/>
        <v>-2.6803494109901734E-2</v>
      </c>
      <c r="BD441" s="67">
        <f t="shared" si="196"/>
        <v>-1.9648882312771059E-2</v>
      </c>
      <c r="BE441" s="67">
        <f t="shared" si="197"/>
        <v>1.0790451006444244E-2</v>
      </c>
      <c r="BH441" s="57">
        <f t="shared" si="198"/>
        <v>6.0382860299350383E-3</v>
      </c>
      <c r="BJ441" s="57">
        <f t="shared" si="199"/>
        <v>-2.6803494109901734E-2</v>
      </c>
      <c r="BK441" s="57">
        <f t="shared" si="200"/>
        <v>-1.9648882312771059E-2</v>
      </c>
      <c r="BL441" s="57">
        <f t="shared" si="201"/>
        <v>1.0790451006444244E-2</v>
      </c>
    </row>
    <row r="442" spans="2:64" x14ac:dyDescent="0.25">
      <c r="B442" s="118">
        <v>44998</v>
      </c>
      <c r="C442" s="62">
        <v>11.610665321350099</v>
      </c>
      <c r="D442" s="62">
        <v>11.122189903259279</v>
      </c>
      <c r="E442" s="62">
        <v>2.8729604721069339</v>
      </c>
      <c r="F442" s="62">
        <v>2.9702377319335942</v>
      </c>
      <c r="G442" s="62">
        <v>46.293531036376947</v>
      </c>
      <c r="H442" s="62">
        <v>102829</v>
      </c>
      <c r="K442" s="67">
        <f t="shared" si="202"/>
        <v>0</v>
      </c>
      <c r="L442" s="67">
        <f t="shared" si="203"/>
        <v>6.0686666582872695E-2</v>
      </c>
      <c r="M442" s="67">
        <f t="shared" si="178"/>
        <v>2.8693625204497586E-2</v>
      </c>
      <c r="N442" s="67">
        <f t="shared" si="179"/>
        <v>1.9607787933287213E-2</v>
      </c>
      <c r="O442" s="67">
        <f t="shared" si="180"/>
        <v>1.2868880160459506E-2</v>
      </c>
      <c r="P442" s="67">
        <f t="shared" si="181"/>
        <v>-1.9101147175369149E-2</v>
      </c>
      <c r="S442" s="67">
        <f t="shared" si="204"/>
        <v>0</v>
      </c>
      <c r="T442" s="67">
        <f t="shared" si="205"/>
        <v>5.8916497056080021E-2</v>
      </c>
      <c r="U442" s="67">
        <f t="shared" si="182"/>
        <v>2.8289672192414506E-2</v>
      </c>
      <c r="V442" s="67">
        <f t="shared" si="183"/>
        <v>1.9418031714747191E-2</v>
      </c>
      <c r="W442" s="67">
        <f t="shared" si="184"/>
        <v>1.2786779732328737E-2</v>
      </c>
      <c r="X442" s="67">
        <f t="shared" si="185"/>
        <v>-1.9285930925619737E-2</v>
      </c>
      <c r="AR442" s="122">
        <f t="shared" si="186"/>
        <v>0</v>
      </c>
      <c r="AS442" s="76">
        <f t="shared" si="187"/>
        <v>5.8916497056080021E-2</v>
      </c>
      <c r="AT442" s="122">
        <f t="shared" si="188"/>
        <v>2.8289672192414506E-2</v>
      </c>
      <c r="AU442" s="76">
        <f t="shared" si="189"/>
        <v>1.9418031714747191E-2</v>
      </c>
      <c r="AV442" s="76">
        <f t="shared" si="190"/>
        <v>1.2786779732328737E-2</v>
      </c>
      <c r="AW442" s="76">
        <f t="shared" si="191"/>
        <v>-1.9285930925619737E-2</v>
      </c>
      <c r="AY442" s="118">
        <v>45236</v>
      </c>
      <c r="AZ442" s="123">
        <f t="shared" si="192"/>
        <v>0</v>
      </c>
      <c r="BA442" s="67">
        <f t="shared" si="193"/>
        <v>0.10764427286875014</v>
      </c>
      <c r="BB442" s="123">
        <f t="shared" si="194"/>
        <v>5.3050726866186483E-2</v>
      </c>
      <c r="BC442" s="67">
        <f t="shared" si="195"/>
        <v>5.7245386416216966E-2</v>
      </c>
      <c r="BD442" s="67">
        <f t="shared" si="196"/>
        <v>2.7618074425966133E-2</v>
      </c>
      <c r="BE442" s="67">
        <f t="shared" si="197"/>
        <v>3.9130692360429008E-2</v>
      </c>
      <c r="BH442" s="57">
        <f t="shared" si="198"/>
        <v>0.10764427286875014</v>
      </c>
      <c r="BJ442" s="57">
        <f t="shared" si="199"/>
        <v>5.7245386416216966E-2</v>
      </c>
      <c r="BK442" s="57">
        <f t="shared" si="200"/>
        <v>2.7618074425966133E-2</v>
      </c>
      <c r="BL442" s="57">
        <f t="shared" si="201"/>
        <v>3.9130692360429008E-2</v>
      </c>
    </row>
    <row r="443" spans="2:64" x14ac:dyDescent="0.25">
      <c r="B443" s="118">
        <v>45005</v>
      </c>
      <c r="C443" s="62">
        <v>11.610665321350099</v>
      </c>
      <c r="D443" s="62">
        <v>11.111170768737789</v>
      </c>
      <c r="E443" s="62">
        <v>2.85420503616333</v>
      </c>
      <c r="F443" s="62">
        <v>2.9164778709411618</v>
      </c>
      <c r="G443" s="62">
        <v>43.153645324707028</v>
      </c>
      <c r="H443" s="62">
        <v>99779.4</v>
      </c>
      <c r="K443" s="67">
        <f t="shared" si="202"/>
        <v>0</v>
      </c>
      <c r="L443" s="67">
        <f t="shared" si="203"/>
        <v>-9.9073425443496621E-4</v>
      </c>
      <c r="M443" s="67">
        <f t="shared" si="178"/>
        <v>-6.5282610483844428E-3</v>
      </c>
      <c r="N443" s="67">
        <f t="shared" si="179"/>
        <v>-1.809951453193448E-2</v>
      </c>
      <c r="O443" s="67">
        <f t="shared" si="180"/>
        <v>-6.7825582567953902E-2</v>
      </c>
      <c r="P443" s="67">
        <f t="shared" si="181"/>
        <v>-2.9657003374534474E-2</v>
      </c>
      <c r="S443" s="67">
        <f t="shared" si="204"/>
        <v>0</v>
      </c>
      <c r="T443" s="67">
        <f t="shared" si="205"/>
        <v>-9.9122535601065161E-4</v>
      </c>
      <c r="U443" s="67">
        <f t="shared" si="182"/>
        <v>-6.5496633418993411E-3</v>
      </c>
      <c r="V443" s="67">
        <f t="shared" si="183"/>
        <v>-1.8265314390001296E-2</v>
      </c>
      <c r="W443" s="67">
        <f t="shared" si="184"/>
        <v>-7.0235338638212547E-2</v>
      </c>
      <c r="X443" s="67">
        <f t="shared" si="185"/>
        <v>-3.0105665219619639E-2</v>
      </c>
      <c r="AR443" s="122">
        <f t="shared" si="186"/>
        <v>0</v>
      </c>
      <c r="AS443" s="76">
        <f t="shared" si="187"/>
        <v>-9.9122535601065161E-4</v>
      </c>
      <c r="AT443" s="122">
        <f t="shared" si="188"/>
        <v>-6.5496633418993411E-3</v>
      </c>
      <c r="AU443" s="76">
        <f t="shared" si="189"/>
        <v>-1.8265314390001296E-2</v>
      </c>
      <c r="AV443" s="76">
        <f t="shared" si="190"/>
        <v>-7.0235338638212547E-2</v>
      </c>
      <c r="AW443" s="76">
        <f t="shared" si="191"/>
        <v>-3.0105665219619639E-2</v>
      </c>
      <c r="AY443" s="118">
        <v>45243</v>
      </c>
      <c r="AZ443" s="123">
        <f t="shared" si="192"/>
        <v>0</v>
      </c>
      <c r="BA443" s="67">
        <f t="shared" si="193"/>
        <v>3.8482182175081404E-2</v>
      </c>
      <c r="BB443" s="123">
        <f t="shared" si="194"/>
        <v>6.6317469971989021E-2</v>
      </c>
      <c r="BC443" s="67">
        <f t="shared" si="195"/>
        <v>7.5027533580204739E-2</v>
      </c>
      <c r="BD443" s="67">
        <f t="shared" si="196"/>
        <v>4.3272410298756794E-2</v>
      </c>
      <c r="BE443" s="67">
        <f t="shared" si="197"/>
        <v>3.326360239330145E-2</v>
      </c>
      <c r="BH443" s="57">
        <f t="shared" si="198"/>
        <v>3.8482182175081404E-2</v>
      </c>
      <c r="BJ443" s="57">
        <f t="shared" si="199"/>
        <v>7.5027533580204739E-2</v>
      </c>
      <c r="BK443" s="57">
        <f t="shared" si="200"/>
        <v>4.3272410298756794E-2</v>
      </c>
      <c r="BL443" s="57">
        <f t="shared" si="201"/>
        <v>3.326360239330145E-2</v>
      </c>
    </row>
    <row r="444" spans="2:64" x14ac:dyDescent="0.25">
      <c r="B444" s="118">
        <v>45012</v>
      </c>
      <c r="C444" s="62">
        <v>11.610665321350099</v>
      </c>
      <c r="D444" s="62">
        <v>11.682047653198239</v>
      </c>
      <c r="E444" s="62">
        <v>2.9548014163970948</v>
      </c>
      <c r="F444" s="62">
        <v>2.995437860488892</v>
      </c>
      <c r="G444" s="62">
        <v>43.981319427490227</v>
      </c>
      <c r="H444" s="62">
        <v>101648.6</v>
      </c>
      <c r="K444" s="67">
        <f t="shared" si="202"/>
        <v>0</v>
      </c>
      <c r="L444" s="67">
        <f t="shared" si="203"/>
        <v>5.1378643739925289E-2</v>
      </c>
      <c r="M444" s="67">
        <f t="shared" si="178"/>
        <v>3.5244973279490832E-2</v>
      </c>
      <c r="N444" s="67">
        <f t="shared" si="179"/>
        <v>2.7073748899129946E-2</v>
      </c>
      <c r="O444" s="67">
        <f t="shared" si="180"/>
        <v>1.9179703048384678E-2</v>
      </c>
      <c r="P444" s="67">
        <f t="shared" si="181"/>
        <v>1.8733325716530747E-2</v>
      </c>
      <c r="S444" s="67">
        <f t="shared" si="204"/>
        <v>0</v>
      </c>
      <c r="T444" s="67">
        <f t="shared" si="205"/>
        <v>5.0102296984555407E-2</v>
      </c>
      <c r="U444" s="67">
        <f t="shared" si="182"/>
        <v>3.4638087869800889E-2</v>
      </c>
      <c r="V444" s="67">
        <f t="shared" si="183"/>
        <v>2.6713738396568633E-2</v>
      </c>
      <c r="W444" s="67">
        <f t="shared" si="184"/>
        <v>1.8998091046004435E-2</v>
      </c>
      <c r="X444" s="67">
        <f t="shared" si="185"/>
        <v>1.8560018044171699E-2</v>
      </c>
      <c r="AR444" s="122">
        <f t="shared" si="186"/>
        <v>0</v>
      </c>
      <c r="AS444" s="76">
        <f t="shared" si="187"/>
        <v>5.0102296984555407E-2</v>
      </c>
      <c r="AT444" s="122">
        <f t="shared" si="188"/>
        <v>3.4638087869800889E-2</v>
      </c>
      <c r="AU444" s="76">
        <f t="shared" si="189"/>
        <v>2.6713738396568633E-2</v>
      </c>
      <c r="AV444" s="76">
        <f t="shared" si="190"/>
        <v>1.8998091046004435E-2</v>
      </c>
      <c r="AW444" s="76">
        <f t="shared" si="191"/>
        <v>1.8560018044171699E-2</v>
      </c>
      <c r="AY444" s="118">
        <v>45250</v>
      </c>
      <c r="AZ444" s="123">
        <f t="shared" si="192"/>
        <v>0</v>
      </c>
      <c r="BA444" s="67">
        <f t="shared" si="193"/>
        <v>-3.5211403205085465E-2</v>
      </c>
      <c r="BB444" s="123">
        <f t="shared" si="194"/>
        <v>1.2391193812839214E-2</v>
      </c>
      <c r="BC444" s="67">
        <f t="shared" si="195"/>
        <v>5.274975139017939E-3</v>
      </c>
      <c r="BD444" s="67">
        <f t="shared" si="196"/>
        <v>4.0316459250353619E-2</v>
      </c>
      <c r="BE444" s="67">
        <f t="shared" si="197"/>
        <v>2.1143437347313963E-2</v>
      </c>
      <c r="BH444" s="57">
        <f t="shared" si="198"/>
        <v>-3.5211403205085465E-2</v>
      </c>
      <c r="BJ444" s="57">
        <f t="shared" si="199"/>
        <v>5.274975139017939E-3</v>
      </c>
      <c r="BK444" s="57">
        <f t="shared" si="200"/>
        <v>4.0316459250353619E-2</v>
      </c>
      <c r="BL444" s="57">
        <f t="shared" si="201"/>
        <v>2.1143437347313963E-2</v>
      </c>
    </row>
    <row r="445" spans="2:64" x14ac:dyDescent="0.25">
      <c r="B445" s="118">
        <v>45019</v>
      </c>
      <c r="C445" s="62">
        <v>11.610665321350099</v>
      </c>
      <c r="D445" s="62">
        <v>12.179646492004389</v>
      </c>
      <c r="E445" s="62">
        <v>3.137238621711731</v>
      </c>
      <c r="F445" s="62">
        <v>3.1856976747512822</v>
      </c>
      <c r="G445" s="62">
        <v>44.302704811096191</v>
      </c>
      <c r="H445" s="62">
        <v>101293.75</v>
      </c>
      <c r="K445" s="67">
        <f t="shared" si="202"/>
        <v>0</v>
      </c>
      <c r="L445" s="67">
        <f t="shared" si="203"/>
        <v>4.2595172830845351E-2</v>
      </c>
      <c r="M445" s="67">
        <f t="shared" si="178"/>
        <v>6.1742628219357387E-2</v>
      </c>
      <c r="N445" s="67">
        <f t="shared" si="179"/>
        <v>6.3516528508902992E-2</v>
      </c>
      <c r="O445" s="67">
        <f t="shared" si="180"/>
        <v>7.3073156464942279E-3</v>
      </c>
      <c r="P445" s="67">
        <f t="shared" si="181"/>
        <v>-3.4909482275211623E-3</v>
      </c>
      <c r="S445" s="67">
        <f t="shared" si="204"/>
        <v>0</v>
      </c>
      <c r="T445" s="67">
        <f t="shared" si="205"/>
        <v>4.1712963407182689E-2</v>
      </c>
      <c r="U445" s="67">
        <f t="shared" si="182"/>
        <v>5.9911547139678584E-2</v>
      </c>
      <c r="V445" s="67">
        <f t="shared" si="183"/>
        <v>6.1580897153655015E-2</v>
      </c>
      <c r="W445" s="67">
        <f t="shared" si="184"/>
        <v>7.2807465694259572E-3</v>
      </c>
      <c r="X445" s="67">
        <f t="shared" si="185"/>
        <v>-3.4970558055867846E-3</v>
      </c>
      <c r="AR445" s="122">
        <f t="shared" si="186"/>
        <v>0</v>
      </c>
      <c r="AS445" s="76">
        <f t="shared" si="187"/>
        <v>4.1712963407182689E-2</v>
      </c>
      <c r="AT445" s="122">
        <f t="shared" si="188"/>
        <v>5.9911547139678584E-2</v>
      </c>
      <c r="AU445" s="76">
        <f t="shared" si="189"/>
        <v>6.1580897153655015E-2</v>
      </c>
      <c r="AV445" s="76">
        <f t="shared" si="190"/>
        <v>7.2807465694259572E-3</v>
      </c>
      <c r="AW445" s="76">
        <f t="shared" si="191"/>
        <v>-3.4970558055867846E-3</v>
      </c>
      <c r="AY445" s="118">
        <v>45257</v>
      </c>
      <c r="AZ445" s="123">
        <f t="shared" si="192"/>
        <v>0</v>
      </c>
      <c r="BA445" s="67">
        <f t="shared" si="193"/>
        <v>1.3084783172378775E-2</v>
      </c>
      <c r="BB445" s="123">
        <f t="shared" si="194"/>
        <v>7.9777141164175513E-3</v>
      </c>
      <c r="BC445" s="67">
        <f t="shared" si="195"/>
        <v>9.6956688959499576E-3</v>
      </c>
      <c r="BD445" s="67">
        <f t="shared" si="196"/>
        <v>2.0780575946090622E-2</v>
      </c>
      <c r="BE445" s="67">
        <f t="shared" si="197"/>
        <v>6.1743881513638176E-3</v>
      </c>
      <c r="BH445" s="57">
        <f t="shared" si="198"/>
        <v>1.3084783172378775E-2</v>
      </c>
      <c r="BJ445" s="57">
        <f t="shared" si="199"/>
        <v>9.6956688959499576E-3</v>
      </c>
      <c r="BK445" s="57">
        <f t="shared" si="200"/>
        <v>2.0780575946090622E-2</v>
      </c>
      <c r="BL445" s="57">
        <f t="shared" si="201"/>
        <v>6.1743881513638176E-3</v>
      </c>
    </row>
    <row r="446" spans="2:64" x14ac:dyDescent="0.25">
      <c r="B446" s="118">
        <v>45026</v>
      </c>
      <c r="C446" s="62">
        <v>11.610665321350099</v>
      </c>
      <c r="D446" s="62">
        <v>12.302372360229491</v>
      </c>
      <c r="E446" s="62">
        <v>3.1491737365722661</v>
      </c>
      <c r="F446" s="62">
        <v>3.2003977775573729</v>
      </c>
      <c r="G446" s="62">
        <v>44.483209991455077</v>
      </c>
      <c r="H446" s="62">
        <v>105537.60000000001</v>
      </c>
      <c r="K446" s="67">
        <f t="shared" si="202"/>
        <v>0</v>
      </c>
      <c r="L446" s="67">
        <f t="shared" si="203"/>
        <v>1.007630790480385E-2</v>
      </c>
      <c r="M446" s="67">
        <f t="shared" si="178"/>
        <v>3.8043376037564247E-3</v>
      </c>
      <c r="N446" s="67">
        <f t="shared" si="179"/>
        <v>4.6144061072079801E-3</v>
      </c>
      <c r="O446" s="67">
        <f t="shared" si="180"/>
        <v>4.0743602705195503E-3</v>
      </c>
      <c r="P446" s="67">
        <f t="shared" si="181"/>
        <v>4.1896464490652319E-2</v>
      </c>
      <c r="S446" s="67">
        <f t="shared" si="204"/>
        <v>0</v>
      </c>
      <c r="T446" s="67">
        <f t="shared" si="205"/>
        <v>1.0025880380224603E-2</v>
      </c>
      <c r="U446" s="67">
        <f t="shared" si="182"/>
        <v>3.7971194126199879E-3</v>
      </c>
      <c r="V446" s="67">
        <f t="shared" si="183"/>
        <v>4.6037923735406652E-3</v>
      </c>
      <c r="W446" s="67">
        <f t="shared" si="184"/>
        <v>4.0660825413954558E-3</v>
      </c>
      <c r="X446" s="67">
        <f t="shared" si="185"/>
        <v>4.1042576101375516E-2</v>
      </c>
      <c r="AR446" s="122">
        <f t="shared" si="186"/>
        <v>0</v>
      </c>
      <c r="AS446" s="76">
        <f t="shared" si="187"/>
        <v>1.0025880380224603E-2</v>
      </c>
      <c r="AT446" s="122">
        <f t="shared" si="188"/>
        <v>3.7971194126199879E-3</v>
      </c>
      <c r="AU446" s="76">
        <f t="shared" si="189"/>
        <v>4.6037923735406652E-3</v>
      </c>
      <c r="AV446" s="76">
        <f t="shared" si="190"/>
        <v>4.0660825413954558E-3</v>
      </c>
      <c r="AW446" s="76">
        <f t="shared" si="191"/>
        <v>4.1042576101375516E-2</v>
      </c>
      <c r="AY446" s="118">
        <v>45264</v>
      </c>
      <c r="AZ446" s="123">
        <f t="shared" si="192"/>
        <v>0</v>
      </c>
      <c r="BA446" s="67">
        <f t="shared" si="193"/>
        <v>7.3309660328536808E-2</v>
      </c>
      <c r="BB446" s="123">
        <f t="shared" si="194"/>
        <v>4.8846980689846532E-2</v>
      </c>
      <c r="BC446" s="67">
        <f t="shared" si="195"/>
        <v>6.4996690108131236E-2</v>
      </c>
      <c r="BD446" s="67">
        <f t="shared" si="196"/>
        <v>6.2742669633790412E-3</v>
      </c>
      <c r="BE446" s="67">
        <f t="shared" si="197"/>
        <v>-2.0897361791349578E-3</v>
      </c>
      <c r="BH446" s="57">
        <f t="shared" si="198"/>
        <v>7.3309660328536808E-2</v>
      </c>
      <c r="BJ446" s="57">
        <f t="shared" si="199"/>
        <v>6.4996690108131236E-2</v>
      </c>
      <c r="BK446" s="57">
        <f t="shared" si="200"/>
        <v>6.2742669633790412E-3</v>
      </c>
      <c r="BL446" s="57">
        <f t="shared" si="201"/>
        <v>-2.0897361791349578E-3</v>
      </c>
    </row>
    <row r="447" spans="2:64" x14ac:dyDescent="0.25">
      <c r="B447" s="118">
        <v>45033</v>
      </c>
      <c r="C447" s="62">
        <v>11.610665321350099</v>
      </c>
      <c r="D447" s="62">
        <v>12.30795121192932</v>
      </c>
      <c r="E447" s="62">
        <v>3.0967444777488708</v>
      </c>
      <c r="F447" s="62">
        <v>3.170997679233551</v>
      </c>
      <c r="G447" s="62">
        <v>42.524082183837891</v>
      </c>
      <c r="H447" s="62">
        <v>105114.75</v>
      </c>
      <c r="K447" s="67">
        <f t="shared" si="202"/>
        <v>0</v>
      </c>
      <c r="L447" s="67">
        <f t="shared" si="203"/>
        <v>4.5347771441739404E-4</v>
      </c>
      <c r="M447" s="67">
        <f t="shared" si="178"/>
        <v>-1.6648576169208784E-2</v>
      </c>
      <c r="N447" s="67">
        <f t="shared" si="179"/>
        <v>-9.1863888076627598E-3</v>
      </c>
      <c r="O447" s="67">
        <f t="shared" si="180"/>
        <v>-4.4041961180263822E-2</v>
      </c>
      <c r="P447" s="67">
        <f t="shared" si="181"/>
        <v>-4.0066289170874736E-3</v>
      </c>
      <c r="S447" s="67">
        <f t="shared" si="204"/>
        <v>0</v>
      </c>
      <c r="T447" s="67">
        <f t="shared" si="205"/>
        <v>4.5337492447278282E-4</v>
      </c>
      <c r="U447" s="67">
        <f t="shared" si="182"/>
        <v>-1.6788721369547236E-2</v>
      </c>
      <c r="V447" s="67">
        <f t="shared" si="183"/>
        <v>-9.2288438832368713E-3</v>
      </c>
      <c r="W447" s="67">
        <f t="shared" si="184"/>
        <v>-4.5041259342012155E-2</v>
      </c>
      <c r="X447" s="67">
        <f t="shared" si="185"/>
        <v>-4.014676958931469E-3</v>
      </c>
      <c r="AR447" s="122">
        <f t="shared" si="186"/>
        <v>0</v>
      </c>
      <c r="AS447" s="76">
        <f t="shared" si="187"/>
        <v>4.5337492447278282E-4</v>
      </c>
      <c r="AT447" s="122">
        <f t="shared" si="188"/>
        <v>-1.6788721369547236E-2</v>
      </c>
      <c r="AU447" s="76">
        <f t="shared" si="189"/>
        <v>-9.2288438832368713E-3</v>
      </c>
      <c r="AV447" s="76">
        <f t="shared" si="190"/>
        <v>-4.5041259342012155E-2</v>
      </c>
      <c r="AW447" s="76">
        <f t="shared" si="191"/>
        <v>-4.014676958931469E-3</v>
      </c>
      <c r="AY447" s="118">
        <v>45271</v>
      </c>
      <c r="AZ447" s="123">
        <f t="shared" si="192"/>
        <v>0</v>
      </c>
      <c r="BA447" s="67">
        <f t="shared" si="193"/>
        <v>2.4004395350988667E-2</v>
      </c>
      <c r="BB447" s="123">
        <f t="shared" si="194"/>
        <v>3.2386916929308653E-2</v>
      </c>
      <c r="BC447" s="67">
        <f t="shared" si="195"/>
        <v>5.5911906509481003E-2</v>
      </c>
      <c r="BD447" s="67">
        <f t="shared" si="196"/>
        <v>3.335328630297385E-2</v>
      </c>
      <c r="BE447" s="67">
        <f t="shared" si="197"/>
        <v>1.7849557470061398E-2</v>
      </c>
      <c r="BH447" s="57">
        <f t="shared" si="198"/>
        <v>2.4004395350988667E-2</v>
      </c>
      <c r="BJ447" s="57">
        <f t="shared" si="199"/>
        <v>5.5911906509481003E-2</v>
      </c>
      <c r="BK447" s="57">
        <f t="shared" si="200"/>
        <v>3.335328630297385E-2</v>
      </c>
      <c r="BL447" s="57">
        <f t="shared" si="201"/>
        <v>1.7849557470061398E-2</v>
      </c>
    </row>
    <row r="448" spans="2:64" x14ac:dyDescent="0.25">
      <c r="B448" s="118">
        <v>45040</v>
      </c>
      <c r="C448" s="62">
        <v>11.18285655975342</v>
      </c>
      <c r="D448" s="62">
        <v>12.387165641784669</v>
      </c>
      <c r="E448" s="62">
        <v>3.0997282028198239</v>
      </c>
      <c r="F448" s="62">
        <v>3.1583976268768308</v>
      </c>
      <c r="G448" s="62">
        <v>41.903324890136723</v>
      </c>
      <c r="H448" s="62">
        <v>103366.8</v>
      </c>
      <c r="K448" s="67">
        <f t="shared" si="202"/>
        <v>-3.6846188375614486E-2</v>
      </c>
      <c r="L448" s="67">
        <f t="shared" si="203"/>
        <v>6.4360370374698661E-3</v>
      </c>
      <c r="M448" s="67">
        <f t="shared" si="178"/>
        <v>9.6350379968135336E-4</v>
      </c>
      <c r="N448" s="67">
        <f t="shared" si="179"/>
        <v>-3.9735293529971072E-3</v>
      </c>
      <c r="O448" s="67">
        <f t="shared" si="180"/>
        <v>-1.4597782287635086E-2</v>
      </c>
      <c r="P448" s="67">
        <f t="shared" si="181"/>
        <v>-1.6628969768752722E-2</v>
      </c>
      <c r="S448" s="67">
        <f t="shared" si="204"/>
        <v>-3.7542158625137129E-2</v>
      </c>
      <c r="T448" s="67">
        <f t="shared" si="205"/>
        <v>6.4154141900729525E-3</v>
      </c>
      <c r="U448" s="67">
        <f t="shared" si="182"/>
        <v>9.630399278329672E-4</v>
      </c>
      <c r="V448" s="67">
        <f t="shared" si="183"/>
        <v>-3.9814447958776431E-3</v>
      </c>
      <c r="W448" s="67">
        <f t="shared" si="184"/>
        <v>-1.4705378304109782E-2</v>
      </c>
      <c r="X448" s="67">
        <f t="shared" si="185"/>
        <v>-1.6768783222793262E-2</v>
      </c>
      <c r="AR448" s="122">
        <f t="shared" si="186"/>
        <v>-3.7542158625137129E-2</v>
      </c>
      <c r="AS448" s="76">
        <f t="shared" si="187"/>
        <v>6.4154141900729525E-3</v>
      </c>
      <c r="AT448" s="122">
        <f t="shared" si="188"/>
        <v>9.630399278329672E-4</v>
      </c>
      <c r="AU448" s="76">
        <f t="shared" si="189"/>
        <v>-3.9814447958776431E-3</v>
      </c>
      <c r="AV448" s="76">
        <f t="shared" si="190"/>
        <v>-1.4705378304109782E-2</v>
      </c>
      <c r="AW448" s="76">
        <f t="shared" si="191"/>
        <v>-1.6768783222793262E-2</v>
      </c>
      <c r="AY448" s="118">
        <v>45278</v>
      </c>
      <c r="AZ448" s="123">
        <f t="shared" si="192"/>
        <v>0</v>
      </c>
      <c r="BA448" s="67">
        <f t="shared" si="193"/>
        <v>4.8535589653276069E-2</v>
      </c>
      <c r="BB448" s="123">
        <f t="shared" si="194"/>
        <v>1.0929073313940585E-2</v>
      </c>
      <c r="BC448" s="67">
        <f t="shared" si="195"/>
        <v>4.4361183365598852E-3</v>
      </c>
      <c r="BD448" s="67">
        <f t="shared" si="196"/>
        <v>4.0656089818614544E-2</v>
      </c>
      <c r="BE448" s="67">
        <f t="shared" si="197"/>
        <v>2.2804879573839448E-2</v>
      </c>
      <c r="BH448" s="57">
        <f t="shared" si="198"/>
        <v>4.8535589653276069E-2</v>
      </c>
      <c r="BJ448" s="57">
        <f t="shared" si="199"/>
        <v>4.4361183365598852E-3</v>
      </c>
      <c r="BK448" s="57">
        <f t="shared" si="200"/>
        <v>4.0656089818614544E-2</v>
      </c>
      <c r="BL448" s="57">
        <f t="shared" si="201"/>
        <v>2.2804879573839448E-2</v>
      </c>
    </row>
    <row r="449" spans="2:64" x14ac:dyDescent="0.25">
      <c r="B449" s="118">
        <v>45047</v>
      </c>
      <c r="C449" s="62">
        <v>9.4892473220825195</v>
      </c>
      <c r="D449" s="62">
        <v>13.06104445457458</v>
      </c>
      <c r="E449" s="62">
        <v>3.1883891820907588</v>
      </c>
      <c r="F449" s="62">
        <v>3.2213976979255681</v>
      </c>
      <c r="G449" s="62">
        <v>40.87903881072998</v>
      </c>
      <c r="H449" s="62">
        <v>102761.5</v>
      </c>
      <c r="K449" s="67">
        <f t="shared" si="202"/>
        <v>-0.15144692490880385</v>
      </c>
      <c r="L449" s="67">
        <f t="shared" si="203"/>
        <v>5.4401372539716997E-2</v>
      </c>
      <c r="M449" s="67">
        <f t="shared" si="178"/>
        <v>2.8602823689599655E-2</v>
      </c>
      <c r="N449" s="67">
        <f t="shared" si="179"/>
        <v>1.9946845993243256E-2</v>
      </c>
      <c r="O449" s="67">
        <f t="shared" si="180"/>
        <v>-2.4444028775574389E-2</v>
      </c>
      <c r="P449" s="67">
        <f t="shared" si="181"/>
        <v>-5.8558453971682134E-3</v>
      </c>
      <c r="S449" s="67">
        <f t="shared" si="204"/>
        <v>-0.1642226445950716</v>
      </c>
      <c r="T449" s="67">
        <f t="shared" si="205"/>
        <v>5.2973186491090223E-2</v>
      </c>
      <c r="U449" s="67">
        <f t="shared" si="182"/>
        <v>2.8201399532433294E-2</v>
      </c>
      <c r="V449" s="67">
        <f t="shared" si="183"/>
        <v>1.9750514166984041E-2</v>
      </c>
      <c r="W449" s="67">
        <f t="shared" si="184"/>
        <v>-2.4747743605021709E-2</v>
      </c>
      <c r="X449" s="67">
        <f t="shared" si="185"/>
        <v>-5.8730580892958229E-3</v>
      </c>
      <c r="AR449" s="122" t="str">
        <f t="shared" si="186"/>
        <v/>
      </c>
      <c r="AS449" s="76">
        <f t="shared" si="187"/>
        <v>5.2973186491090223E-2</v>
      </c>
      <c r="AT449" s="122">
        <f t="shared" si="188"/>
        <v>2.8201399532433294E-2</v>
      </c>
      <c r="AU449" s="76">
        <f t="shared" si="189"/>
        <v>1.9750514166984041E-2</v>
      </c>
      <c r="AV449" s="76">
        <f t="shared" si="190"/>
        <v>-2.4747743605021709E-2</v>
      </c>
      <c r="AW449" s="76">
        <f t="shared" si="191"/>
        <v>-5.8730580892958229E-3</v>
      </c>
      <c r="AY449" s="118">
        <v>45285</v>
      </c>
      <c r="AZ449" s="123">
        <f t="shared" si="192"/>
        <v>0</v>
      </c>
      <c r="BA449" s="67">
        <f t="shared" si="193"/>
        <v>3.7899857132933945E-3</v>
      </c>
      <c r="BB449" s="123">
        <f t="shared" si="194"/>
        <v>7.2202175743565156E-3</v>
      </c>
      <c r="BC449" s="67">
        <f t="shared" si="195"/>
        <v>-8.6630287797130178E-3</v>
      </c>
      <c r="BD449" s="67">
        <f t="shared" si="196"/>
        <v>1.959534568630257E-2</v>
      </c>
      <c r="BE449" s="67">
        <f t="shared" si="197"/>
        <v>1.6830059768110788E-2</v>
      </c>
      <c r="BH449" s="57">
        <f t="shared" si="198"/>
        <v>3.7899857132933945E-3</v>
      </c>
      <c r="BJ449" s="57">
        <f t="shared" si="199"/>
        <v>-8.6630287797130178E-3</v>
      </c>
      <c r="BK449" s="57">
        <f t="shared" si="200"/>
        <v>1.959534568630257E-2</v>
      </c>
      <c r="BL449" s="57">
        <f t="shared" si="201"/>
        <v>1.6830059768110788E-2</v>
      </c>
    </row>
    <row r="450" spans="2:64" x14ac:dyDescent="0.25">
      <c r="B450" s="118">
        <v>45054</v>
      </c>
      <c r="C450" s="62">
        <v>9.4892473220825195</v>
      </c>
      <c r="D450" s="62">
        <v>13.538560295104981</v>
      </c>
      <c r="E450" s="62">
        <v>3.2668203353881839</v>
      </c>
      <c r="F450" s="62">
        <v>3.331437540054321</v>
      </c>
      <c r="G450" s="62">
        <v>43.564461517333982</v>
      </c>
      <c r="H450" s="62">
        <v>107464.8</v>
      </c>
      <c r="K450" s="67">
        <f t="shared" si="202"/>
        <v>0</v>
      </c>
      <c r="L450" s="67">
        <f t="shared" si="203"/>
        <v>3.6560310485977521E-2</v>
      </c>
      <c r="M450" s="67">
        <f t="shared" si="178"/>
        <v>2.4598989903106716E-2</v>
      </c>
      <c r="N450" s="67">
        <f t="shared" si="179"/>
        <v>3.4159036681380206E-2</v>
      </c>
      <c r="O450" s="67">
        <f t="shared" si="180"/>
        <v>6.5691923898639315E-2</v>
      </c>
      <c r="P450" s="67">
        <f t="shared" si="181"/>
        <v>4.5769086671564763E-2</v>
      </c>
      <c r="S450" s="67">
        <f t="shared" si="204"/>
        <v>0</v>
      </c>
      <c r="T450" s="67">
        <f t="shared" si="205"/>
        <v>3.5907837873352159E-2</v>
      </c>
      <c r="U450" s="67">
        <f t="shared" si="182"/>
        <v>2.4301306677375182E-2</v>
      </c>
      <c r="V450" s="67">
        <f t="shared" si="183"/>
        <v>3.3588571494494651E-2</v>
      </c>
      <c r="W450" s="67">
        <f t="shared" si="184"/>
        <v>6.362428200327766E-2</v>
      </c>
      <c r="X450" s="67">
        <f t="shared" si="185"/>
        <v>4.4752582831813291E-2</v>
      </c>
      <c r="AR450" s="122">
        <f t="shared" si="186"/>
        <v>0</v>
      </c>
      <c r="AS450" s="76">
        <f t="shared" si="187"/>
        <v>3.5907837873352159E-2</v>
      </c>
      <c r="AT450" s="122">
        <f t="shared" si="188"/>
        <v>2.4301306677375182E-2</v>
      </c>
      <c r="AU450" s="76">
        <f t="shared" si="189"/>
        <v>3.3588571494494651E-2</v>
      </c>
      <c r="AV450" s="76">
        <f t="shared" si="190"/>
        <v>6.362428200327766E-2</v>
      </c>
      <c r="AW450" s="76">
        <f t="shared" si="191"/>
        <v>4.4752582831813291E-2</v>
      </c>
      <c r="AY450" s="118">
        <v>45292</v>
      </c>
      <c r="AZ450" s="123">
        <f t="shared" si="192"/>
        <v>0</v>
      </c>
      <c r="BA450" s="67">
        <f t="shared" si="193"/>
        <v>3.9233930415387081E-3</v>
      </c>
      <c r="BB450" s="123">
        <f t="shared" si="194"/>
        <v>-2.2212925271570025E-2</v>
      </c>
      <c r="BC450" s="67">
        <f t="shared" si="195"/>
        <v>-1.404936934531994E-2</v>
      </c>
      <c r="BD450" s="67">
        <f t="shared" si="196"/>
        <v>-2.4063798012785929E-2</v>
      </c>
      <c r="BE450" s="67">
        <f t="shared" si="197"/>
        <v>-1.334276529524101E-2</v>
      </c>
      <c r="BH450" s="57">
        <f t="shared" si="198"/>
        <v>3.9233930415387081E-3</v>
      </c>
      <c r="BJ450" s="57">
        <f t="shared" si="199"/>
        <v>-1.404936934531994E-2</v>
      </c>
      <c r="BK450" s="57">
        <f t="shared" si="200"/>
        <v>-2.4063798012785929E-2</v>
      </c>
      <c r="BL450" s="57">
        <f t="shared" si="201"/>
        <v>-1.334276529524101E-2</v>
      </c>
    </row>
    <row r="451" spans="2:64" x14ac:dyDescent="0.25">
      <c r="B451" s="118">
        <v>45061</v>
      </c>
      <c r="C451" s="62">
        <v>9.4892473220825195</v>
      </c>
      <c r="D451" s="62">
        <v>14.60962619781494</v>
      </c>
      <c r="E451" s="62">
        <v>3.4833580970764162</v>
      </c>
      <c r="F451" s="62">
        <v>3.5095172882080079</v>
      </c>
      <c r="G451" s="62">
        <v>46.340896606445313</v>
      </c>
      <c r="H451" s="62">
        <v>109507.2</v>
      </c>
      <c r="K451" s="67">
        <f t="shared" si="202"/>
        <v>0</v>
      </c>
      <c r="L451" s="67">
        <f t="shared" si="203"/>
        <v>7.9112245273023296E-2</v>
      </c>
      <c r="M451" s="67">
        <f t="shared" si="178"/>
        <v>6.6283951811663355E-2</v>
      </c>
      <c r="N451" s="67">
        <f t="shared" si="179"/>
        <v>5.3454325951667991E-2</v>
      </c>
      <c r="O451" s="67">
        <f t="shared" si="180"/>
        <v>6.3731651727328531E-2</v>
      </c>
      <c r="P451" s="67">
        <f t="shared" si="181"/>
        <v>1.9005292895906356E-2</v>
      </c>
      <c r="S451" s="67">
        <f t="shared" si="204"/>
        <v>0</v>
      </c>
      <c r="T451" s="67">
        <f t="shared" si="205"/>
        <v>7.6138707995322324E-2</v>
      </c>
      <c r="U451" s="67">
        <f t="shared" si="182"/>
        <v>6.4179661578615682E-2</v>
      </c>
      <c r="V451" s="67">
        <f t="shared" si="183"/>
        <v>5.2074598743881539E-2</v>
      </c>
      <c r="W451" s="67">
        <f t="shared" si="184"/>
        <v>6.1783152086725392E-2</v>
      </c>
      <c r="X451" s="67">
        <f t="shared" si="185"/>
        <v>1.8826948433090417E-2</v>
      </c>
      <c r="AR451" s="122">
        <f t="shared" si="186"/>
        <v>0</v>
      </c>
      <c r="AS451" s="76">
        <f t="shared" si="187"/>
        <v>7.6138707995322324E-2</v>
      </c>
      <c r="AT451" s="122">
        <f t="shared" si="188"/>
        <v>6.4179661578615682E-2</v>
      </c>
      <c r="AU451" s="76">
        <f t="shared" si="189"/>
        <v>5.2074598743881539E-2</v>
      </c>
      <c r="AV451" s="76">
        <f t="shared" si="190"/>
        <v>6.1783152086725392E-2</v>
      </c>
      <c r="AW451" s="76">
        <f t="shared" si="191"/>
        <v>1.8826948433090417E-2</v>
      </c>
      <c r="AY451" s="118">
        <v>45299</v>
      </c>
      <c r="AZ451" s="123">
        <f t="shared" si="192"/>
        <v>0</v>
      </c>
      <c r="BA451" s="67">
        <f t="shared" si="193"/>
        <v>6.2885178079362683E-2</v>
      </c>
      <c r="BB451" s="123">
        <f t="shared" si="194"/>
        <v>3.1138478588000347E-2</v>
      </c>
      <c r="BC451" s="67">
        <f t="shared" si="195"/>
        <v>3.0836359245074441E-2</v>
      </c>
      <c r="BD451" s="67">
        <f t="shared" si="196"/>
        <v>2.7089742631256235E-2</v>
      </c>
      <c r="BE451" s="67">
        <f t="shared" si="197"/>
        <v>-7.018787254340803E-3</v>
      </c>
      <c r="BH451" s="57">
        <f t="shared" si="198"/>
        <v>6.2885178079362683E-2</v>
      </c>
      <c r="BJ451" s="57">
        <f t="shared" si="199"/>
        <v>3.0836359245074441E-2</v>
      </c>
      <c r="BK451" s="57">
        <f t="shared" si="200"/>
        <v>2.7089742631256235E-2</v>
      </c>
      <c r="BL451" s="57">
        <f t="shared" si="201"/>
        <v>-7.018787254340803E-3</v>
      </c>
    </row>
    <row r="452" spans="2:64" x14ac:dyDescent="0.25">
      <c r="B452" s="118">
        <v>45068</v>
      </c>
      <c r="C452" s="62">
        <v>9.4892473220825195</v>
      </c>
      <c r="D452" s="62">
        <v>14.78069896697998</v>
      </c>
      <c r="E452" s="62">
        <v>3.4714228153228759</v>
      </c>
      <c r="F452" s="62">
        <v>3.499437379837036</v>
      </c>
      <c r="G452" s="62">
        <v>46.395228576660159</v>
      </c>
      <c r="H452" s="62">
        <v>109980.4</v>
      </c>
      <c r="K452" s="67">
        <f t="shared" si="202"/>
        <v>0</v>
      </c>
      <c r="L452" s="67">
        <f t="shared" si="203"/>
        <v>1.1709592487084031E-2</v>
      </c>
      <c r="M452" s="67">
        <f t="shared" si="178"/>
        <v>-3.4263723168621585E-3</v>
      </c>
      <c r="N452" s="67">
        <f t="shared" si="179"/>
        <v>-2.8721637601958339E-3</v>
      </c>
      <c r="O452" s="67">
        <f t="shared" si="180"/>
        <v>1.1724410659610385E-3</v>
      </c>
      <c r="P452" s="67">
        <f t="shared" si="181"/>
        <v>4.3211770550246609E-3</v>
      </c>
      <c r="S452" s="67">
        <f t="shared" si="204"/>
        <v>0</v>
      </c>
      <c r="T452" s="67">
        <f t="shared" si="205"/>
        <v>1.164156573767294E-2</v>
      </c>
      <c r="U452" s="67">
        <f t="shared" si="182"/>
        <v>-3.4322557736089459E-3</v>
      </c>
      <c r="V452" s="67">
        <f t="shared" si="183"/>
        <v>-2.8762963373843323E-3</v>
      </c>
      <c r="W452" s="67">
        <f t="shared" si="184"/>
        <v>1.1717542936820634E-3</v>
      </c>
      <c r="X452" s="67">
        <f t="shared" si="185"/>
        <v>4.3118675784169017E-3</v>
      </c>
      <c r="AR452" s="122">
        <f t="shared" si="186"/>
        <v>0</v>
      </c>
      <c r="AS452" s="76">
        <f t="shared" si="187"/>
        <v>1.164156573767294E-2</v>
      </c>
      <c r="AT452" s="122">
        <f t="shared" si="188"/>
        <v>-3.4322557736089459E-3</v>
      </c>
      <c r="AU452" s="76">
        <f t="shared" si="189"/>
        <v>-2.8762963373843323E-3</v>
      </c>
      <c r="AV452" s="76">
        <f t="shared" si="190"/>
        <v>1.1717542936820634E-3</v>
      </c>
      <c r="AW452" s="76">
        <f t="shared" si="191"/>
        <v>4.3118675784169017E-3</v>
      </c>
      <c r="AY452" s="118">
        <v>45306</v>
      </c>
      <c r="AZ452" s="123">
        <f t="shared" si="192"/>
        <v>0</v>
      </c>
      <c r="BA452" s="67">
        <f t="shared" si="193"/>
        <v>2.8903503436019093E-2</v>
      </c>
      <c r="BB452" s="123">
        <f t="shared" si="194"/>
        <v>-3.2804784758510125E-3</v>
      </c>
      <c r="BC452" s="67">
        <f t="shared" si="195"/>
        <v>4.4758281615965619E-3</v>
      </c>
      <c r="BD452" s="67">
        <f t="shared" si="196"/>
        <v>1.7913826017433156E-2</v>
      </c>
      <c r="BE452" s="67">
        <f t="shared" si="197"/>
        <v>-1.8546743000604143E-2</v>
      </c>
      <c r="BH452" s="57">
        <f t="shared" si="198"/>
        <v>2.8903503436019093E-2</v>
      </c>
      <c r="BJ452" s="57">
        <f t="shared" si="199"/>
        <v>4.4758281615965619E-3</v>
      </c>
      <c r="BK452" s="57">
        <f t="shared" si="200"/>
        <v>1.7913826017433156E-2</v>
      </c>
      <c r="BL452" s="57">
        <f t="shared" si="201"/>
        <v>-1.8546743000604143E-2</v>
      </c>
    </row>
    <row r="453" spans="2:64" x14ac:dyDescent="0.25">
      <c r="B453" s="118">
        <v>45075</v>
      </c>
      <c r="C453" s="62">
        <v>9.4892473220825195</v>
      </c>
      <c r="D453" s="62">
        <v>14.92648220062256</v>
      </c>
      <c r="E453" s="62">
        <v>3.4492576599121092</v>
      </c>
      <c r="F453" s="62">
        <v>3.4708774566650389</v>
      </c>
      <c r="G453" s="62">
        <v>47.706473541259768</v>
      </c>
      <c r="H453" s="62">
        <v>110151.6</v>
      </c>
      <c r="K453" s="67">
        <f t="shared" si="202"/>
        <v>0</v>
      </c>
      <c r="L453" s="67">
        <f t="shared" si="203"/>
        <v>9.8630811687769882E-3</v>
      </c>
      <c r="M453" s="67">
        <f t="shared" si="178"/>
        <v>-6.3850347796671203E-3</v>
      </c>
      <c r="N453" s="67">
        <f t="shared" si="179"/>
        <v>-8.161289965224916E-3</v>
      </c>
      <c r="O453" s="67">
        <f t="shared" si="180"/>
        <v>2.826249605458897E-2</v>
      </c>
      <c r="P453" s="67">
        <f t="shared" si="181"/>
        <v>1.5566410014875576E-3</v>
      </c>
      <c r="S453" s="67">
        <f t="shared" si="204"/>
        <v>0</v>
      </c>
      <c r="T453" s="67">
        <f t="shared" si="205"/>
        <v>9.814758464416368E-3</v>
      </c>
      <c r="U453" s="67">
        <f t="shared" si="182"/>
        <v>-6.4055063016809658E-3</v>
      </c>
      <c r="V453" s="67">
        <f t="shared" si="183"/>
        <v>-8.1947756073144518E-3</v>
      </c>
      <c r="W453" s="67">
        <f t="shared" si="184"/>
        <v>2.7870480794245121E-2</v>
      </c>
      <c r="X453" s="67">
        <f t="shared" si="185"/>
        <v>1.5554306917328657E-3</v>
      </c>
      <c r="AR453" s="122">
        <f t="shared" si="186"/>
        <v>0</v>
      </c>
      <c r="AS453" s="76">
        <f t="shared" si="187"/>
        <v>9.814758464416368E-3</v>
      </c>
      <c r="AT453" s="122">
        <f t="shared" si="188"/>
        <v>-6.4055063016809658E-3</v>
      </c>
      <c r="AU453" s="76">
        <f t="shared" si="189"/>
        <v>-8.1947756073144518E-3</v>
      </c>
      <c r="AV453" s="76">
        <f t="shared" si="190"/>
        <v>2.7870480794245121E-2</v>
      </c>
      <c r="AW453" s="76">
        <f t="shared" si="191"/>
        <v>1.5554306917328657E-3</v>
      </c>
      <c r="AY453" s="118">
        <v>45313</v>
      </c>
      <c r="AZ453" s="123">
        <f t="shared" si="192"/>
        <v>0</v>
      </c>
      <c r="BA453" s="67">
        <f t="shared" si="193"/>
        <v>-9.6020707856317757E-3</v>
      </c>
      <c r="BB453" s="123">
        <f t="shared" si="194"/>
        <v>-2.1776044995642087E-2</v>
      </c>
      <c r="BC453" s="67">
        <f t="shared" si="195"/>
        <v>-1.767501451480305E-2</v>
      </c>
      <c r="BD453" s="67">
        <f t="shared" si="196"/>
        <v>5.4319710684536168E-3</v>
      </c>
      <c r="BE453" s="67">
        <f t="shared" si="197"/>
        <v>-6.9682894330928922E-3</v>
      </c>
      <c r="BH453" s="57">
        <f t="shared" si="198"/>
        <v>-9.6020707856317757E-3</v>
      </c>
      <c r="BJ453" s="57">
        <f t="shared" si="199"/>
        <v>-1.767501451480305E-2</v>
      </c>
      <c r="BK453" s="57">
        <f t="shared" si="200"/>
        <v>5.4319710684536168E-3</v>
      </c>
      <c r="BL453" s="57">
        <f t="shared" si="201"/>
        <v>-6.9682894330928922E-3</v>
      </c>
    </row>
    <row r="454" spans="2:64" x14ac:dyDescent="0.25">
      <c r="B454" s="118">
        <v>45082</v>
      </c>
      <c r="C454" s="62">
        <v>9.4892473220825195</v>
      </c>
      <c r="D454" s="62">
        <v>14.972596645355219</v>
      </c>
      <c r="E454" s="62">
        <v>3.4974246025085449</v>
      </c>
      <c r="F454" s="62">
        <v>3.5342972874641418</v>
      </c>
      <c r="G454" s="62">
        <v>48.397414207458503</v>
      </c>
      <c r="H454" s="62">
        <v>114953.25</v>
      </c>
      <c r="K454" s="67">
        <f t="shared" si="202"/>
        <v>0</v>
      </c>
      <c r="L454" s="67">
        <f t="shared" si="203"/>
        <v>3.0894382288371158E-3</v>
      </c>
      <c r="M454" s="67">
        <f t="shared" si="178"/>
        <v>1.3964437379161421E-2</v>
      </c>
      <c r="N454" s="67">
        <f t="shared" si="179"/>
        <v>1.8271987873648365E-2</v>
      </c>
      <c r="O454" s="67">
        <f t="shared" si="180"/>
        <v>1.4483163707356361E-2</v>
      </c>
      <c r="P454" s="67">
        <f t="shared" si="181"/>
        <v>4.3591286917302963E-2</v>
      </c>
      <c r="S454" s="67">
        <f t="shared" si="204"/>
        <v>0</v>
      </c>
      <c r="T454" s="67">
        <f t="shared" si="205"/>
        <v>3.0846757210135048E-3</v>
      </c>
      <c r="U454" s="67">
        <f t="shared" si="182"/>
        <v>1.3867832935783836E-2</v>
      </c>
      <c r="V454" s="67">
        <f t="shared" si="183"/>
        <v>1.8107061100277422E-2</v>
      </c>
      <c r="W454" s="67">
        <f t="shared" si="184"/>
        <v>1.4379284490386061E-2</v>
      </c>
      <c r="X454" s="67">
        <f t="shared" si="185"/>
        <v>4.2667925182055443E-2</v>
      </c>
      <c r="AR454" s="122">
        <f t="shared" si="186"/>
        <v>0</v>
      </c>
      <c r="AS454" s="76">
        <f t="shared" si="187"/>
        <v>3.0846757210135048E-3</v>
      </c>
      <c r="AT454" s="122">
        <f t="shared" si="188"/>
        <v>1.3867832935783836E-2</v>
      </c>
      <c r="AU454" s="76">
        <f t="shared" si="189"/>
        <v>1.8107061100277422E-2</v>
      </c>
      <c r="AV454" s="76">
        <f t="shared" si="190"/>
        <v>1.4379284490386061E-2</v>
      </c>
      <c r="AW454" s="76">
        <f t="shared" si="191"/>
        <v>4.2667925182055443E-2</v>
      </c>
      <c r="AY454" s="118">
        <v>45320</v>
      </c>
      <c r="AZ454" s="123">
        <f t="shared" si="192"/>
        <v>0</v>
      </c>
      <c r="BA454" s="67">
        <f t="shared" si="193"/>
        <v>-3.7483657585134916E-2</v>
      </c>
      <c r="BB454" s="123">
        <f t="shared" si="194"/>
        <v>-1.8452853047049137E-2</v>
      </c>
      <c r="BC454" s="67">
        <f t="shared" si="195"/>
        <v>-2.0845133033852117E-2</v>
      </c>
      <c r="BD454" s="67">
        <f t="shared" si="196"/>
        <v>2.1258987011064667E-2</v>
      </c>
      <c r="BE454" s="67">
        <f t="shared" si="197"/>
        <v>-7.7708646534342663E-4</v>
      </c>
      <c r="BH454" s="57">
        <f t="shared" si="198"/>
        <v>-3.7483657585134916E-2</v>
      </c>
      <c r="BJ454" s="57">
        <f t="shared" si="199"/>
        <v>-2.0845133033852117E-2</v>
      </c>
      <c r="BK454" s="57">
        <f t="shared" si="200"/>
        <v>2.1258987011064667E-2</v>
      </c>
      <c r="BL454" s="57">
        <f t="shared" si="201"/>
        <v>-7.7708646534342663E-4</v>
      </c>
    </row>
    <row r="455" spans="2:64" x14ac:dyDescent="0.25">
      <c r="B455" s="118">
        <v>45089</v>
      </c>
      <c r="C455" s="62">
        <v>9.4892473220825195</v>
      </c>
      <c r="D455" s="62">
        <v>15.033587646484371</v>
      </c>
      <c r="E455" s="62">
        <v>3.512343168258667</v>
      </c>
      <c r="F455" s="62">
        <v>3.613677358627319</v>
      </c>
      <c r="G455" s="62">
        <v>48.784085845947267</v>
      </c>
      <c r="H455" s="62">
        <v>118225.4</v>
      </c>
      <c r="K455" s="67">
        <f t="shared" si="202"/>
        <v>0</v>
      </c>
      <c r="L455" s="67">
        <f t="shared" si="203"/>
        <v>4.073508595322517E-3</v>
      </c>
      <c r="M455" s="67">
        <f t="shared" si="178"/>
        <v>4.2655860942424351E-3</v>
      </c>
      <c r="N455" s="67">
        <f t="shared" si="179"/>
        <v>2.2459930420887897E-2</v>
      </c>
      <c r="O455" s="67">
        <f t="shared" si="180"/>
        <v>7.9895102831584186E-3</v>
      </c>
      <c r="P455" s="67">
        <f t="shared" si="181"/>
        <v>2.8465049922468344E-2</v>
      </c>
      <c r="S455" s="67">
        <f t="shared" si="204"/>
        <v>0</v>
      </c>
      <c r="T455" s="67">
        <f t="shared" si="205"/>
        <v>4.0652343217894814E-3</v>
      </c>
      <c r="U455" s="67">
        <f t="shared" si="182"/>
        <v>4.2565142704928177E-3</v>
      </c>
      <c r="V455" s="67">
        <f t="shared" si="183"/>
        <v>2.2211420314523434E-2</v>
      </c>
      <c r="W455" s="67">
        <f t="shared" si="184"/>
        <v>7.9577631299086234E-3</v>
      </c>
      <c r="X455" s="67">
        <f t="shared" si="185"/>
        <v>2.8067447931608962E-2</v>
      </c>
      <c r="AR455" s="122">
        <f t="shared" si="186"/>
        <v>0</v>
      </c>
      <c r="AS455" s="76">
        <f t="shared" si="187"/>
        <v>4.0652343217894814E-3</v>
      </c>
      <c r="AT455" s="122">
        <f t="shared" si="188"/>
        <v>4.2565142704928177E-3</v>
      </c>
      <c r="AU455" s="76">
        <f t="shared" si="189"/>
        <v>2.2211420314523434E-2</v>
      </c>
      <c r="AV455" s="76">
        <f t="shared" si="190"/>
        <v>7.9577631299086234E-3</v>
      </c>
      <c r="AW455" s="76">
        <f t="shared" si="191"/>
        <v>2.8067447931608962E-2</v>
      </c>
      <c r="AY455" s="118">
        <v>45327</v>
      </c>
      <c r="AZ455" s="123">
        <f t="shared" si="192"/>
        <v>0</v>
      </c>
      <c r="BA455" s="67">
        <f t="shared" si="193"/>
        <v>6.6247075811698168E-3</v>
      </c>
      <c r="BB455" s="123">
        <f t="shared" si="194"/>
        <v>3.0360769087247907E-3</v>
      </c>
      <c r="BC455" s="67">
        <f t="shared" si="195"/>
        <v>-7.1659222634233855E-3</v>
      </c>
      <c r="BD455" s="67">
        <f t="shared" si="196"/>
        <v>1.6386668596882748E-2</v>
      </c>
      <c r="BE455" s="67">
        <f t="shared" si="197"/>
        <v>7.0761996666382975E-3</v>
      </c>
      <c r="BH455" s="57">
        <f t="shared" si="198"/>
        <v>6.6247075811698168E-3</v>
      </c>
      <c r="BJ455" s="57">
        <f t="shared" si="199"/>
        <v>-7.1659222634233855E-3</v>
      </c>
      <c r="BK455" s="57">
        <f t="shared" si="200"/>
        <v>1.6386668596882748E-2</v>
      </c>
      <c r="BL455" s="57">
        <f t="shared" si="201"/>
        <v>7.0761996666382975E-3</v>
      </c>
    </row>
    <row r="456" spans="2:64" x14ac:dyDescent="0.25">
      <c r="B456" s="118">
        <v>45096</v>
      </c>
      <c r="C456" s="62">
        <v>9.4892473220825195</v>
      </c>
      <c r="D456" s="62">
        <v>15.40337600708008</v>
      </c>
      <c r="E456" s="62">
        <v>3.561788749694824</v>
      </c>
      <c r="F456" s="62">
        <v>3.66575722694397</v>
      </c>
      <c r="G456" s="62">
        <v>49.984850311279303</v>
      </c>
      <c r="H456" s="62">
        <v>119562.2</v>
      </c>
      <c r="K456" s="67">
        <f t="shared" si="202"/>
        <v>0</v>
      </c>
      <c r="L456" s="67">
        <f t="shared" si="203"/>
        <v>2.4597479277156165E-2</v>
      </c>
      <c r="M456" s="67">
        <f t="shared" si="178"/>
        <v>1.4077662422909309E-2</v>
      </c>
      <c r="N456" s="67">
        <f t="shared" si="179"/>
        <v>1.4411875535129015E-2</v>
      </c>
      <c r="O456" s="67">
        <f t="shared" si="180"/>
        <v>2.4613856025177405E-2</v>
      </c>
      <c r="P456" s="67">
        <f t="shared" si="181"/>
        <v>1.130721486245756E-2</v>
      </c>
      <c r="S456" s="67">
        <f t="shared" si="204"/>
        <v>0</v>
      </c>
      <c r="T456" s="67">
        <f t="shared" si="205"/>
        <v>2.4299832318060915E-2</v>
      </c>
      <c r="U456" s="67">
        <f t="shared" si="182"/>
        <v>1.3979492396774887E-2</v>
      </c>
      <c r="V456" s="67">
        <f t="shared" si="183"/>
        <v>1.4309011587275903E-2</v>
      </c>
      <c r="W456" s="67">
        <f t="shared" si="184"/>
        <v>2.4315815782274156E-2</v>
      </c>
      <c r="X456" s="67">
        <f t="shared" si="185"/>
        <v>1.1243766146022668E-2</v>
      </c>
      <c r="AR456" s="122">
        <f t="shared" si="186"/>
        <v>0</v>
      </c>
      <c r="AS456" s="76">
        <f t="shared" si="187"/>
        <v>2.4299832318060915E-2</v>
      </c>
      <c r="AT456" s="122">
        <f t="shared" si="188"/>
        <v>1.3979492396774887E-2</v>
      </c>
      <c r="AU456" s="76">
        <f t="shared" si="189"/>
        <v>1.4309011587275903E-2</v>
      </c>
      <c r="AV456" s="76">
        <f t="shared" si="190"/>
        <v>2.4315815782274156E-2</v>
      </c>
      <c r="AW456" s="76">
        <f t="shared" si="191"/>
        <v>1.1243766146022668E-2</v>
      </c>
      <c r="AY456" s="118">
        <v>45334</v>
      </c>
      <c r="AZ456" s="123">
        <f t="shared" si="192"/>
        <v>0</v>
      </c>
      <c r="BA456" s="67">
        <f t="shared" si="193"/>
        <v>6.0574231898886909E-3</v>
      </c>
      <c r="BB456" s="123">
        <f t="shared" si="194"/>
        <v>-4.2839708899543041E-2</v>
      </c>
      <c r="BC456" s="67">
        <f t="shared" si="195"/>
        <v>-4.6993911534430825E-2</v>
      </c>
      <c r="BD456" s="67">
        <f t="shared" si="196"/>
        <v>7.936319872683931E-3</v>
      </c>
      <c r="BE456" s="67">
        <f t="shared" si="197"/>
        <v>-7.190911453400518E-3</v>
      </c>
      <c r="BH456" s="57">
        <f t="shared" si="198"/>
        <v>6.0574231898886909E-3</v>
      </c>
      <c r="BJ456" s="57">
        <f t="shared" si="199"/>
        <v>-4.6993911534430825E-2</v>
      </c>
      <c r="BK456" s="57">
        <f t="shared" si="200"/>
        <v>7.936319872683931E-3</v>
      </c>
      <c r="BL456" s="57">
        <f t="shared" si="201"/>
        <v>-7.190911453400518E-3</v>
      </c>
    </row>
    <row r="457" spans="2:64" x14ac:dyDescent="0.25">
      <c r="B457" s="118">
        <v>45103</v>
      </c>
      <c r="C457" s="62">
        <v>9.4892473220825195</v>
      </c>
      <c r="D457" s="62">
        <v>15.690034484863279</v>
      </c>
      <c r="E457" s="62">
        <v>3.5805441856384279</v>
      </c>
      <c r="F457" s="62">
        <v>3.6724771976470949</v>
      </c>
      <c r="G457" s="62">
        <v>50.158717346191409</v>
      </c>
      <c r="H457" s="62">
        <v>117783.4</v>
      </c>
      <c r="K457" s="67">
        <f t="shared" si="202"/>
        <v>0</v>
      </c>
      <c r="L457" s="67">
        <f t="shared" si="203"/>
        <v>1.8610107138294696E-2</v>
      </c>
      <c r="M457" s="67">
        <f t="shared" si="178"/>
        <v>5.2657350734826025E-3</v>
      </c>
      <c r="N457" s="67">
        <f t="shared" si="179"/>
        <v>1.8331739630033095E-3</v>
      </c>
      <c r="O457" s="67">
        <f t="shared" si="180"/>
        <v>3.4783946301599755E-3</v>
      </c>
      <c r="P457" s="67">
        <f t="shared" si="181"/>
        <v>-1.4877611820458325E-2</v>
      </c>
      <c r="S457" s="67">
        <f t="shared" si="204"/>
        <v>0</v>
      </c>
      <c r="T457" s="67">
        <f t="shared" si="205"/>
        <v>1.8439057997476353E-2</v>
      </c>
      <c r="U457" s="67">
        <f t="shared" si="182"/>
        <v>5.2519195685208145E-3</v>
      </c>
      <c r="V457" s="67">
        <f t="shared" si="183"/>
        <v>1.8314957502715728E-3</v>
      </c>
      <c r="W457" s="67">
        <f t="shared" si="184"/>
        <v>3.4723590076934192E-3</v>
      </c>
      <c r="X457" s="67">
        <f t="shared" si="185"/>
        <v>-1.4989393569757897E-2</v>
      </c>
      <c r="AR457" s="122">
        <f t="shared" si="186"/>
        <v>0</v>
      </c>
      <c r="AS457" s="76">
        <f t="shared" si="187"/>
        <v>1.8439057997476353E-2</v>
      </c>
      <c r="AT457" s="122">
        <f t="shared" si="188"/>
        <v>5.2519195685208145E-3</v>
      </c>
      <c r="AU457" s="76">
        <f t="shared" si="189"/>
        <v>1.8314957502715728E-3</v>
      </c>
      <c r="AV457" s="76">
        <f t="shared" si="190"/>
        <v>3.4723590076934192E-3</v>
      </c>
      <c r="AW457" s="76">
        <f t="shared" si="191"/>
        <v>-1.4989393569757897E-2</v>
      </c>
      <c r="AY457" s="118">
        <v>45341</v>
      </c>
      <c r="AZ457" s="123">
        <f t="shared" si="192"/>
        <v>0</v>
      </c>
      <c r="BA457" s="67">
        <f t="shared" si="193"/>
        <v>-1.325818373456784E-3</v>
      </c>
      <c r="BB457" s="123">
        <f t="shared" si="194"/>
        <v>-7.6760689354871021E-3</v>
      </c>
      <c r="BC457" s="67">
        <f t="shared" si="195"/>
        <v>-8.4526007030041213E-3</v>
      </c>
      <c r="BD457" s="67">
        <f t="shared" si="196"/>
        <v>5.2449684292793673E-3</v>
      </c>
      <c r="BE457" s="67">
        <f t="shared" si="197"/>
        <v>1.4593630279820233E-2</v>
      </c>
      <c r="BH457" s="57">
        <f t="shared" si="198"/>
        <v>-1.325818373456784E-3</v>
      </c>
      <c r="BJ457" s="57">
        <f t="shared" si="199"/>
        <v>-8.4526007030041213E-3</v>
      </c>
      <c r="BK457" s="57">
        <f t="shared" si="200"/>
        <v>5.2449684292793673E-3</v>
      </c>
      <c r="BL457" s="57">
        <f t="shared" si="201"/>
        <v>1.4593630279820233E-2</v>
      </c>
    </row>
    <row r="458" spans="2:64" x14ac:dyDescent="0.25">
      <c r="B458" s="118">
        <v>45110</v>
      </c>
      <c r="C458" s="62">
        <v>9.4892473220825195</v>
      </c>
      <c r="D458" s="62">
        <v>15.57662391662598</v>
      </c>
      <c r="E458" s="62">
        <v>3.6075485706329351</v>
      </c>
      <c r="F458" s="62">
        <v>3.70743350982666</v>
      </c>
      <c r="G458" s="62">
        <v>50.52456359863281</v>
      </c>
      <c r="H458" s="62">
        <v>118924.4</v>
      </c>
      <c r="K458" s="67">
        <f t="shared" si="202"/>
        <v>0</v>
      </c>
      <c r="L458" s="67">
        <f t="shared" si="203"/>
        <v>-7.2281911392043652E-3</v>
      </c>
      <c r="M458" s="67">
        <f t="shared" si="178"/>
        <v>7.5419778654937097E-3</v>
      </c>
      <c r="N458" s="67">
        <f t="shared" si="179"/>
        <v>9.5184558809409126E-3</v>
      </c>
      <c r="O458" s="67">
        <f t="shared" si="180"/>
        <v>7.2937720858441413E-3</v>
      </c>
      <c r="P458" s="67">
        <f t="shared" si="181"/>
        <v>9.6872734188349074E-3</v>
      </c>
      <c r="S458" s="67">
        <f t="shared" si="204"/>
        <v>0</v>
      </c>
      <c r="T458" s="67">
        <f t="shared" si="205"/>
        <v>-7.2544410823358121E-3</v>
      </c>
      <c r="U458" s="67">
        <f t="shared" si="182"/>
        <v>7.5136793459032215E-3</v>
      </c>
      <c r="V458" s="67">
        <f t="shared" si="183"/>
        <v>9.4734408036782798E-3</v>
      </c>
      <c r="W458" s="67">
        <f t="shared" si="184"/>
        <v>7.2673011675220642E-3</v>
      </c>
      <c r="X458" s="67">
        <f t="shared" si="185"/>
        <v>9.6406526294350141E-3</v>
      </c>
      <c r="AR458" s="122">
        <f t="shared" si="186"/>
        <v>0</v>
      </c>
      <c r="AS458" s="76">
        <f t="shared" si="187"/>
        <v>-7.2544410823358121E-3</v>
      </c>
      <c r="AT458" s="122">
        <f t="shared" si="188"/>
        <v>7.5136793459032215E-3</v>
      </c>
      <c r="AU458" s="76">
        <f t="shared" si="189"/>
        <v>9.4734408036782798E-3</v>
      </c>
      <c r="AV458" s="76">
        <f t="shared" si="190"/>
        <v>7.2673011675220642E-3</v>
      </c>
      <c r="AW458" s="76">
        <f t="shared" si="191"/>
        <v>9.6406526294350141E-3</v>
      </c>
      <c r="AY458" s="118">
        <v>45348</v>
      </c>
      <c r="AZ458" s="123">
        <f t="shared" si="192"/>
        <v>0</v>
      </c>
      <c r="BA458" s="67">
        <f t="shared" si="193"/>
        <v>-3.6861414086518468E-2</v>
      </c>
      <c r="BB458" s="123">
        <f t="shared" si="194"/>
        <v>-4.3938972235430486E-3</v>
      </c>
      <c r="BC458" s="67">
        <f t="shared" si="195"/>
        <v>-7.6307335952794505E-3</v>
      </c>
      <c r="BD458" s="67">
        <f t="shared" si="196"/>
        <v>-1.4210034909239258E-2</v>
      </c>
      <c r="BE458" s="67">
        <f t="shared" si="197"/>
        <v>1.5543441957336201E-3</v>
      </c>
      <c r="BH458" s="57">
        <f t="shared" si="198"/>
        <v>-3.6861414086518468E-2</v>
      </c>
      <c r="BJ458" s="57">
        <f t="shared" si="199"/>
        <v>-7.6307335952794505E-3</v>
      </c>
      <c r="BK458" s="57">
        <f t="shared" si="200"/>
        <v>-1.4210034909239258E-2</v>
      </c>
      <c r="BL458" s="57">
        <f t="shared" si="201"/>
        <v>1.5543441957336201E-3</v>
      </c>
    </row>
    <row r="459" spans="2:64" x14ac:dyDescent="0.25">
      <c r="B459" s="118">
        <v>45117</v>
      </c>
      <c r="C459" s="62">
        <v>9.489247131347657</v>
      </c>
      <c r="D459" s="62">
        <v>15.584184455871579</v>
      </c>
      <c r="E459" s="62">
        <v>3.5720586299896242</v>
      </c>
      <c r="F459" s="62">
        <v>3.6758808135986332</v>
      </c>
      <c r="G459" s="62">
        <v>49.999340057373047</v>
      </c>
      <c r="H459" s="62">
        <v>117960.6</v>
      </c>
      <c r="K459" s="67">
        <f t="shared" si="202"/>
        <v>-2.0100104469733537E-8</v>
      </c>
      <c r="L459" s="67">
        <f t="shared" si="203"/>
        <v>4.8537727341080306E-4</v>
      </c>
      <c r="M459" s="67">
        <f t="shared" si="178"/>
        <v>-9.837688931540689E-3</v>
      </c>
      <c r="N459" s="67">
        <f t="shared" si="179"/>
        <v>-8.5106573440617561E-3</v>
      </c>
      <c r="O459" s="67">
        <f t="shared" si="180"/>
        <v>-1.0395409754196727E-2</v>
      </c>
      <c r="P459" s="67">
        <f t="shared" si="181"/>
        <v>-8.1043082832453761E-3</v>
      </c>
      <c r="S459" s="67">
        <f t="shared" si="204"/>
        <v>-2.0100104671740642E-8</v>
      </c>
      <c r="T459" s="67">
        <f t="shared" si="205"/>
        <v>4.8525951596501565E-4</v>
      </c>
      <c r="U459" s="67">
        <f t="shared" si="182"/>
        <v>-9.8863987177267021E-3</v>
      </c>
      <c r="V459" s="67">
        <f t="shared" si="183"/>
        <v>-8.5470797881346001E-3</v>
      </c>
      <c r="W459" s="67">
        <f t="shared" si="184"/>
        <v>-1.0449819428558372E-2</v>
      </c>
      <c r="X459" s="67">
        <f t="shared" si="185"/>
        <v>-8.1373267049362902E-3</v>
      </c>
      <c r="AR459" s="122">
        <f t="shared" si="186"/>
        <v>-2.0100104671740642E-8</v>
      </c>
      <c r="AS459" s="76">
        <f t="shared" si="187"/>
        <v>4.8525951596501565E-4</v>
      </c>
      <c r="AT459" s="122">
        <f t="shared" si="188"/>
        <v>-9.8863987177267021E-3</v>
      </c>
      <c r="AU459" s="76">
        <f t="shared" si="189"/>
        <v>-8.5470797881346001E-3</v>
      </c>
      <c r="AV459" s="76">
        <f t="shared" si="190"/>
        <v>-1.0449819428558372E-2</v>
      </c>
      <c r="AW459" s="76">
        <f t="shared" si="191"/>
        <v>-8.1373267049362902E-3</v>
      </c>
      <c r="AY459" s="118">
        <v>45355</v>
      </c>
      <c r="AZ459" s="123">
        <f t="shared" si="192"/>
        <v>0</v>
      </c>
      <c r="BA459" s="67">
        <f t="shared" si="193"/>
        <v>-1.6753428387225561E-2</v>
      </c>
      <c r="BB459" s="123">
        <f t="shared" si="194"/>
        <v>-4.0037161243433936E-4</v>
      </c>
      <c r="BC459" s="67">
        <f t="shared" si="195"/>
        <v>-4.6066043331901823E-3</v>
      </c>
      <c r="BD459" s="67">
        <f t="shared" si="196"/>
        <v>3.0120458265517157E-4</v>
      </c>
      <c r="BE459" s="67">
        <f t="shared" si="197"/>
        <v>-1.3814615777735602E-2</v>
      </c>
      <c r="BH459" s="57">
        <f t="shared" si="198"/>
        <v>-1.6753428387225561E-2</v>
      </c>
      <c r="BJ459" s="57">
        <f t="shared" si="199"/>
        <v>-4.6066043331901823E-3</v>
      </c>
      <c r="BK459" s="57">
        <f t="shared" si="200"/>
        <v>3.0120458265517157E-4</v>
      </c>
      <c r="BL459" s="57">
        <f t="shared" si="201"/>
        <v>-1.3814615777735602E-2</v>
      </c>
    </row>
    <row r="460" spans="2:64" x14ac:dyDescent="0.25">
      <c r="B460" s="118">
        <v>45124</v>
      </c>
      <c r="C460" s="62">
        <v>9.4892463684082031</v>
      </c>
      <c r="D460" s="62">
        <v>15.304438400268561</v>
      </c>
      <c r="E460" s="62">
        <v>3.5578626632690429</v>
      </c>
      <c r="F460" s="62">
        <v>3.6355635166168212</v>
      </c>
      <c r="G460" s="62">
        <v>49.253160858154303</v>
      </c>
      <c r="H460" s="62">
        <v>118382.39999999999</v>
      </c>
      <c r="K460" s="67">
        <f t="shared" si="202"/>
        <v>-8.0400419877335594E-8</v>
      </c>
      <c r="L460" s="67">
        <f t="shared" si="203"/>
        <v>-1.7950638122588458E-2</v>
      </c>
      <c r="M460" s="67">
        <f t="shared" si="178"/>
        <v>-3.9741695730852733E-3</v>
      </c>
      <c r="N460" s="67">
        <f t="shared" si="179"/>
        <v>-1.0968064261676069E-2</v>
      </c>
      <c r="O460" s="67">
        <f t="shared" si="180"/>
        <v>-1.4923780961159094E-2</v>
      </c>
      <c r="P460" s="67">
        <f t="shared" si="181"/>
        <v>3.5757702148004888E-3</v>
      </c>
      <c r="S460" s="67">
        <f t="shared" si="204"/>
        <v>-8.0400423109449526E-8</v>
      </c>
      <c r="T460" s="67">
        <f t="shared" si="205"/>
        <v>-1.8113705213389772E-2</v>
      </c>
      <c r="U460" s="67">
        <f t="shared" si="182"/>
        <v>-3.9820875702544214E-3</v>
      </c>
      <c r="V460" s="67">
        <f t="shared" si="183"/>
        <v>-1.1028656942117004E-2</v>
      </c>
      <c r="W460" s="67">
        <f t="shared" si="184"/>
        <v>-1.503626106884156E-2</v>
      </c>
      <c r="X460" s="67">
        <f t="shared" si="185"/>
        <v>3.5693923478219737E-3</v>
      </c>
      <c r="AR460" s="122">
        <f t="shared" si="186"/>
        <v>-8.0400423109449526E-8</v>
      </c>
      <c r="AS460" s="76">
        <f t="shared" si="187"/>
        <v>-1.8113705213389772E-2</v>
      </c>
      <c r="AT460" s="122">
        <f t="shared" si="188"/>
        <v>-3.9820875702544214E-3</v>
      </c>
      <c r="AU460" s="76">
        <f t="shared" si="189"/>
        <v>-1.1028656942117004E-2</v>
      </c>
      <c r="AV460" s="76">
        <f t="shared" si="190"/>
        <v>-1.503626106884156E-2</v>
      </c>
      <c r="AW460" s="76">
        <f t="shared" si="191"/>
        <v>3.5693923478219737E-3</v>
      </c>
      <c r="AY460" s="118">
        <v>45362</v>
      </c>
      <c r="AZ460" s="123">
        <f t="shared" si="192"/>
        <v>0</v>
      </c>
      <c r="BA460" s="67">
        <f t="shared" si="193"/>
        <v>-8.3353747355660694E-3</v>
      </c>
      <c r="BB460" s="123">
        <f t="shared" si="194"/>
        <v>2.3999970240206644E-3</v>
      </c>
      <c r="BC460" s="67">
        <f t="shared" si="195"/>
        <v>-1.4728932754055155E-2</v>
      </c>
      <c r="BD460" s="67">
        <f t="shared" si="196"/>
        <v>-3.4265171126091738E-2</v>
      </c>
      <c r="BE460" s="67">
        <f t="shared" si="197"/>
        <v>-7.0636252255164731E-3</v>
      </c>
      <c r="BH460" s="57">
        <f t="shared" si="198"/>
        <v>-8.3353747355660694E-3</v>
      </c>
      <c r="BJ460" s="57">
        <f t="shared" si="199"/>
        <v>-1.4728932754055155E-2</v>
      </c>
      <c r="BK460" s="57">
        <f t="shared" si="200"/>
        <v>-3.4265171126091738E-2</v>
      </c>
      <c r="BL460" s="57">
        <f t="shared" si="201"/>
        <v>-7.0636252255164731E-3</v>
      </c>
    </row>
    <row r="461" spans="2:64" x14ac:dyDescent="0.25">
      <c r="B461" s="118">
        <v>45131</v>
      </c>
      <c r="C461" s="62">
        <v>9.4892463684082031</v>
      </c>
      <c r="D461" s="62">
        <v>15.292341232299799</v>
      </c>
      <c r="E461" s="62">
        <v>3.5915780544281</v>
      </c>
      <c r="F461" s="62">
        <v>3.667116260528565</v>
      </c>
      <c r="G461" s="62">
        <v>50.843317413330077</v>
      </c>
      <c r="H461" s="62">
        <v>121217.4</v>
      </c>
      <c r="K461" s="67">
        <f t="shared" si="202"/>
        <v>0</v>
      </c>
      <c r="L461" s="67">
        <f t="shared" si="203"/>
        <v>-7.9043527455080476E-4</v>
      </c>
      <c r="M461" s="67">
        <f t="shared" si="178"/>
        <v>9.4763048352402013E-3</v>
      </c>
      <c r="N461" s="67">
        <f t="shared" si="179"/>
        <v>8.6789142226584293E-3</v>
      </c>
      <c r="O461" s="67">
        <f t="shared" si="180"/>
        <v>3.2285370674083547E-2</v>
      </c>
      <c r="P461" s="67">
        <f t="shared" si="181"/>
        <v>2.3947816567327473E-2</v>
      </c>
      <c r="S461" s="67">
        <f t="shared" si="204"/>
        <v>0</v>
      </c>
      <c r="T461" s="67">
        <f t="shared" si="205"/>
        <v>-7.9074783322822151E-4</v>
      </c>
      <c r="U461" s="67">
        <f t="shared" si="182"/>
        <v>9.4316863162204889E-3</v>
      </c>
      <c r="V461" s="67">
        <f t="shared" si="183"/>
        <v>8.641468946866921E-3</v>
      </c>
      <c r="W461" s="67">
        <f t="shared" si="184"/>
        <v>3.1775150805228518E-2</v>
      </c>
      <c r="X461" s="67">
        <f t="shared" si="185"/>
        <v>2.366556493532232E-2</v>
      </c>
      <c r="AR461" s="122">
        <f t="shared" si="186"/>
        <v>0</v>
      </c>
      <c r="AS461" s="76">
        <f t="shared" si="187"/>
        <v>-7.9074783322822151E-4</v>
      </c>
      <c r="AT461" s="122">
        <f t="shared" si="188"/>
        <v>9.4316863162204889E-3</v>
      </c>
      <c r="AU461" s="76">
        <f t="shared" si="189"/>
        <v>8.641468946866921E-3</v>
      </c>
      <c r="AV461" s="76">
        <f t="shared" si="190"/>
        <v>3.1775150805228518E-2</v>
      </c>
      <c r="AW461" s="76">
        <f t="shared" si="191"/>
        <v>2.366556493532232E-2</v>
      </c>
      <c r="AY461" s="118">
        <v>45369</v>
      </c>
      <c r="AZ461" s="123">
        <f t="shared" si="192"/>
        <v>0</v>
      </c>
      <c r="BA461" s="67">
        <f t="shared" si="193"/>
        <v>1.3206435906302785E-2</v>
      </c>
      <c r="BB461" s="123">
        <f t="shared" si="194"/>
        <v>2.7927498878117228E-3</v>
      </c>
      <c r="BC461" s="67">
        <f t="shared" si="195"/>
        <v>1.6266778872712662E-2</v>
      </c>
      <c r="BD461" s="67">
        <f t="shared" si="196"/>
        <v>1.520923376003408E-2</v>
      </c>
      <c r="BE461" s="67">
        <f t="shared" si="197"/>
        <v>4.0218904996083263E-3</v>
      </c>
      <c r="BH461" s="57">
        <f t="shared" si="198"/>
        <v>1.3206435906302785E-2</v>
      </c>
      <c r="BJ461" s="57">
        <f t="shared" si="199"/>
        <v>1.6266778872712662E-2</v>
      </c>
      <c r="BK461" s="57">
        <f t="shared" si="200"/>
        <v>1.520923376003408E-2</v>
      </c>
      <c r="BL461" s="57">
        <f t="shared" si="201"/>
        <v>4.0218904996083263E-3</v>
      </c>
    </row>
    <row r="462" spans="2:64" x14ac:dyDescent="0.25">
      <c r="B462" s="118">
        <v>45138</v>
      </c>
      <c r="C462" s="62">
        <v>9.4892463684082031</v>
      </c>
      <c r="D462" s="62">
        <v>14.108328247070309</v>
      </c>
      <c r="E462" s="62">
        <v>3.57738208770752</v>
      </c>
      <c r="F462" s="62">
        <v>3.6723750114440921</v>
      </c>
      <c r="G462" s="62">
        <v>49.975793457031251</v>
      </c>
      <c r="H462" s="62">
        <v>120828.8</v>
      </c>
      <c r="K462" s="67">
        <f t="shared" si="202"/>
        <v>0</v>
      </c>
      <c r="L462" s="67">
        <f t="shared" si="203"/>
        <v>-7.7425226604849184E-2</v>
      </c>
      <c r="M462" s="67">
        <f t="shared" si="178"/>
        <v>-3.9525708492058609E-3</v>
      </c>
      <c r="N462" s="67">
        <f t="shared" si="179"/>
        <v>1.4340289595207167E-3</v>
      </c>
      <c r="O462" s="67">
        <f t="shared" si="180"/>
        <v>-1.7062693790145578E-2</v>
      </c>
      <c r="P462" s="67">
        <f t="shared" si="181"/>
        <v>-3.2058103869575527E-3</v>
      </c>
      <c r="S462" s="67">
        <f t="shared" si="204"/>
        <v>0</v>
      </c>
      <c r="T462" s="67">
        <f t="shared" si="205"/>
        <v>-8.0586851181352476E-2</v>
      </c>
      <c r="U462" s="67">
        <f t="shared" si="182"/>
        <v>-3.9604029020059882E-3</v>
      </c>
      <c r="V462" s="67">
        <f t="shared" si="183"/>
        <v>1.4330017219340411E-3</v>
      </c>
      <c r="W462" s="67">
        <f t="shared" si="184"/>
        <v>-1.7209938885299467E-2</v>
      </c>
      <c r="X462" s="67">
        <f t="shared" si="185"/>
        <v>-3.2109600058224594E-3</v>
      </c>
      <c r="AR462" s="122">
        <f t="shared" si="186"/>
        <v>0</v>
      </c>
      <c r="AS462" s="76">
        <f t="shared" si="187"/>
        <v>-8.0586851181352476E-2</v>
      </c>
      <c r="AT462" s="122">
        <f t="shared" si="188"/>
        <v>-3.9604029020059882E-3</v>
      </c>
      <c r="AU462" s="76">
        <f t="shared" si="189"/>
        <v>1.4330017219340411E-3</v>
      </c>
      <c r="AV462" s="76">
        <f t="shared" si="190"/>
        <v>-1.7209938885299467E-2</v>
      </c>
      <c r="AW462" s="76">
        <f t="shared" si="191"/>
        <v>-3.2109600058224594E-3</v>
      </c>
      <c r="AY462" s="118">
        <v>45376</v>
      </c>
      <c r="AZ462" s="123">
        <f t="shared" si="192"/>
        <v>0</v>
      </c>
      <c r="BA462" s="67">
        <f t="shared" si="193"/>
        <v>7.9051212389629269E-2</v>
      </c>
      <c r="BB462" s="123">
        <f t="shared" si="194"/>
        <v>3.9761188908781853E-3</v>
      </c>
      <c r="BC462" s="67">
        <f t="shared" si="195"/>
        <v>1.0794487721153627E-2</v>
      </c>
      <c r="BD462" s="67">
        <f t="shared" si="196"/>
        <v>5.7042600697770285E-2</v>
      </c>
      <c r="BE462" s="67">
        <f t="shared" si="197"/>
        <v>-2.8300291799110379E-3</v>
      </c>
      <c r="BH462" s="57">
        <f t="shared" si="198"/>
        <v>7.9051212389629269E-2</v>
      </c>
      <c r="BJ462" s="57">
        <f t="shared" si="199"/>
        <v>1.0794487721153627E-2</v>
      </c>
      <c r="BK462" s="57">
        <f t="shared" si="200"/>
        <v>5.7042600697770285E-2</v>
      </c>
      <c r="BL462" s="57">
        <f t="shared" si="201"/>
        <v>-2.8300291799110379E-3</v>
      </c>
    </row>
    <row r="463" spans="2:64" x14ac:dyDescent="0.25">
      <c r="B463" s="118">
        <v>45145</v>
      </c>
      <c r="C463" s="62">
        <v>9.4892463684082031</v>
      </c>
      <c r="D463" s="62">
        <v>13.429375457763671</v>
      </c>
      <c r="E463" s="62">
        <v>3.611097288131714</v>
      </c>
      <c r="F463" s="62">
        <v>3.6828927040100101</v>
      </c>
      <c r="G463" s="62">
        <v>48.823929595947263</v>
      </c>
      <c r="H463" s="62">
        <v>118658.8</v>
      </c>
      <c r="K463" s="67">
        <f t="shared" si="202"/>
        <v>0</v>
      </c>
      <c r="L463" s="67">
        <f t="shared" si="203"/>
        <v>-4.8124255221211443E-2</v>
      </c>
      <c r="M463" s="67">
        <f t="shared" ref="M463:M526" si="206">E463/E462-1</f>
        <v>9.4245455468804362E-3</v>
      </c>
      <c r="N463" s="67">
        <f t="shared" ref="N463:N526" si="207">F463/F462-1</f>
        <v>2.8640028682098695E-3</v>
      </c>
      <c r="O463" s="67">
        <f t="shared" ref="O463:O526" si="208">G463/G462-1</f>
        <v>-2.3048435680653068E-2</v>
      </c>
      <c r="P463" s="67">
        <f t="shared" ref="P463:P526" si="209">H463/H462-1</f>
        <v>-1.7959294472840948E-2</v>
      </c>
      <c r="S463" s="67">
        <f t="shared" si="204"/>
        <v>0</v>
      </c>
      <c r="T463" s="67">
        <f t="shared" si="205"/>
        <v>-4.9320772899621168E-2</v>
      </c>
      <c r="U463" s="67">
        <f t="shared" ref="U463:U526" si="210">LN(1+M463)</f>
        <v>9.3804115957592943E-3</v>
      </c>
      <c r="V463" s="67">
        <f t="shared" ref="V463:V526" si="211">LN(1+N463)</f>
        <v>2.8599094258864978E-3</v>
      </c>
      <c r="W463" s="67">
        <f t="shared" ref="W463:W526" si="212">LN(1+O463)</f>
        <v>-2.3318204095254653E-2</v>
      </c>
      <c r="X463" s="67">
        <f t="shared" ref="X463:X526" si="213">LN(1+P463)</f>
        <v>-1.812251982978258E-2</v>
      </c>
      <c r="AR463" s="122">
        <f t="shared" ref="AR463:AR526" si="214">IF(OR(S463&gt;(AJ$17+AJ$16*AI$21),S463&lt;(AJ$17-AJ$16*AI$21)),"",S463)</f>
        <v>0</v>
      </c>
      <c r="AS463" s="76">
        <f t="shared" ref="AS463:AS526" si="215">IF(OR(T463&gt;(AK$17+AK$16*AI$21),T463&lt;(AK$17-AK$16*AI$21)),"",T463)</f>
        <v>-4.9320772899621168E-2</v>
      </c>
      <c r="AT463" s="122">
        <f t="shared" ref="AT463:AT526" si="216">IF(OR(U463&gt;(AL$17+AL$16*AI$21),U463&lt;(AL$17-AL$16*AI$21)),"",U463)</f>
        <v>9.3804115957592943E-3</v>
      </c>
      <c r="AU463" s="76">
        <f t="shared" ref="AU463:AU526" si="217">IF(OR(V463&gt;(AM$17+AM$16*AI$21),V463&lt;(AM$17-AM$16*AI$21)),"",V463)</f>
        <v>2.8599094258864978E-3</v>
      </c>
      <c r="AV463" s="76">
        <f t="shared" ref="AV463:AV526" si="218">IF(OR(W463&gt;(AN$17+AN$16*AI$21),W463&lt;(AN$17-AN$16*AI$21)),"",W463)</f>
        <v>-2.3318204095254653E-2</v>
      </c>
      <c r="AW463" s="76">
        <f t="shared" ref="AW463:AW526" si="219">IF(OR(X463&gt;(AO$17+AO$16*AI$21),X463&lt;(AO$17-AO$16*AI$21)),"",X463)</f>
        <v>-1.812251982978258E-2</v>
      </c>
      <c r="AY463" s="118">
        <v>45383</v>
      </c>
      <c r="AZ463" s="123">
        <f t="shared" ref="AZ463:AZ526" si="220">_xlfn.XLOOKUP($AY463,$B:$B,AR:AR,0)</f>
        <v>0</v>
      </c>
      <c r="BA463" s="67">
        <f t="shared" ref="BA463:BA526" si="221">_xlfn.XLOOKUP($AY463,$B:$B,AS:AS,0)</f>
        <v>-5.0146255202402257E-4</v>
      </c>
      <c r="BB463" s="123">
        <f t="shared" ref="BB463:BB526" si="222">_xlfn.XLOOKUP($AY463,$B:$B,AT:AT,0)</f>
        <v>-1.6807137351117402E-2</v>
      </c>
      <c r="BC463" s="67">
        <f t="shared" ref="BC463:BC526" si="223">_xlfn.XLOOKUP($AY463,$B:$B,AU:AU,0)</f>
        <v>-1.9282151616687927E-2</v>
      </c>
      <c r="BD463" s="67">
        <f t="shared" ref="BD463:BD526" si="224">_xlfn.XLOOKUP($AY463,$B:$B,AV:AV,0)</f>
        <v>9.8707725424704504E-3</v>
      </c>
      <c r="BE463" s="67">
        <f t="shared" ref="BE463:BE526" si="225">_xlfn.XLOOKUP($AY463,$B:$B,AW:AW,0)</f>
        <v>-1.4276529124615061E-3</v>
      </c>
      <c r="BH463" s="57">
        <f t="shared" ref="BH463:BH526" si="226">BA463</f>
        <v>-5.0146255202402257E-4</v>
      </c>
      <c r="BJ463" s="57">
        <f t="shared" ref="BJ463:BJ526" si="227">BC463</f>
        <v>-1.9282151616687927E-2</v>
      </c>
      <c r="BK463" s="57">
        <f t="shared" ref="BK463:BK526" si="228">BD463</f>
        <v>9.8707725424704504E-3</v>
      </c>
      <c r="BL463" s="57">
        <f t="shared" ref="BL463:BL526" si="229">BE463</f>
        <v>-1.4276529124615061E-3</v>
      </c>
    </row>
    <row r="464" spans="2:64" x14ac:dyDescent="0.25">
      <c r="B464" s="118">
        <v>45152</v>
      </c>
      <c r="C464" s="62">
        <v>9.4892463684082031</v>
      </c>
      <c r="D464" s="62">
        <v>13.70458641052246</v>
      </c>
      <c r="E464" s="62">
        <v>3.7548314094543458</v>
      </c>
      <c r="F464" s="62">
        <v>3.8932434558868412</v>
      </c>
      <c r="G464" s="62">
        <v>52.002426147460938</v>
      </c>
      <c r="H464" s="62">
        <v>115792.8</v>
      </c>
      <c r="K464" s="67">
        <f t="shared" ref="K464:K527" si="230">C464/C463-1</f>
        <v>0</v>
      </c>
      <c r="L464" s="67">
        <f t="shared" ref="L464:L527" si="231">D464/D463-1</f>
        <v>2.0493205631516354E-2</v>
      </c>
      <c r="M464" s="67">
        <f t="shared" si="206"/>
        <v>3.9803447499193734E-2</v>
      </c>
      <c r="N464" s="67">
        <f t="shared" si="207"/>
        <v>5.7115634036201124E-2</v>
      </c>
      <c r="O464" s="67">
        <f t="shared" si="208"/>
        <v>6.5101202992425833E-2</v>
      </c>
      <c r="P464" s="67">
        <f t="shared" si="209"/>
        <v>-2.4153286566188092E-2</v>
      </c>
      <c r="S464" s="67">
        <f t="shared" ref="S464:S527" si="232">LN(1+K464)</f>
        <v>0</v>
      </c>
      <c r="T464" s="67">
        <f t="shared" ref="T464:T527" si="233">LN(1+L464)</f>
        <v>2.0286045363694036E-2</v>
      </c>
      <c r="U464" s="67">
        <f t="shared" si="210"/>
        <v>3.9031702502656827E-2</v>
      </c>
      <c r="V464" s="67">
        <f t="shared" si="211"/>
        <v>5.5544099235855633E-2</v>
      </c>
      <c r="W464" s="67">
        <f t="shared" si="212"/>
        <v>6.3069820930645046E-2</v>
      </c>
      <c r="X464" s="67">
        <f t="shared" si="213"/>
        <v>-2.4449760811594778E-2</v>
      </c>
      <c r="AR464" s="122">
        <f t="shared" si="214"/>
        <v>0</v>
      </c>
      <c r="AS464" s="76">
        <f t="shared" si="215"/>
        <v>2.0286045363694036E-2</v>
      </c>
      <c r="AT464" s="122">
        <f t="shared" si="216"/>
        <v>3.9031702502656827E-2</v>
      </c>
      <c r="AU464" s="76">
        <f t="shared" si="217"/>
        <v>5.5544099235855633E-2</v>
      </c>
      <c r="AV464" s="76">
        <f t="shared" si="218"/>
        <v>6.3069820930645046E-2</v>
      </c>
      <c r="AW464" s="76">
        <f t="shared" si="219"/>
        <v>-2.4449760811594778E-2</v>
      </c>
      <c r="AY464" s="118">
        <v>45390</v>
      </c>
      <c r="AZ464" s="123">
        <f t="shared" si="220"/>
        <v>0</v>
      </c>
      <c r="BA464" s="67">
        <f t="shared" si="221"/>
        <v>1.0429376955504856E-2</v>
      </c>
      <c r="BB464" s="123">
        <f t="shared" si="222"/>
        <v>-9.7323990457412676E-3</v>
      </c>
      <c r="BC464" s="67">
        <f t="shared" si="223"/>
        <v>-3.1044418241540439E-3</v>
      </c>
      <c r="BD464" s="67">
        <f t="shared" si="224"/>
        <v>-3.4755373504815933E-3</v>
      </c>
      <c r="BE464" s="67">
        <f t="shared" si="225"/>
        <v>6.367247302049032E-3</v>
      </c>
      <c r="BH464" s="57">
        <f t="shared" si="226"/>
        <v>1.0429376955504856E-2</v>
      </c>
      <c r="BJ464" s="57">
        <f t="shared" si="227"/>
        <v>-3.1044418241540439E-3</v>
      </c>
      <c r="BK464" s="57">
        <f t="shared" si="228"/>
        <v>-3.4755373504815933E-3</v>
      </c>
      <c r="BL464" s="57">
        <f t="shared" si="229"/>
        <v>6.367247302049032E-3</v>
      </c>
    </row>
    <row r="465" spans="2:64" x14ac:dyDescent="0.25">
      <c r="B465" s="118">
        <v>45159</v>
      </c>
      <c r="C465" s="62">
        <v>9.4892463684082031</v>
      </c>
      <c r="D465" s="62">
        <v>14.33363971710205</v>
      </c>
      <c r="E465" s="62">
        <v>3.7388608455657959</v>
      </c>
      <c r="F465" s="62">
        <v>3.9423254966735839</v>
      </c>
      <c r="G465" s="62">
        <v>53.500217437744141</v>
      </c>
      <c r="H465" s="62">
        <v>116316.6</v>
      </c>
      <c r="K465" s="67">
        <f t="shared" si="230"/>
        <v>0</v>
      </c>
      <c r="L465" s="67">
        <f t="shared" si="231"/>
        <v>4.5900933288771206E-2</v>
      </c>
      <c r="M465" s="67">
        <f t="shared" si="206"/>
        <v>-4.2533371400743647E-3</v>
      </c>
      <c r="N465" s="67">
        <f t="shared" si="207"/>
        <v>1.2606979589865563E-2</v>
      </c>
      <c r="O465" s="67">
        <f t="shared" si="208"/>
        <v>2.8802334837916721E-2</v>
      </c>
      <c r="P465" s="67">
        <f t="shared" si="209"/>
        <v>4.5235973221133818E-3</v>
      </c>
      <c r="S465" s="67">
        <f t="shared" si="232"/>
        <v>0</v>
      </c>
      <c r="T465" s="67">
        <f t="shared" si="233"/>
        <v>4.4878651108475366E-2</v>
      </c>
      <c r="U465" s="67">
        <f t="shared" si="210"/>
        <v>-4.262408309453387E-3</v>
      </c>
      <c r="V465" s="67">
        <f t="shared" si="211"/>
        <v>1.2528173271241783E-2</v>
      </c>
      <c r="W465" s="67">
        <f t="shared" si="212"/>
        <v>2.8395343975622336E-2</v>
      </c>
      <c r="X465" s="67">
        <f t="shared" si="213"/>
        <v>4.513396606797478E-3</v>
      </c>
      <c r="AR465" s="122">
        <f t="shared" si="214"/>
        <v>0</v>
      </c>
      <c r="AS465" s="76">
        <f t="shared" si="215"/>
        <v>4.4878651108475366E-2</v>
      </c>
      <c r="AT465" s="122">
        <f t="shared" si="216"/>
        <v>-4.262408309453387E-3</v>
      </c>
      <c r="AU465" s="76">
        <f t="shared" si="217"/>
        <v>1.2528173271241783E-2</v>
      </c>
      <c r="AV465" s="76">
        <f t="shared" si="218"/>
        <v>2.8395343975622336E-2</v>
      </c>
      <c r="AW465" s="76">
        <f t="shared" si="219"/>
        <v>4.513396606797478E-3</v>
      </c>
      <c r="AY465" s="118">
        <v>45397</v>
      </c>
      <c r="AZ465" s="123">
        <f t="shared" si="220"/>
        <v>0</v>
      </c>
      <c r="BA465" s="67">
        <f t="shared" si="221"/>
        <v>-1.8889713295356214E-2</v>
      </c>
      <c r="BB465" s="123">
        <f t="shared" si="222"/>
        <v>-2.5589539083252809E-2</v>
      </c>
      <c r="BC465" s="67">
        <f t="shared" si="223"/>
        <v>-2.0813580852012039E-2</v>
      </c>
      <c r="BD465" s="67">
        <f t="shared" si="224"/>
        <v>-1.7194620153163868E-2</v>
      </c>
      <c r="BE465" s="67">
        <f t="shared" si="225"/>
        <v>-2.6801629892734883E-2</v>
      </c>
      <c r="BH465" s="57">
        <f t="shared" si="226"/>
        <v>-1.8889713295356214E-2</v>
      </c>
      <c r="BJ465" s="57">
        <f t="shared" si="227"/>
        <v>-2.0813580852012039E-2</v>
      </c>
      <c r="BK465" s="57">
        <f t="shared" si="228"/>
        <v>-1.7194620153163868E-2</v>
      </c>
      <c r="BL465" s="57">
        <f t="shared" si="229"/>
        <v>-2.6801629892734883E-2</v>
      </c>
    </row>
    <row r="466" spans="2:64" x14ac:dyDescent="0.25">
      <c r="B466" s="118">
        <v>45166</v>
      </c>
      <c r="C466" s="62">
        <v>9.4892463684082031</v>
      </c>
      <c r="D466" s="62">
        <v>13.91931056976318</v>
      </c>
      <c r="E466" s="62">
        <v>3.8701734066009519</v>
      </c>
      <c r="F466" s="62">
        <v>4.0510061740875241</v>
      </c>
      <c r="G466" s="62">
        <v>53.150673675537107</v>
      </c>
      <c r="H466" s="62">
        <v>117339</v>
      </c>
      <c r="K466" s="67">
        <f t="shared" si="230"/>
        <v>0</v>
      </c>
      <c r="L466" s="67">
        <f t="shared" si="231"/>
        <v>-2.8906066813198739E-2</v>
      </c>
      <c r="M466" s="67">
        <f t="shared" si="206"/>
        <v>3.5121007830738016E-2</v>
      </c>
      <c r="N466" s="67">
        <f t="shared" si="207"/>
        <v>2.7567657086063013E-2</v>
      </c>
      <c r="O466" s="67">
        <f t="shared" si="208"/>
        <v>-6.5335017117226224E-3</v>
      </c>
      <c r="P466" s="67">
        <f t="shared" si="209"/>
        <v>8.7898030031825503E-3</v>
      </c>
      <c r="S466" s="67">
        <f t="shared" si="232"/>
        <v>0</v>
      </c>
      <c r="T466" s="67">
        <f t="shared" si="233"/>
        <v>-2.9332076763302906E-2</v>
      </c>
      <c r="U466" s="67">
        <f t="shared" si="210"/>
        <v>3.4518335661706277E-2</v>
      </c>
      <c r="V466" s="67">
        <f t="shared" si="211"/>
        <v>2.7194511532949432E-2</v>
      </c>
      <c r="W466" s="67">
        <f t="shared" si="212"/>
        <v>-6.554938456384502E-3</v>
      </c>
      <c r="X466" s="67">
        <f t="shared" si="213"/>
        <v>8.7513975714735692E-3</v>
      </c>
      <c r="AR466" s="122">
        <f t="shared" si="214"/>
        <v>0</v>
      </c>
      <c r="AS466" s="76">
        <f t="shared" si="215"/>
        <v>-2.9332076763302906E-2</v>
      </c>
      <c r="AT466" s="122">
        <f t="shared" si="216"/>
        <v>3.4518335661706277E-2</v>
      </c>
      <c r="AU466" s="76">
        <f t="shared" si="217"/>
        <v>2.7194511532949432E-2</v>
      </c>
      <c r="AV466" s="76">
        <f t="shared" si="218"/>
        <v>-6.554938456384502E-3</v>
      </c>
      <c r="AW466" s="76">
        <f t="shared" si="219"/>
        <v>8.7513975714735692E-3</v>
      </c>
      <c r="AY466" s="118">
        <v>45404</v>
      </c>
      <c r="AZ466" s="123">
        <f t="shared" si="220"/>
        <v>0</v>
      </c>
      <c r="BA466" s="67">
        <f t="shared" si="221"/>
        <v>1.3595462420156849E-2</v>
      </c>
      <c r="BB466" s="123">
        <f t="shared" si="222"/>
        <v>3.9349315997974157E-2</v>
      </c>
      <c r="BC466" s="67">
        <f t="shared" si="223"/>
        <v>3.7769732125491111E-2</v>
      </c>
      <c r="BD466" s="67">
        <f t="shared" si="224"/>
        <v>1.2817934749630371E-2</v>
      </c>
      <c r="BE466" s="67">
        <f t="shared" si="225"/>
        <v>5.4726791350748873E-3</v>
      </c>
      <c r="BH466" s="57">
        <f t="shared" si="226"/>
        <v>1.3595462420156849E-2</v>
      </c>
      <c r="BJ466" s="57">
        <f t="shared" si="227"/>
        <v>3.7769732125491111E-2</v>
      </c>
      <c r="BK466" s="57">
        <f t="shared" si="228"/>
        <v>1.2817934749630371E-2</v>
      </c>
      <c r="BL466" s="57">
        <f t="shared" si="229"/>
        <v>5.4726791350748873E-3</v>
      </c>
    </row>
    <row r="467" spans="2:64" x14ac:dyDescent="0.25">
      <c r="B467" s="118">
        <v>45173</v>
      </c>
      <c r="C467" s="62">
        <v>9.4892463684082031</v>
      </c>
      <c r="D467" s="62">
        <v>13.76242566108704</v>
      </c>
      <c r="E467" s="62">
        <v>3.8417816162109379</v>
      </c>
      <c r="F467" s="62">
        <v>4.0339152812957764</v>
      </c>
      <c r="G467" s="62">
        <v>52.739550590515137</v>
      </c>
      <c r="H467" s="62">
        <v>116601.5</v>
      </c>
      <c r="K467" s="67">
        <f t="shared" si="230"/>
        <v>0</v>
      </c>
      <c r="L467" s="67">
        <f t="shared" si="231"/>
        <v>-1.1271025809061253E-2</v>
      </c>
      <c r="M467" s="67">
        <f t="shared" si="206"/>
        <v>-7.3360512326370309E-3</v>
      </c>
      <c r="N467" s="67">
        <f t="shared" si="207"/>
        <v>-4.2189253872458865E-3</v>
      </c>
      <c r="O467" s="67">
        <f t="shared" si="208"/>
        <v>-7.7350493717484037E-3</v>
      </c>
      <c r="P467" s="67">
        <f t="shared" si="209"/>
        <v>-6.2852078166679703E-3</v>
      </c>
      <c r="S467" s="67">
        <f t="shared" si="232"/>
        <v>0</v>
      </c>
      <c r="T467" s="67">
        <f t="shared" si="233"/>
        <v>-1.1335025167147522E-2</v>
      </c>
      <c r="U467" s="67">
        <f t="shared" si="210"/>
        <v>-7.3630923878483375E-3</v>
      </c>
      <c r="V467" s="67">
        <f t="shared" si="211"/>
        <v>-4.2278501637801839E-3</v>
      </c>
      <c r="W467" s="67">
        <f t="shared" si="212"/>
        <v>-7.7651200318681404E-3</v>
      </c>
      <c r="X467" s="67">
        <f t="shared" si="213"/>
        <v>-6.3050428907032822E-3</v>
      </c>
      <c r="AR467" s="122">
        <f t="shared" si="214"/>
        <v>0</v>
      </c>
      <c r="AS467" s="76">
        <f t="shared" si="215"/>
        <v>-1.1335025167147522E-2</v>
      </c>
      <c r="AT467" s="122">
        <f t="shared" si="216"/>
        <v>-7.3630923878483375E-3</v>
      </c>
      <c r="AU467" s="76">
        <f t="shared" si="217"/>
        <v>-4.2278501637801839E-3</v>
      </c>
      <c r="AV467" s="76">
        <f t="shared" si="218"/>
        <v>-7.7651200318681404E-3</v>
      </c>
      <c r="AW467" s="76">
        <f t="shared" si="219"/>
        <v>-6.3050428907032822E-3</v>
      </c>
      <c r="AY467" s="118">
        <v>45411</v>
      </c>
      <c r="AZ467" s="123">
        <f t="shared" si="220"/>
        <v>7.6393930100554128E-4</v>
      </c>
      <c r="BA467" s="67">
        <f t="shared" si="221"/>
        <v>-4.2496950021011413E-2</v>
      </c>
      <c r="BB467" s="123">
        <f t="shared" si="222"/>
        <v>8.3054604653725536E-3</v>
      </c>
      <c r="BC467" s="67">
        <f t="shared" si="223"/>
        <v>1.8644381316091616E-2</v>
      </c>
      <c r="BD467" s="67">
        <f t="shared" si="224"/>
        <v>-5.1431764133965585E-3</v>
      </c>
      <c r="BE467" s="67">
        <f t="shared" si="225"/>
        <v>1.5046201834962582E-2</v>
      </c>
      <c r="BH467" s="57">
        <f t="shared" si="226"/>
        <v>-4.2496950021011413E-2</v>
      </c>
      <c r="BJ467" s="57">
        <f t="shared" si="227"/>
        <v>1.8644381316091616E-2</v>
      </c>
      <c r="BK467" s="57">
        <f t="shared" si="228"/>
        <v>-5.1431764133965585E-3</v>
      </c>
      <c r="BL467" s="57">
        <f t="shared" si="229"/>
        <v>1.5046201834962582E-2</v>
      </c>
    </row>
    <row r="468" spans="2:64" x14ac:dyDescent="0.25">
      <c r="B468" s="118">
        <v>45180</v>
      </c>
      <c r="C468" s="62">
        <v>9.4892463684082031</v>
      </c>
      <c r="D468" s="62">
        <v>14.132523918151859</v>
      </c>
      <c r="E468" s="62">
        <v>3.9908392906188959</v>
      </c>
      <c r="F468" s="62">
        <v>4.1544290542602544</v>
      </c>
      <c r="G468" s="62">
        <v>54.313407135009768</v>
      </c>
      <c r="H468" s="62">
        <v>118235.4</v>
      </c>
      <c r="K468" s="67">
        <f t="shared" si="230"/>
        <v>0</v>
      </c>
      <c r="L468" s="67">
        <f t="shared" si="231"/>
        <v>2.6891935054099037E-2</v>
      </c>
      <c r="M468" s="67">
        <f t="shared" si="206"/>
        <v>3.8799101380200263E-2</v>
      </c>
      <c r="N468" s="67">
        <f t="shared" si="207"/>
        <v>2.9875137319633094E-2</v>
      </c>
      <c r="O468" s="67">
        <f t="shared" si="208"/>
        <v>2.9842054527815298E-2</v>
      </c>
      <c r="P468" s="67">
        <f t="shared" si="209"/>
        <v>1.4012684227904471E-2</v>
      </c>
      <c r="S468" s="67">
        <f t="shared" si="232"/>
        <v>0</v>
      </c>
      <c r="T468" s="67">
        <f t="shared" si="233"/>
        <v>2.6536701509413008E-2</v>
      </c>
      <c r="U468" s="67">
        <f t="shared" si="210"/>
        <v>3.8065335750441298E-2</v>
      </c>
      <c r="V468" s="67">
        <f t="shared" si="211"/>
        <v>2.9437568989821861E-2</v>
      </c>
      <c r="W468" s="67">
        <f t="shared" si="212"/>
        <v>2.9405445364353681E-2</v>
      </c>
      <c r="X468" s="67">
        <f t="shared" si="213"/>
        <v>1.3915414191250782E-2</v>
      </c>
      <c r="AR468" s="122">
        <f t="shared" si="214"/>
        <v>0</v>
      </c>
      <c r="AS468" s="76">
        <f t="shared" si="215"/>
        <v>2.6536701509413008E-2</v>
      </c>
      <c r="AT468" s="122">
        <f t="shared" si="216"/>
        <v>3.8065335750441298E-2</v>
      </c>
      <c r="AU468" s="76">
        <f t="shared" si="217"/>
        <v>2.9437568989821861E-2</v>
      </c>
      <c r="AV468" s="76">
        <f t="shared" si="218"/>
        <v>2.9405445364353681E-2</v>
      </c>
      <c r="AW468" s="76">
        <f t="shared" si="219"/>
        <v>1.3915414191250782E-2</v>
      </c>
      <c r="AY468" s="118">
        <v>45418</v>
      </c>
      <c r="AZ468" s="123">
        <f t="shared" si="220"/>
        <v>2.5451679907457863E-4</v>
      </c>
      <c r="BA468" s="67">
        <f t="shared" si="221"/>
        <v>-1.1744421273478828E-2</v>
      </c>
      <c r="BB468" s="123">
        <f t="shared" si="222"/>
        <v>2.7617087257079904E-2</v>
      </c>
      <c r="BC468" s="67">
        <f t="shared" si="223"/>
        <v>3.4195259109439199E-2</v>
      </c>
      <c r="BD468" s="67">
        <f t="shared" si="224"/>
        <v>-1.8996918560823434E-2</v>
      </c>
      <c r="BE468" s="67">
        <f t="shared" si="225"/>
        <v>1.0650344059146728E-2</v>
      </c>
      <c r="BH468" s="57">
        <f t="shared" si="226"/>
        <v>-1.1744421273478828E-2</v>
      </c>
      <c r="BJ468" s="57">
        <f t="shared" si="227"/>
        <v>3.4195259109439199E-2</v>
      </c>
      <c r="BK468" s="57">
        <f t="shared" si="228"/>
        <v>-1.8996918560823434E-2</v>
      </c>
      <c r="BL468" s="57">
        <f t="shared" si="229"/>
        <v>1.0650344059146728E-2</v>
      </c>
    </row>
    <row r="469" spans="2:64" x14ac:dyDescent="0.25">
      <c r="B469" s="118">
        <v>45187</v>
      </c>
      <c r="C469" s="62">
        <v>9.4892463684082031</v>
      </c>
      <c r="D469" s="62">
        <v>13.76170120239258</v>
      </c>
      <c r="E469" s="62">
        <v>4.0068098545074466</v>
      </c>
      <c r="F469" s="62">
        <v>4.1193706512451174</v>
      </c>
      <c r="G469" s="62">
        <v>55.213526916503909</v>
      </c>
      <c r="H469" s="62">
        <v>117396.6</v>
      </c>
      <c r="K469" s="67">
        <f t="shared" si="230"/>
        <v>0</v>
      </c>
      <c r="L469" s="67">
        <f t="shared" si="231"/>
        <v>-2.6238959007385376E-2</v>
      </c>
      <c r="M469" s="67">
        <f t="shared" si="206"/>
        <v>4.0018058171602533E-3</v>
      </c>
      <c r="N469" s="67">
        <f t="shared" si="207"/>
        <v>-8.4388017119189085E-3</v>
      </c>
      <c r="O469" s="67">
        <f t="shared" si="208"/>
        <v>1.6572699614602726E-2</v>
      </c>
      <c r="P469" s="67">
        <f t="shared" si="209"/>
        <v>-7.0943220050846412E-3</v>
      </c>
      <c r="S469" s="67">
        <f t="shared" si="232"/>
        <v>0</v>
      </c>
      <c r="T469" s="67">
        <f t="shared" si="233"/>
        <v>-2.6589343229764171E-2</v>
      </c>
      <c r="U469" s="67">
        <f t="shared" si="210"/>
        <v>3.9938198905895084E-3</v>
      </c>
      <c r="V469" s="67">
        <f t="shared" si="211"/>
        <v>-8.4746099940565447E-3</v>
      </c>
      <c r="W469" s="67">
        <f t="shared" si="212"/>
        <v>1.6436871071020886E-2</v>
      </c>
      <c r="X469" s="67">
        <f t="shared" si="213"/>
        <v>-7.1196063619860138E-3</v>
      </c>
      <c r="AR469" s="122">
        <f t="shared" si="214"/>
        <v>0</v>
      </c>
      <c r="AS469" s="76">
        <f t="shared" si="215"/>
        <v>-2.6589343229764171E-2</v>
      </c>
      <c r="AT469" s="122">
        <f t="shared" si="216"/>
        <v>3.9938198905895084E-3</v>
      </c>
      <c r="AU469" s="76">
        <f t="shared" si="217"/>
        <v>-8.4746099940565447E-3</v>
      </c>
      <c r="AV469" s="76">
        <f t="shared" si="218"/>
        <v>1.6436871071020886E-2</v>
      </c>
      <c r="AW469" s="76">
        <f t="shared" si="219"/>
        <v>-7.1196063619860138E-3</v>
      </c>
      <c r="AY469" s="118">
        <v>45425</v>
      </c>
      <c r="AZ469" s="123">
        <f t="shared" si="220"/>
        <v>0</v>
      </c>
      <c r="BA469" s="67">
        <f t="shared" si="221"/>
        <v>4.5977066375919438E-2</v>
      </c>
      <c r="BB469" s="123">
        <f t="shared" si="222"/>
        <v>3.6173817494860698E-2</v>
      </c>
      <c r="BC469" s="67">
        <f t="shared" si="223"/>
        <v>3.6302943117722079E-2</v>
      </c>
      <c r="BD469" s="67">
        <f t="shared" si="224"/>
        <v>-6.8373157265981836E-3</v>
      </c>
      <c r="BE469" s="67">
        <f t="shared" si="225"/>
        <v>-2.8222603342444477E-3</v>
      </c>
      <c r="BH469" s="57">
        <f t="shared" si="226"/>
        <v>4.5977066375919438E-2</v>
      </c>
      <c r="BJ469" s="57">
        <f t="shared" si="227"/>
        <v>3.6302943117722079E-2</v>
      </c>
      <c r="BK469" s="57">
        <f t="shared" si="228"/>
        <v>-6.8373157265981836E-3</v>
      </c>
      <c r="BL469" s="57">
        <f t="shared" si="229"/>
        <v>-2.8222603342444477E-3</v>
      </c>
    </row>
    <row r="470" spans="2:64" x14ac:dyDescent="0.25">
      <c r="B470" s="118">
        <v>45194</v>
      </c>
      <c r="C470" s="62">
        <v>9.4892463684082031</v>
      </c>
      <c r="D470" s="62">
        <v>13.25555019378662</v>
      </c>
      <c r="E470" s="62">
        <v>3.9003400325775148</v>
      </c>
      <c r="F470" s="62">
        <v>3.9949131011962891</v>
      </c>
      <c r="G470" s="62">
        <v>54.440184020996092</v>
      </c>
      <c r="H470" s="62">
        <v>115348.2</v>
      </c>
      <c r="K470" s="67">
        <f t="shared" si="230"/>
        <v>0</v>
      </c>
      <c r="L470" s="67">
        <f t="shared" si="231"/>
        <v>-3.677968306112922E-2</v>
      </c>
      <c r="M470" s="67">
        <f t="shared" si="206"/>
        <v>-2.657221724913128E-2</v>
      </c>
      <c r="N470" s="67">
        <f t="shared" si="207"/>
        <v>-3.0212758352106461E-2</v>
      </c>
      <c r="O470" s="67">
        <f t="shared" si="208"/>
        <v>-1.4006402754841107E-2</v>
      </c>
      <c r="P470" s="67">
        <f t="shared" si="209"/>
        <v>-1.7448546210026561E-2</v>
      </c>
      <c r="S470" s="67">
        <f t="shared" si="232"/>
        <v>0</v>
      </c>
      <c r="T470" s="67">
        <f t="shared" si="233"/>
        <v>-3.7473111482605903E-2</v>
      </c>
      <c r="U470" s="67">
        <f t="shared" si="210"/>
        <v>-2.6931640022901181E-2</v>
      </c>
      <c r="V470" s="67">
        <f t="shared" si="211"/>
        <v>-3.0678570050243183E-2</v>
      </c>
      <c r="W470" s="67">
        <f t="shared" si="212"/>
        <v>-1.4105418066753028E-2</v>
      </c>
      <c r="X470" s="67">
        <f t="shared" si="213"/>
        <v>-1.760256634030238E-2</v>
      </c>
      <c r="AR470" s="122">
        <f t="shared" si="214"/>
        <v>0</v>
      </c>
      <c r="AS470" s="76">
        <f t="shared" si="215"/>
        <v>-3.7473111482605903E-2</v>
      </c>
      <c r="AT470" s="122">
        <f t="shared" si="216"/>
        <v>-2.6931640022901181E-2</v>
      </c>
      <c r="AU470" s="76">
        <f t="shared" si="217"/>
        <v>-3.0678570050243183E-2</v>
      </c>
      <c r="AV470" s="76">
        <f t="shared" si="218"/>
        <v>-1.4105418066753028E-2</v>
      </c>
      <c r="AW470" s="76">
        <f t="shared" si="219"/>
        <v>-1.760256634030238E-2</v>
      </c>
      <c r="AY470" s="118">
        <v>45432</v>
      </c>
      <c r="AZ470" s="123">
        <f t="shared" si="220"/>
        <v>0</v>
      </c>
      <c r="BA470" s="67">
        <f t="shared" si="221"/>
        <v>8.0578977889008557E-3</v>
      </c>
      <c r="BB470" s="123">
        <f t="shared" si="222"/>
        <v>1.4479530182354301E-2</v>
      </c>
      <c r="BC470" s="67">
        <f t="shared" si="223"/>
        <v>1.457345350403514E-2</v>
      </c>
      <c r="BD470" s="67">
        <f t="shared" si="224"/>
        <v>-3.6847855858668552E-2</v>
      </c>
      <c r="BE470" s="67">
        <f t="shared" si="225"/>
        <v>-1.7758403263423855E-2</v>
      </c>
      <c r="BH470" s="57">
        <f t="shared" si="226"/>
        <v>8.0578977889008557E-3</v>
      </c>
      <c r="BJ470" s="57">
        <f t="shared" si="227"/>
        <v>1.457345350403514E-2</v>
      </c>
      <c r="BK470" s="57">
        <f t="shared" si="228"/>
        <v>-3.6847855858668552E-2</v>
      </c>
      <c r="BL470" s="57">
        <f t="shared" si="229"/>
        <v>-1.7758403263423855E-2</v>
      </c>
    </row>
    <row r="471" spans="2:64" x14ac:dyDescent="0.25">
      <c r="B471" s="118">
        <v>45201</v>
      </c>
      <c r="C471" s="62">
        <v>9.4892463684082031</v>
      </c>
      <c r="D471" s="62">
        <v>13.032158279418949</v>
      </c>
      <c r="E471" s="62">
        <v>3.8435562133789061</v>
      </c>
      <c r="F471" s="62">
        <v>3.9160314083099359</v>
      </c>
      <c r="G471" s="62">
        <v>54.719096374511722</v>
      </c>
      <c r="H471" s="62">
        <v>113907.4</v>
      </c>
      <c r="K471" s="67">
        <f t="shared" si="230"/>
        <v>0</v>
      </c>
      <c r="L471" s="67">
        <f t="shared" si="231"/>
        <v>-1.6852707816864765E-2</v>
      </c>
      <c r="M471" s="67">
        <f t="shared" si="206"/>
        <v>-1.4558684300425839E-2</v>
      </c>
      <c r="N471" s="67">
        <f t="shared" si="207"/>
        <v>-1.974553410504265E-2</v>
      </c>
      <c r="O471" s="67">
        <f t="shared" si="208"/>
        <v>5.1232808729679835E-3</v>
      </c>
      <c r="P471" s="67">
        <f t="shared" si="209"/>
        <v>-1.2490875453626482E-2</v>
      </c>
      <c r="S471" s="67">
        <f t="shared" si="232"/>
        <v>0</v>
      </c>
      <c r="T471" s="67">
        <f t="shared" si="233"/>
        <v>-1.6996330605929501E-2</v>
      </c>
      <c r="U471" s="67">
        <f t="shared" si="210"/>
        <v>-1.4665701905094291E-2</v>
      </c>
      <c r="V471" s="67">
        <f t="shared" si="211"/>
        <v>-1.9943081946615843E-2</v>
      </c>
      <c r="W471" s="67">
        <f t="shared" si="212"/>
        <v>5.110201523283708E-3</v>
      </c>
      <c r="X471" s="67">
        <f t="shared" si="213"/>
        <v>-1.2569542202588565E-2</v>
      </c>
      <c r="AR471" s="122">
        <f t="shared" si="214"/>
        <v>0</v>
      </c>
      <c r="AS471" s="76">
        <f t="shared" si="215"/>
        <v>-1.6996330605929501E-2</v>
      </c>
      <c r="AT471" s="122">
        <f t="shared" si="216"/>
        <v>-1.4665701905094291E-2</v>
      </c>
      <c r="AU471" s="76">
        <f t="shared" si="217"/>
        <v>-1.9943081946615843E-2</v>
      </c>
      <c r="AV471" s="76">
        <f t="shared" si="218"/>
        <v>5.110201523283708E-3</v>
      </c>
      <c r="AW471" s="76">
        <f t="shared" si="219"/>
        <v>-1.2569542202588565E-2</v>
      </c>
      <c r="AY471" s="118">
        <v>45439</v>
      </c>
      <c r="AZ471" s="123">
        <f t="shared" si="220"/>
        <v>0</v>
      </c>
      <c r="BA471" s="67">
        <f t="shared" si="221"/>
        <v>-1.8123967832246325E-2</v>
      </c>
      <c r="BB471" s="123">
        <f t="shared" si="222"/>
        <v>-3.1071120446148022E-2</v>
      </c>
      <c r="BC471" s="67">
        <f t="shared" si="223"/>
        <v>-2.8564592982869865E-2</v>
      </c>
      <c r="BD471" s="67">
        <f t="shared" si="224"/>
        <v>-2.0962236021532302E-2</v>
      </c>
      <c r="BE471" s="67">
        <f t="shared" si="225"/>
        <v>-2.1661508370118574E-2</v>
      </c>
      <c r="BH471" s="57">
        <f t="shared" si="226"/>
        <v>-1.8123967832246325E-2</v>
      </c>
      <c r="BJ471" s="57">
        <f t="shared" si="227"/>
        <v>-2.8564592982869865E-2</v>
      </c>
      <c r="BK471" s="57">
        <f t="shared" si="228"/>
        <v>-2.0962236021532302E-2</v>
      </c>
      <c r="BL471" s="57">
        <f t="shared" si="229"/>
        <v>-2.1661508370118574E-2</v>
      </c>
    </row>
    <row r="472" spans="2:64" x14ac:dyDescent="0.25">
      <c r="B472" s="118">
        <v>45208</v>
      </c>
      <c r="C472" s="62">
        <v>9.4892463684082031</v>
      </c>
      <c r="D472" s="62">
        <v>13.31293725967407</v>
      </c>
      <c r="E472" s="62">
        <v>4.036976158618927</v>
      </c>
      <c r="F472" s="62">
        <v>4.0755472183227539</v>
      </c>
      <c r="G472" s="62">
        <v>55.958800315856926</v>
      </c>
      <c r="H472" s="62">
        <v>116174.5</v>
      </c>
      <c r="K472" s="67">
        <f t="shared" si="230"/>
        <v>0</v>
      </c>
      <c r="L472" s="67">
        <f t="shared" si="231"/>
        <v>2.1545086718179451E-2</v>
      </c>
      <c r="M472" s="67">
        <f t="shared" si="206"/>
        <v>5.0323173254693598E-2</v>
      </c>
      <c r="N472" s="67">
        <f t="shared" si="207"/>
        <v>4.0734047657105199E-2</v>
      </c>
      <c r="O472" s="67">
        <f t="shared" si="208"/>
        <v>2.2655782413882442E-2</v>
      </c>
      <c r="P472" s="67">
        <f t="shared" si="209"/>
        <v>1.9903008935328259E-2</v>
      </c>
      <c r="S472" s="67">
        <f t="shared" si="232"/>
        <v>0</v>
      </c>
      <c r="T472" s="67">
        <f t="shared" si="233"/>
        <v>2.1316272057914084E-2</v>
      </c>
      <c r="U472" s="67">
        <f t="shared" si="210"/>
        <v>4.9097900865726442E-2</v>
      </c>
      <c r="V472" s="67">
        <f t="shared" si="211"/>
        <v>3.9926279237888711E-2</v>
      </c>
      <c r="W472" s="67">
        <f t="shared" si="212"/>
        <v>2.2402951769065725E-2</v>
      </c>
      <c r="X472" s="67">
        <f t="shared" si="213"/>
        <v>1.9707533495817654E-2</v>
      </c>
      <c r="AR472" s="122">
        <f t="shared" si="214"/>
        <v>0</v>
      </c>
      <c r="AS472" s="76">
        <f t="shared" si="215"/>
        <v>2.1316272057914084E-2</v>
      </c>
      <c r="AT472" s="122">
        <f t="shared" si="216"/>
        <v>4.9097900865726442E-2</v>
      </c>
      <c r="AU472" s="76">
        <f t="shared" si="217"/>
        <v>3.9926279237888711E-2</v>
      </c>
      <c r="AV472" s="76">
        <f t="shared" si="218"/>
        <v>2.2402951769065725E-2</v>
      </c>
      <c r="AW472" s="76">
        <f t="shared" si="219"/>
        <v>1.9707533495817654E-2</v>
      </c>
      <c r="AY472" s="118">
        <v>45446</v>
      </c>
      <c r="AZ472" s="123">
        <f t="shared" si="220"/>
        <v>0</v>
      </c>
      <c r="BA472" s="67">
        <f t="shared" si="221"/>
        <v>-1.1512251401847334E-2</v>
      </c>
      <c r="BB472" s="123">
        <f t="shared" si="222"/>
        <v>-1.2626992409801242E-2</v>
      </c>
      <c r="BC472" s="67">
        <f t="shared" si="223"/>
        <v>-8.9902878935713831E-3</v>
      </c>
      <c r="BD472" s="67">
        <f t="shared" si="224"/>
        <v>1.3289300307836153E-2</v>
      </c>
      <c r="BE472" s="67">
        <f t="shared" si="225"/>
        <v>-1.2151465374909888E-2</v>
      </c>
      <c r="BH472" s="57">
        <f t="shared" si="226"/>
        <v>-1.1512251401847334E-2</v>
      </c>
      <c r="BJ472" s="57">
        <f t="shared" si="227"/>
        <v>-8.9902878935713831E-3</v>
      </c>
      <c r="BK472" s="57">
        <f t="shared" si="228"/>
        <v>1.3289300307836153E-2</v>
      </c>
      <c r="BL472" s="57">
        <f t="shared" si="229"/>
        <v>-1.2151465374909888E-2</v>
      </c>
    </row>
    <row r="473" spans="2:64" x14ac:dyDescent="0.25">
      <c r="B473" s="118">
        <v>45215</v>
      </c>
      <c r="C473" s="62">
        <v>9.4892463684082031</v>
      </c>
      <c r="D473" s="62">
        <v>12.722492790222169</v>
      </c>
      <c r="E473" s="62">
        <v>3.95889835357666</v>
      </c>
      <c r="F473" s="62">
        <v>4.0264654636383046</v>
      </c>
      <c r="G473" s="62">
        <v>54.952728271484382</v>
      </c>
      <c r="H473" s="62">
        <v>114732.2</v>
      </c>
      <c r="K473" s="67">
        <f t="shared" si="230"/>
        <v>0</v>
      </c>
      <c r="L473" s="67">
        <f t="shared" si="231"/>
        <v>-4.4351179453117617E-2</v>
      </c>
      <c r="M473" s="67">
        <f t="shared" si="206"/>
        <v>-1.9340665382819089E-2</v>
      </c>
      <c r="N473" s="67">
        <f t="shared" si="207"/>
        <v>-1.2042985163756348E-2</v>
      </c>
      <c r="O473" s="67">
        <f t="shared" si="208"/>
        <v>-1.797879937907565E-2</v>
      </c>
      <c r="P473" s="67">
        <f t="shared" si="209"/>
        <v>-1.2414944759822522E-2</v>
      </c>
      <c r="S473" s="67">
        <f t="shared" si="232"/>
        <v>0</v>
      </c>
      <c r="T473" s="67">
        <f t="shared" si="233"/>
        <v>-4.5364775941710095E-2</v>
      </c>
      <c r="U473" s="67">
        <f t="shared" si="210"/>
        <v>-1.9530143113842109E-2</v>
      </c>
      <c r="V473" s="67">
        <f t="shared" si="211"/>
        <v>-1.2116089431502658E-2</v>
      </c>
      <c r="W473" s="67">
        <f t="shared" si="212"/>
        <v>-1.814238163370463E-2</v>
      </c>
      <c r="X473" s="67">
        <f t="shared" si="213"/>
        <v>-1.2492654027210949E-2</v>
      </c>
      <c r="AR473" s="122">
        <f t="shared" si="214"/>
        <v>0</v>
      </c>
      <c r="AS473" s="76">
        <f t="shared" si="215"/>
        <v>-4.5364775941710095E-2</v>
      </c>
      <c r="AT473" s="122">
        <f t="shared" si="216"/>
        <v>-1.9530143113842109E-2</v>
      </c>
      <c r="AU473" s="76">
        <f t="shared" si="217"/>
        <v>-1.2116089431502658E-2</v>
      </c>
      <c r="AV473" s="76">
        <f t="shared" si="218"/>
        <v>-1.814238163370463E-2</v>
      </c>
      <c r="AW473" s="76">
        <f t="shared" si="219"/>
        <v>-1.2492654027210949E-2</v>
      </c>
      <c r="AY473" s="118">
        <v>45453</v>
      </c>
      <c r="AZ473" s="123">
        <f t="shared" si="220"/>
        <v>0</v>
      </c>
      <c r="BA473" s="67">
        <f t="shared" si="221"/>
        <v>-2.7874872476714281E-2</v>
      </c>
      <c r="BB473" s="123">
        <f t="shared" si="222"/>
        <v>-2.692841028126117E-2</v>
      </c>
      <c r="BC473" s="67">
        <f t="shared" si="223"/>
        <v>-3.5308481642609475E-2</v>
      </c>
      <c r="BD473" s="67">
        <f t="shared" si="224"/>
        <v>-1.1902224333481896E-2</v>
      </c>
      <c r="BE473" s="67">
        <f t="shared" si="225"/>
        <v>-1.2137603282428147E-2</v>
      </c>
      <c r="BH473" s="57">
        <f t="shared" si="226"/>
        <v>-2.7874872476714281E-2</v>
      </c>
      <c r="BJ473" s="57">
        <f t="shared" si="227"/>
        <v>-3.5308481642609475E-2</v>
      </c>
      <c r="BK473" s="57">
        <f t="shared" si="228"/>
        <v>-1.1902224333481896E-2</v>
      </c>
      <c r="BL473" s="57">
        <f t="shared" si="229"/>
        <v>-1.2137603282428147E-2</v>
      </c>
    </row>
    <row r="474" spans="2:64" x14ac:dyDescent="0.25">
      <c r="B474" s="118">
        <v>45222</v>
      </c>
      <c r="C474" s="62">
        <v>9.4892463684082031</v>
      </c>
      <c r="D474" s="62">
        <v>12.591539573669429</v>
      </c>
      <c r="E474" s="62">
        <v>3.98019208908081</v>
      </c>
      <c r="F474" s="62">
        <v>4.026465272903442</v>
      </c>
      <c r="G474" s="62">
        <v>54.778861999511719</v>
      </c>
      <c r="H474" s="62">
        <v>113491</v>
      </c>
      <c r="K474" s="67">
        <f t="shared" si="230"/>
        <v>0</v>
      </c>
      <c r="L474" s="67">
        <f t="shared" si="231"/>
        <v>-1.0293047024037882E-2</v>
      </c>
      <c r="M474" s="67">
        <f t="shared" si="206"/>
        <v>5.3787022556193165E-3</v>
      </c>
      <c r="N474" s="67">
        <f t="shared" si="207"/>
        <v>-4.7370296463178363E-8</v>
      </c>
      <c r="O474" s="67">
        <f t="shared" si="208"/>
        <v>-3.1639242935074252E-3</v>
      </c>
      <c r="P474" s="67">
        <f t="shared" si="209"/>
        <v>-1.0818235857065428E-2</v>
      </c>
      <c r="S474" s="67">
        <f t="shared" si="232"/>
        <v>0</v>
      </c>
      <c r="T474" s="67">
        <f t="shared" si="233"/>
        <v>-1.0346386767236662E-2</v>
      </c>
      <c r="U474" s="67">
        <f t="shared" si="210"/>
        <v>5.3642886976997609E-3</v>
      </c>
      <c r="V474" s="67">
        <f t="shared" si="211"/>
        <v>-4.7370297585150893E-8</v>
      </c>
      <c r="W474" s="67">
        <f t="shared" si="212"/>
        <v>-3.1689400844910811E-3</v>
      </c>
      <c r="X474" s="67">
        <f t="shared" si="213"/>
        <v>-1.0877178459376613E-2</v>
      </c>
      <c r="AR474" s="122">
        <f t="shared" si="214"/>
        <v>0</v>
      </c>
      <c r="AS474" s="76">
        <f t="shared" si="215"/>
        <v>-1.0346386767236662E-2</v>
      </c>
      <c r="AT474" s="122">
        <f t="shared" si="216"/>
        <v>5.3642886976997609E-3</v>
      </c>
      <c r="AU474" s="76">
        <f t="shared" si="217"/>
        <v>-4.7370297585150893E-8</v>
      </c>
      <c r="AV474" s="76">
        <f t="shared" si="218"/>
        <v>-3.1689400844910811E-3</v>
      </c>
      <c r="AW474" s="76">
        <f t="shared" si="219"/>
        <v>-1.0877178459376613E-2</v>
      </c>
      <c r="AY474" s="118">
        <v>45460</v>
      </c>
      <c r="AZ474" s="123">
        <f t="shared" si="220"/>
        <v>0</v>
      </c>
      <c r="BA474" s="67">
        <f t="shared" si="221"/>
        <v>2.0978708532474737E-2</v>
      </c>
      <c r="BB474" s="123">
        <f t="shared" si="222"/>
        <v>-1.5547531474187946E-2</v>
      </c>
      <c r="BC474" s="67">
        <f t="shared" si="223"/>
        <v>-6.6914583573305358E-3</v>
      </c>
      <c r="BD474" s="67">
        <f t="shared" si="224"/>
        <v>-2.130590809821974E-2</v>
      </c>
      <c r="BE474" s="67">
        <f t="shared" si="225"/>
        <v>-1.239212152824083E-3</v>
      </c>
      <c r="BH474" s="57">
        <f t="shared" si="226"/>
        <v>2.0978708532474737E-2</v>
      </c>
      <c r="BJ474" s="57">
        <f t="shared" si="227"/>
        <v>-6.6914583573305358E-3</v>
      </c>
      <c r="BK474" s="57">
        <f t="shared" si="228"/>
        <v>-2.130590809821974E-2</v>
      </c>
      <c r="BL474" s="57">
        <f t="shared" si="229"/>
        <v>-1.239212152824083E-3</v>
      </c>
    </row>
    <row r="475" spans="2:64" x14ac:dyDescent="0.25">
      <c r="B475" s="118">
        <v>45229</v>
      </c>
      <c r="C475" s="62">
        <v>9.4892463684082031</v>
      </c>
      <c r="D475" s="62">
        <v>12.667800903320311</v>
      </c>
      <c r="E475" s="62">
        <v>3.8839259147644039</v>
      </c>
      <c r="F475" s="62">
        <v>3.9199754595756531</v>
      </c>
      <c r="G475" s="62">
        <v>53.713024139404297</v>
      </c>
      <c r="H475" s="62">
        <v>114722.25</v>
      </c>
      <c r="K475" s="67">
        <f t="shared" si="230"/>
        <v>0</v>
      </c>
      <c r="L475" s="67">
        <f t="shared" si="231"/>
        <v>6.0565532280385526E-3</v>
      </c>
      <c r="M475" s="67">
        <f t="shared" si="206"/>
        <v>-2.41863136657402E-2</v>
      </c>
      <c r="N475" s="67">
        <f t="shared" si="207"/>
        <v>-2.6447468464318891E-2</v>
      </c>
      <c r="O475" s="67">
        <f t="shared" si="208"/>
        <v>-1.9457101173750657E-2</v>
      </c>
      <c r="P475" s="67">
        <f t="shared" si="209"/>
        <v>1.084887788458988E-2</v>
      </c>
      <c r="S475" s="67">
        <f t="shared" si="232"/>
        <v>0</v>
      </c>
      <c r="T475" s="67">
        <f t="shared" si="233"/>
        <v>6.0382860299350383E-3</v>
      </c>
      <c r="U475" s="67">
        <f t="shared" si="210"/>
        <v>-2.4483605941166692E-2</v>
      </c>
      <c r="V475" s="67">
        <f t="shared" si="211"/>
        <v>-2.6803494109901734E-2</v>
      </c>
      <c r="W475" s="67">
        <f t="shared" si="212"/>
        <v>-1.9648882312771059E-2</v>
      </c>
      <c r="X475" s="67">
        <f t="shared" si="213"/>
        <v>1.0790451006444244E-2</v>
      </c>
      <c r="AR475" s="122">
        <f t="shared" si="214"/>
        <v>0</v>
      </c>
      <c r="AS475" s="76">
        <f t="shared" si="215"/>
        <v>6.0382860299350383E-3</v>
      </c>
      <c r="AT475" s="122">
        <f t="shared" si="216"/>
        <v>-2.4483605941166692E-2</v>
      </c>
      <c r="AU475" s="76">
        <f t="shared" si="217"/>
        <v>-2.6803494109901734E-2</v>
      </c>
      <c r="AV475" s="76">
        <f t="shared" si="218"/>
        <v>-1.9648882312771059E-2</v>
      </c>
      <c r="AW475" s="76">
        <f t="shared" si="219"/>
        <v>1.0790451006444244E-2</v>
      </c>
      <c r="AY475" s="118">
        <v>45467</v>
      </c>
      <c r="AZ475" s="123">
        <f t="shared" si="220"/>
        <v>-8.9306273247218501E-2</v>
      </c>
      <c r="BA475" s="67">
        <f t="shared" si="221"/>
        <v>6.6377893669560942E-2</v>
      </c>
      <c r="BB475" s="123">
        <f t="shared" si="222"/>
        <v>4.0162873924493935E-2</v>
      </c>
      <c r="BC475" s="67">
        <f t="shared" si="223"/>
        <v>3.8417018848436589E-2</v>
      </c>
      <c r="BD475" s="67">
        <f t="shared" si="224"/>
        <v>4.1301268019455287E-2</v>
      </c>
      <c r="BE475" s="67">
        <f t="shared" si="225"/>
        <v>2.467247716992552E-2</v>
      </c>
      <c r="BH475" s="57">
        <f t="shared" si="226"/>
        <v>6.6377893669560942E-2</v>
      </c>
      <c r="BJ475" s="57">
        <f t="shared" si="227"/>
        <v>3.8417018848436589E-2</v>
      </c>
      <c r="BK475" s="57">
        <f t="shared" si="228"/>
        <v>4.1301268019455287E-2</v>
      </c>
      <c r="BL475" s="57">
        <f t="shared" si="229"/>
        <v>2.467247716992552E-2</v>
      </c>
    </row>
    <row r="476" spans="2:64" x14ac:dyDescent="0.25">
      <c r="B476" s="118">
        <v>45236</v>
      </c>
      <c r="C476" s="62">
        <v>9.4892463684082031</v>
      </c>
      <c r="D476" s="62">
        <v>14.107515716552729</v>
      </c>
      <c r="E476" s="62">
        <v>4.0955343723297117</v>
      </c>
      <c r="F476" s="62">
        <v>4.1509232521057129</v>
      </c>
      <c r="G476" s="62">
        <v>55.217149353027352</v>
      </c>
      <c r="H476" s="62">
        <v>119300.4</v>
      </c>
      <c r="K476" s="67">
        <f t="shared" si="230"/>
        <v>0</v>
      </c>
      <c r="L476" s="67">
        <f t="shared" si="231"/>
        <v>0.11365151885636759</v>
      </c>
      <c r="M476" s="67">
        <f t="shared" si="206"/>
        <v>5.4483134387526944E-2</v>
      </c>
      <c r="N476" s="67">
        <f t="shared" si="207"/>
        <v>5.8915622026639136E-2</v>
      </c>
      <c r="O476" s="67">
        <f t="shared" si="208"/>
        <v>2.8002988804341378E-2</v>
      </c>
      <c r="P476" s="67">
        <f t="shared" si="209"/>
        <v>3.9906382589253608E-2</v>
      </c>
      <c r="S476" s="67">
        <f t="shared" si="232"/>
        <v>0</v>
      </c>
      <c r="T476" s="67">
        <f t="shared" si="233"/>
        <v>0.10764427286875014</v>
      </c>
      <c r="U476" s="67">
        <f t="shared" si="210"/>
        <v>5.3050726866186483E-2</v>
      </c>
      <c r="V476" s="67">
        <f t="shared" si="211"/>
        <v>5.7245386416216966E-2</v>
      </c>
      <c r="W476" s="67">
        <f t="shared" si="212"/>
        <v>2.7618074425966133E-2</v>
      </c>
      <c r="X476" s="67">
        <f t="shared" si="213"/>
        <v>3.9130692360429008E-2</v>
      </c>
      <c r="AR476" s="122">
        <f t="shared" si="214"/>
        <v>0</v>
      </c>
      <c r="AS476" s="76">
        <f t="shared" si="215"/>
        <v>0.10764427286875014</v>
      </c>
      <c r="AT476" s="122">
        <f t="shared" si="216"/>
        <v>5.3050726866186483E-2</v>
      </c>
      <c r="AU476" s="76">
        <f t="shared" si="217"/>
        <v>5.7245386416216966E-2</v>
      </c>
      <c r="AV476" s="76">
        <f t="shared" si="218"/>
        <v>2.7618074425966133E-2</v>
      </c>
      <c r="AW476" s="76">
        <f t="shared" si="219"/>
        <v>3.9130692360429008E-2</v>
      </c>
      <c r="AY476" s="118">
        <v>45474</v>
      </c>
      <c r="AZ476" s="123">
        <f t="shared" si="220"/>
        <v>5.4888474578575899E-7</v>
      </c>
      <c r="BA476" s="67">
        <f t="shared" si="221"/>
        <v>-3.2857212525129915E-2</v>
      </c>
      <c r="BB476" s="123">
        <f t="shared" si="222"/>
        <v>6.6583413898656761E-3</v>
      </c>
      <c r="BC476" s="67">
        <f t="shared" si="223"/>
        <v>8.0779717187338712E-4</v>
      </c>
      <c r="BD476" s="67">
        <f t="shared" si="224"/>
        <v>5.0080891266967999E-2</v>
      </c>
      <c r="BE476" s="67">
        <f t="shared" si="225"/>
        <v>1.893862568694871E-2</v>
      </c>
      <c r="BH476" s="57">
        <f t="shared" si="226"/>
        <v>-3.2857212525129915E-2</v>
      </c>
      <c r="BJ476" s="57">
        <f t="shared" si="227"/>
        <v>8.0779717187338712E-4</v>
      </c>
      <c r="BK476" s="57">
        <f t="shared" si="228"/>
        <v>5.0080891266967999E-2</v>
      </c>
      <c r="BL476" s="57">
        <f t="shared" si="229"/>
        <v>1.893862568694871E-2</v>
      </c>
    </row>
    <row r="477" spans="2:64" x14ac:dyDescent="0.25">
      <c r="B477" s="118">
        <v>45243</v>
      </c>
      <c r="C477" s="62">
        <v>9.4892463684082031</v>
      </c>
      <c r="D477" s="62">
        <v>14.66098475456238</v>
      </c>
      <c r="E477" s="62">
        <v>4.3763483762741089</v>
      </c>
      <c r="F477" s="62">
        <v>4.4743375778198242</v>
      </c>
      <c r="G477" s="62">
        <v>57.658979415893548</v>
      </c>
      <c r="H477" s="62">
        <v>123335.5</v>
      </c>
      <c r="K477" s="67">
        <f t="shared" si="230"/>
        <v>0</v>
      </c>
      <c r="L477" s="67">
        <f t="shared" si="231"/>
        <v>3.9232211335426648E-2</v>
      </c>
      <c r="M477" s="67">
        <f t="shared" si="206"/>
        <v>6.8565900909447919E-2</v>
      </c>
      <c r="N477" s="67">
        <f t="shared" si="207"/>
        <v>7.7913829302926008E-2</v>
      </c>
      <c r="O477" s="67">
        <f t="shared" si="208"/>
        <v>4.4222313021893056E-2</v>
      </c>
      <c r="P477" s="67">
        <f t="shared" si="209"/>
        <v>3.3823021548963883E-2</v>
      </c>
      <c r="S477" s="67">
        <f t="shared" si="232"/>
        <v>0</v>
      </c>
      <c r="T477" s="67">
        <f t="shared" si="233"/>
        <v>3.8482182175081404E-2</v>
      </c>
      <c r="U477" s="67">
        <f t="shared" si="210"/>
        <v>6.6317469971989021E-2</v>
      </c>
      <c r="V477" s="67">
        <f t="shared" si="211"/>
        <v>7.5027533580204739E-2</v>
      </c>
      <c r="W477" s="67">
        <f t="shared" si="212"/>
        <v>4.3272410298756794E-2</v>
      </c>
      <c r="X477" s="67">
        <f t="shared" si="213"/>
        <v>3.326360239330145E-2</v>
      </c>
      <c r="AR477" s="122">
        <f t="shared" si="214"/>
        <v>0</v>
      </c>
      <c r="AS477" s="76">
        <f t="shared" si="215"/>
        <v>3.8482182175081404E-2</v>
      </c>
      <c r="AT477" s="122">
        <f t="shared" si="216"/>
        <v>6.6317469971989021E-2</v>
      </c>
      <c r="AU477" s="76">
        <f t="shared" si="217"/>
        <v>7.5027533580204739E-2</v>
      </c>
      <c r="AV477" s="76">
        <f t="shared" si="218"/>
        <v>4.3272410298756794E-2</v>
      </c>
      <c r="AW477" s="76">
        <f t="shared" si="219"/>
        <v>3.326360239330145E-2</v>
      </c>
      <c r="AY477" s="118">
        <v>45481</v>
      </c>
      <c r="AZ477" s="123">
        <f t="shared" si="220"/>
        <v>0</v>
      </c>
      <c r="BA477" s="67">
        <f t="shared" si="221"/>
        <v>2.2747160664132744E-2</v>
      </c>
      <c r="BB477" s="123">
        <f t="shared" si="222"/>
        <v>1.0188191530002834E-2</v>
      </c>
      <c r="BC477" s="67">
        <f t="shared" si="223"/>
        <v>1.2458928880407361E-2</v>
      </c>
      <c r="BD477" s="67">
        <f t="shared" si="224"/>
        <v>4.7620487897502825E-2</v>
      </c>
      <c r="BE477" s="67">
        <f t="shared" si="225"/>
        <v>1.6540324922377368E-2</v>
      </c>
      <c r="BH477" s="57">
        <f t="shared" si="226"/>
        <v>2.2747160664132744E-2</v>
      </c>
      <c r="BJ477" s="57">
        <f t="shared" si="227"/>
        <v>1.2458928880407361E-2</v>
      </c>
      <c r="BK477" s="57">
        <f t="shared" si="228"/>
        <v>4.7620487897502825E-2</v>
      </c>
      <c r="BL477" s="57">
        <f t="shared" si="229"/>
        <v>1.6540324922377368E-2</v>
      </c>
    </row>
    <row r="478" spans="2:64" x14ac:dyDescent="0.25">
      <c r="B478" s="118">
        <v>45250</v>
      </c>
      <c r="C478" s="62">
        <v>9.4892463684082031</v>
      </c>
      <c r="D478" s="62">
        <v>14.15373382568359</v>
      </c>
      <c r="E478" s="62">
        <v>4.4309139251708984</v>
      </c>
      <c r="F478" s="62">
        <v>4.4980019569396976</v>
      </c>
      <c r="G478" s="62">
        <v>60.031081390380862</v>
      </c>
      <c r="H478" s="62">
        <v>125971</v>
      </c>
      <c r="K478" s="67">
        <f t="shared" si="230"/>
        <v>0</v>
      </c>
      <c r="L478" s="67">
        <f t="shared" si="231"/>
        <v>-3.4598694246710693E-2</v>
      </c>
      <c r="M478" s="67">
        <f t="shared" si="206"/>
        <v>1.2468282733753666E-2</v>
      </c>
      <c r="N478" s="67">
        <f t="shared" si="207"/>
        <v>5.2889123156871776E-3</v>
      </c>
      <c r="O478" s="67">
        <f t="shared" si="208"/>
        <v>4.1140200512002956E-2</v>
      </c>
      <c r="P478" s="67">
        <f t="shared" si="209"/>
        <v>2.1368543525586814E-2</v>
      </c>
      <c r="S478" s="67">
        <f t="shared" si="232"/>
        <v>0</v>
      </c>
      <c r="T478" s="67">
        <f t="shared" si="233"/>
        <v>-3.5211403205085465E-2</v>
      </c>
      <c r="U478" s="67">
        <f t="shared" si="210"/>
        <v>1.2391193812839214E-2</v>
      </c>
      <c r="V478" s="67">
        <f t="shared" si="211"/>
        <v>5.274975139017939E-3</v>
      </c>
      <c r="W478" s="67">
        <f t="shared" si="212"/>
        <v>4.0316459250353619E-2</v>
      </c>
      <c r="X478" s="67">
        <f t="shared" si="213"/>
        <v>2.1143437347313963E-2</v>
      </c>
      <c r="AR478" s="122">
        <f t="shared" si="214"/>
        <v>0</v>
      </c>
      <c r="AS478" s="76">
        <f t="shared" si="215"/>
        <v>-3.5211403205085465E-2</v>
      </c>
      <c r="AT478" s="122">
        <f t="shared" si="216"/>
        <v>1.2391193812839214E-2</v>
      </c>
      <c r="AU478" s="76">
        <f t="shared" si="217"/>
        <v>5.274975139017939E-3</v>
      </c>
      <c r="AV478" s="76">
        <f t="shared" si="218"/>
        <v>4.0316459250353619E-2</v>
      </c>
      <c r="AW478" s="76">
        <f t="shared" si="219"/>
        <v>2.1143437347313963E-2</v>
      </c>
      <c r="AY478" s="118">
        <v>45488</v>
      </c>
      <c r="AZ478" s="123">
        <f t="shared" si="220"/>
        <v>0</v>
      </c>
      <c r="BA478" s="67">
        <f t="shared" si="221"/>
        <v>-1.3703529985851169E-2</v>
      </c>
      <c r="BB478" s="123">
        <f t="shared" si="222"/>
        <v>-8.6139325198699643E-3</v>
      </c>
      <c r="BC478" s="67">
        <f t="shared" si="223"/>
        <v>-1.1721759373347219E-2</v>
      </c>
      <c r="BD478" s="67">
        <f t="shared" si="224"/>
        <v>-1.5888992327478962E-2</v>
      </c>
      <c r="BE478" s="67">
        <f t="shared" si="225"/>
        <v>7.9362646432508642E-3</v>
      </c>
      <c r="BH478" s="57">
        <f t="shared" si="226"/>
        <v>-1.3703529985851169E-2</v>
      </c>
      <c r="BJ478" s="57">
        <f t="shared" si="227"/>
        <v>-1.1721759373347219E-2</v>
      </c>
      <c r="BK478" s="57">
        <f t="shared" si="228"/>
        <v>-1.5888992327478962E-2</v>
      </c>
      <c r="BL478" s="57">
        <f t="shared" si="229"/>
        <v>7.9362646432508642E-3</v>
      </c>
    </row>
    <row r="479" spans="2:64" x14ac:dyDescent="0.25">
      <c r="B479" s="118">
        <v>45257</v>
      </c>
      <c r="C479" s="62">
        <v>9.4892463684082031</v>
      </c>
      <c r="D479" s="62">
        <v>14.34014930725098</v>
      </c>
      <c r="E479" s="62">
        <v>4.4664038658142093</v>
      </c>
      <c r="F479" s="62">
        <v>4.5418251991271976</v>
      </c>
      <c r="G479" s="62">
        <v>61.291613769531253</v>
      </c>
      <c r="H479" s="62">
        <v>126751.2</v>
      </c>
      <c r="K479" s="67">
        <f t="shared" si="230"/>
        <v>0</v>
      </c>
      <c r="L479" s="67">
        <f t="shared" si="231"/>
        <v>1.3170763549977149E-2</v>
      </c>
      <c r="M479" s="67">
        <f t="shared" si="206"/>
        <v>8.0096208688915649E-3</v>
      </c>
      <c r="N479" s="67">
        <f t="shared" si="207"/>
        <v>9.7428241710495467E-3</v>
      </c>
      <c r="O479" s="67">
        <f t="shared" si="208"/>
        <v>2.099799553756454E-2</v>
      </c>
      <c r="P479" s="67">
        <f t="shared" si="209"/>
        <v>6.1934889776218416E-3</v>
      </c>
      <c r="S479" s="67">
        <f t="shared" si="232"/>
        <v>0</v>
      </c>
      <c r="T479" s="67">
        <f t="shared" si="233"/>
        <v>1.3084783172378775E-2</v>
      </c>
      <c r="U479" s="67">
        <f t="shared" si="210"/>
        <v>7.9777141164175513E-3</v>
      </c>
      <c r="V479" s="67">
        <f t="shared" si="211"/>
        <v>9.6956688959499576E-3</v>
      </c>
      <c r="W479" s="67">
        <f t="shared" si="212"/>
        <v>2.0780575946090622E-2</v>
      </c>
      <c r="X479" s="67">
        <f t="shared" si="213"/>
        <v>6.1743881513638176E-3</v>
      </c>
      <c r="AR479" s="122">
        <f t="shared" si="214"/>
        <v>0</v>
      </c>
      <c r="AS479" s="76">
        <f t="shared" si="215"/>
        <v>1.3084783172378775E-2</v>
      </c>
      <c r="AT479" s="122">
        <f t="shared" si="216"/>
        <v>7.9777141164175513E-3</v>
      </c>
      <c r="AU479" s="76">
        <f t="shared" si="217"/>
        <v>9.6956688959499576E-3</v>
      </c>
      <c r="AV479" s="76">
        <f t="shared" si="218"/>
        <v>2.0780575946090622E-2</v>
      </c>
      <c r="AW479" s="76">
        <f t="shared" si="219"/>
        <v>6.1743881513638176E-3</v>
      </c>
      <c r="AY479" s="118">
        <v>45495</v>
      </c>
      <c r="AZ479" s="123">
        <f t="shared" si="220"/>
        <v>0</v>
      </c>
      <c r="BA479" s="67">
        <f t="shared" si="221"/>
        <v>6.2217807776464976E-2</v>
      </c>
      <c r="BB479" s="123">
        <f t="shared" si="222"/>
        <v>-1.0674207217017111E-2</v>
      </c>
      <c r="BC479" s="67">
        <f t="shared" si="223"/>
        <v>-9.626141477946026E-3</v>
      </c>
      <c r="BD479" s="67">
        <f t="shared" si="224"/>
        <v>5.8769991353589214E-2</v>
      </c>
      <c r="BE479" s="67">
        <f t="shared" si="225"/>
        <v>-1.3824441204739487E-2</v>
      </c>
      <c r="BH479" s="57">
        <f t="shared" si="226"/>
        <v>6.2217807776464976E-2</v>
      </c>
      <c r="BJ479" s="57">
        <f t="shared" si="227"/>
        <v>-9.626141477946026E-3</v>
      </c>
      <c r="BK479" s="57">
        <f t="shared" si="228"/>
        <v>5.8769991353589214E-2</v>
      </c>
      <c r="BL479" s="57">
        <f t="shared" si="229"/>
        <v>-1.3824441204739487E-2</v>
      </c>
    </row>
    <row r="480" spans="2:64" x14ac:dyDescent="0.25">
      <c r="B480" s="118">
        <v>45264</v>
      </c>
      <c r="C480" s="62">
        <v>9.4892463684082031</v>
      </c>
      <c r="D480" s="62">
        <v>15.430914115905759</v>
      </c>
      <c r="E480" s="62">
        <v>4.6899905204772949</v>
      </c>
      <c r="F480" s="62">
        <v>4.8468337059020996</v>
      </c>
      <c r="G480" s="62">
        <v>61.677382659912112</v>
      </c>
      <c r="H480" s="62">
        <v>126486.6</v>
      </c>
      <c r="K480" s="67">
        <f t="shared" si="230"/>
        <v>0</v>
      </c>
      <c r="L480" s="67">
        <f t="shared" si="231"/>
        <v>7.6063699567147536E-2</v>
      </c>
      <c r="M480" s="67">
        <f t="shared" si="206"/>
        <v>5.0059659041228777E-2</v>
      </c>
      <c r="N480" s="67">
        <f t="shared" si="207"/>
        <v>6.7155492209060696E-2</v>
      </c>
      <c r="O480" s="67">
        <f t="shared" si="208"/>
        <v>6.2939914069064518E-3</v>
      </c>
      <c r="P480" s="67">
        <f t="shared" si="209"/>
        <v>-2.0875542006701941E-3</v>
      </c>
      <c r="S480" s="67">
        <f t="shared" si="232"/>
        <v>0</v>
      </c>
      <c r="T480" s="67">
        <f t="shared" si="233"/>
        <v>7.3309660328536808E-2</v>
      </c>
      <c r="U480" s="67">
        <f t="shared" si="210"/>
        <v>4.8846980689846532E-2</v>
      </c>
      <c r="V480" s="67">
        <f t="shared" si="211"/>
        <v>6.4996690108131236E-2</v>
      </c>
      <c r="W480" s="67">
        <f t="shared" si="212"/>
        <v>6.2742669633790412E-3</v>
      </c>
      <c r="X480" s="67">
        <f t="shared" si="213"/>
        <v>-2.0897361791349578E-3</v>
      </c>
      <c r="AR480" s="122">
        <f t="shared" si="214"/>
        <v>0</v>
      </c>
      <c r="AS480" s="76">
        <f t="shared" si="215"/>
        <v>7.3309660328536808E-2</v>
      </c>
      <c r="AT480" s="122">
        <f t="shared" si="216"/>
        <v>4.8846980689846532E-2</v>
      </c>
      <c r="AU480" s="76">
        <f t="shared" si="217"/>
        <v>6.4996690108131236E-2</v>
      </c>
      <c r="AV480" s="76">
        <f t="shared" si="218"/>
        <v>6.2742669633790412E-3</v>
      </c>
      <c r="AW480" s="76">
        <f t="shared" si="219"/>
        <v>-2.0897361791349578E-3</v>
      </c>
      <c r="AY480" s="118">
        <v>45502</v>
      </c>
      <c r="AZ480" s="123">
        <f t="shared" si="220"/>
        <v>0</v>
      </c>
      <c r="BA480" s="67">
        <f t="shared" si="221"/>
        <v>-1.0259279943043252E-2</v>
      </c>
      <c r="BB480" s="123">
        <f t="shared" si="222"/>
        <v>2.2013453248913975E-2</v>
      </c>
      <c r="BC480" s="67">
        <f t="shared" si="223"/>
        <v>3.8318873573853787E-2</v>
      </c>
      <c r="BD480" s="67">
        <f t="shared" si="224"/>
        <v>6.2084688212274784E-3</v>
      </c>
      <c r="BE480" s="67">
        <f t="shared" si="225"/>
        <v>-5.1249180149283609E-4</v>
      </c>
      <c r="BH480" s="57">
        <f t="shared" si="226"/>
        <v>-1.0259279943043252E-2</v>
      </c>
      <c r="BJ480" s="57">
        <f t="shared" si="227"/>
        <v>3.8318873573853787E-2</v>
      </c>
      <c r="BK480" s="57">
        <f t="shared" si="228"/>
        <v>6.2084688212274784E-3</v>
      </c>
      <c r="BL480" s="57">
        <f t="shared" si="229"/>
        <v>-5.1249180149283609E-4</v>
      </c>
    </row>
    <row r="481" spans="2:64" x14ac:dyDescent="0.25">
      <c r="B481" s="118">
        <v>45271</v>
      </c>
      <c r="C481" s="62">
        <v>9.4892463684082031</v>
      </c>
      <c r="D481" s="62">
        <v>15.805805397033691</v>
      </c>
      <c r="E481" s="62">
        <v>4.8443713188171387</v>
      </c>
      <c r="F481" s="62">
        <v>5.1255485534667971</v>
      </c>
      <c r="G481" s="62">
        <v>63.769216918945311</v>
      </c>
      <c r="H481" s="62">
        <v>128764.6</v>
      </c>
      <c r="K481" s="67">
        <f t="shared" si="230"/>
        <v>0</v>
      </c>
      <c r="L481" s="67">
        <f t="shared" si="231"/>
        <v>2.4294820015977159E-2</v>
      </c>
      <c r="M481" s="67">
        <f t="shared" si="206"/>
        <v>3.2917081104064216E-2</v>
      </c>
      <c r="N481" s="67">
        <f t="shared" si="207"/>
        <v>5.7504520368689471E-2</v>
      </c>
      <c r="O481" s="67">
        <f t="shared" si="208"/>
        <v>3.3915742997194576E-2</v>
      </c>
      <c r="P481" s="67">
        <f t="shared" si="209"/>
        <v>1.8009812897176403E-2</v>
      </c>
      <c r="S481" s="67">
        <f t="shared" si="232"/>
        <v>0</v>
      </c>
      <c r="T481" s="67">
        <f t="shared" si="233"/>
        <v>2.4004395350988667E-2</v>
      </c>
      <c r="U481" s="67">
        <f t="shared" si="210"/>
        <v>3.2386916929308653E-2</v>
      </c>
      <c r="V481" s="67">
        <f t="shared" si="211"/>
        <v>5.5911906509481003E-2</v>
      </c>
      <c r="W481" s="67">
        <f t="shared" si="212"/>
        <v>3.335328630297385E-2</v>
      </c>
      <c r="X481" s="67">
        <f t="shared" si="213"/>
        <v>1.7849557470061398E-2</v>
      </c>
      <c r="AR481" s="122">
        <f t="shared" si="214"/>
        <v>0</v>
      </c>
      <c r="AS481" s="76">
        <f t="shared" si="215"/>
        <v>2.4004395350988667E-2</v>
      </c>
      <c r="AT481" s="122">
        <f t="shared" si="216"/>
        <v>3.2386916929308653E-2</v>
      </c>
      <c r="AU481" s="76">
        <f t="shared" si="217"/>
        <v>5.5911906509481003E-2</v>
      </c>
      <c r="AV481" s="76">
        <f t="shared" si="218"/>
        <v>3.335328630297385E-2</v>
      </c>
      <c r="AW481" s="76">
        <f t="shared" si="219"/>
        <v>1.7849557470061398E-2</v>
      </c>
      <c r="AY481" s="118">
        <v>45509</v>
      </c>
      <c r="AZ481" s="123">
        <f t="shared" si="220"/>
        <v>0</v>
      </c>
      <c r="BA481" s="67">
        <f t="shared" si="221"/>
        <v>6.205083958314977E-3</v>
      </c>
      <c r="BB481" s="123">
        <f t="shared" si="222"/>
        <v>3.0253131147102565E-2</v>
      </c>
      <c r="BC481" s="67">
        <f t="shared" si="223"/>
        <v>3.344797347233653E-2</v>
      </c>
      <c r="BD481" s="67">
        <f t="shared" si="224"/>
        <v>4.2281847576907006E-2</v>
      </c>
      <c r="BE481" s="67">
        <f t="shared" si="225"/>
        <v>6.8112005563511534E-3</v>
      </c>
      <c r="BH481" s="57">
        <f t="shared" si="226"/>
        <v>6.205083958314977E-3</v>
      </c>
      <c r="BJ481" s="57">
        <f t="shared" si="227"/>
        <v>3.344797347233653E-2</v>
      </c>
      <c r="BK481" s="57">
        <f t="shared" si="228"/>
        <v>4.2281847576907006E-2</v>
      </c>
      <c r="BL481" s="57">
        <f t="shared" si="229"/>
        <v>6.8112005563511534E-3</v>
      </c>
    </row>
    <row r="482" spans="2:64" x14ac:dyDescent="0.25">
      <c r="B482" s="118">
        <v>45278</v>
      </c>
      <c r="C482" s="62">
        <v>9.4892463684082031</v>
      </c>
      <c r="D482" s="62">
        <v>16.59187126159668</v>
      </c>
      <c r="E482" s="62">
        <v>4.8976061820983876</v>
      </c>
      <c r="F482" s="62">
        <v>5.1483366012573244</v>
      </c>
      <c r="G482" s="62">
        <v>66.415248107910159</v>
      </c>
      <c r="H482" s="62">
        <v>131734.79999999999</v>
      </c>
      <c r="K482" s="67">
        <f t="shared" si="230"/>
        <v>0</v>
      </c>
      <c r="L482" s="67">
        <f t="shared" si="231"/>
        <v>4.9732730779445955E-2</v>
      </c>
      <c r="M482" s="67">
        <f t="shared" si="206"/>
        <v>1.0989013801329994E-2</v>
      </c>
      <c r="N482" s="67">
        <f t="shared" si="207"/>
        <v>4.4459724754950525E-3</v>
      </c>
      <c r="O482" s="67">
        <f t="shared" si="208"/>
        <v>4.1493863603941028E-2</v>
      </c>
      <c r="P482" s="67">
        <f t="shared" si="209"/>
        <v>2.3066898821570314E-2</v>
      </c>
      <c r="S482" s="67">
        <f t="shared" si="232"/>
        <v>0</v>
      </c>
      <c r="T482" s="67">
        <f t="shared" si="233"/>
        <v>4.8535589653276069E-2</v>
      </c>
      <c r="U482" s="67">
        <f t="shared" si="210"/>
        <v>1.0929073313940585E-2</v>
      </c>
      <c r="V482" s="67">
        <f t="shared" si="211"/>
        <v>4.4361183365598852E-3</v>
      </c>
      <c r="W482" s="67">
        <f t="shared" si="212"/>
        <v>4.0656089818614544E-2</v>
      </c>
      <c r="X482" s="67">
        <f t="shared" si="213"/>
        <v>2.2804879573839448E-2</v>
      </c>
      <c r="AR482" s="122">
        <f t="shared" si="214"/>
        <v>0</v>
      </c>
      <c r="AS482" s="76">
        <f t="shared" si="215"/>
        <v>4.8535589653276069E-2</v>
      </c>
      <c r="AT482" s="122">
        <f t="shared" si="216"/>
        <v>1.0929073313940585E-2</v>
      </c>
      <c r="AU482" s="76">
        <f t="shared" si="217"/>
        <v>4.4361183365598852E-3</v>
      </c>
      <c r="AV482" s="76">
        <f t="shared" si="218"/>
        <v>4.0656089818614544E-2</v>
      </c>
      <c r="AW482" s="76">
        <f t="shared" si="219"/>
        <v>2.2804879573839448E-2</v>
      </c>
      <c r="AY482" s="118">
        <v>45516</v>
      </c>
      <c r="AZ482" s="123">
        <f t="shared" si="220"/>
        <v>0</v>
      </c>
      <c r="BA482" s="67">
        <f t="shared" si="221"/>
        <v>4.7686114220027054E-2</v>
      </c>
      <c r="BB482" s="123">
        <f t="shared" si="222"/>
        <v>1.6090148765138222E-2</v>
      </c>
      <c r="BC482" s="67">
        <f t="shared" si="223"/>
        <v>-1.039335125121846E-3</v>
      </c>
      <c r="BD482" s="67">
        <f t="shared" si="224"/>
        <v>6.7090191437473357E-2</v>
      </c>
      <c r="BE482" s="67">
        <f t="shared" si="225"/>
        <v>4.0843112000275218E-2</v>
      </c>
      <c r="BH482" s="57">
        <f t="shared" si="226"/>
        <v>4.7686114220027054E-2</v>
      </c>
      <c r="BJ482" s="57">
        <f t="shared" si="227"/>
        <v>-1.039335125121846E-3</v>
      </c>
      <c r="BK482" s="57">
        <f t="shared" si="228"/>
        <v>6.7090191437473357E-2</v>
      </c>
      <c r="BL482" s="57">
        <f t="shared" si="229"/>
        <v>4.0843112000275218E-2</v>
      </c>
    </row>
    <row r="483" spans="2:64" x14ac:dyDescent="0.25">
      <c r="B483" s="118">
        <v>45285</v>
      </c>
      <c r="C483" s="62">
        <v>9.4892463684082031</v>
      </c>
      <c r="D483" s="62">
        <v>16.654873530069992</v>
      </c>
      <c r="E483" s="62">
        <v>4.9330959320068359</v>
      </c>
      <c r="F483" s="62">
        <v>5.1039290428161621</v>
      </c>
      <c r="G483" s="62">
        <v>67.729512532552079</v>
      </c>
      <c r="H483" s="62">
        <v>133970.66666666669</v>
      </c>
      <c r="K483" s="67">
        <f t="shared" si="230"/>
        <v>0</v>
      </c>
      <c r="L483" s="67">
        <f t="shared" si="231"/>
        <v>3.7971767909708021E-3</v>
      </c>
      <c r="M483" s="67">
        <f t="shared" si="206"/>
        <v>7.2463461921805639E-3</v>
      </c>
      <c r="N483" s="67">
        <f t="shared" si="207"/>
        <v>-8.6256128688860789E-3</v>
      </c>
      <c r="O483" s="67">
        <f t="shared" si="208"/>
        <v>1.9788594668900927E-2</v>
      </c>
      <c r="P483" s="67">
        <f t="shared" si="209"/>
        <v>1.697248309988475E-2</v>
      </c>
      <c r="S483" s="67">
        <f t="shared" si="232"/>
        <v>0</v>
      </c>
      <c r="T483" s="67">
        <f t="shared" si="233"/>
        <v>3.7899857132933945E-3</v>
      </c>
      <c r="U483" s="67">
        <f t="shared" si="210"/>
        <v>7.2202175743565156E-3</v>
      </c>
      <c r="V483" s="67">
        <f t="shared" si="211"/>
        <v>-8.6630287797130178E-3</v>
      </c>
      <c r="W483" s="67">
        <f t="shared" si="212"/>
        <v>1.959534568630257E-2</v>
      </c>
      <c r="X483" s="67">
        <f t="shared" si="213"/>
        <v>1.6830059768110788E-2</v>
      </c>
      <c r="AR483" s="122">
        <f t="shared" si="214"/>
        <v>0</v>
      </c>
      <c r="AS483" s="76">
        <f t="shared" si="215"/>
        <v>3.7899857132933945E-3</v>
      </c>
      <c r="AT483" s="122">
        <f t="shared" si="216"/>
        <v>7.2202175743565156E-3</v>
      </c>
      <c r="AU483" s="76">
        <f t="shared" si="217"/>
        <v>-8.6630287797130178E-3</v>
      </c>
      <c r="AV483" s="76">
        <f t="shared" si="218"/>
        <v>1.959534568630257E-2</v>
      </c>
      <c r="AW483" s="76">
        <f t="shared" si="219"/>
        <v>1.6830059768110788E-2</v>
      </c>
      <c r="AY483" s="118">
        <v>45523</v>
      </c>
      <c r="AZ483" s="123">
        <f t="shared" si="220"/>
        <v>0</v>
      </c>
      <c r="BA483" s="67">
        <f t="shared" si="221"/>
        <v>2.2715308940844937E-2</v>
      </c>
      <c r="BB483" s="123">
        <f t="shared" si="222"/>
        <v>1.1808271826699902E-2</v>
      </c>
      <c r="BC483" s="67">
        <f t="shared" si="223"/>
        <v>6.5641904064497863E-3</v>
      </c>
      <c r="BD483" s="67">
        <f t="shared" si="224"/>
        <v>-2.6046389650250731E-3</v>
      </c>
      <c r="BE483" s="67">
        <f t="shared" si="225"/>
        <v>2.1089314156470671E-2</v>
      </c>
      <c r="BH483" s="57">
        <f t="shared" si="226"/>
        <v>2.2715308940844937E-2</v>
      </c>
      <c r="BJ483" s="57">
        <f t="shared" si="227"/>
        <v>6.5641904064497863E-3</v>
      </c>
      <c r="BK483" s="57">
        <f t="shared" si="228"/>
        <v>-2.6046389650250731E-3</v>
      </c>
      <c r="BL483" s="57">
        <f t="shared" si="229"/>
        <v>2.1089314156470671E-2</v>
      </c>
    </row>
    <row r="484" spans="2:64" x14ac:dyDescent="0.25">
      <c r="B484" s="118">
        <v>45292</v>
      </c>
      <c r="C484" s="62">
        <v>9.4892463684082031</v>
      </c>
      <c r="D484" s="62">
        <v>16.720345497131351</v>
      </c>
      <c r="E484" s="62">
        <v>4.8247255086898804</v>
      </c>
      <c r="F484" s="62">
        <v>5.0327234268188477</v>
      </c>
      <c r="G484" s="62">
        <v>66.119136810302734</v>
      </c>
      <c r="H484" s="62">
        <v>132195</v>
      </c>
      <c r="K484" s="67">
        <f t="shared" si="230"/>
        <v>0</v>
      </c>
      <c r="L484" s="67">
        <f t="shared" si="231"/>
        <v>3.9310996233716811E-3</v>
      </c>
      <c r="M484" s="67">
        <f t="shared" si="206"/>
        <v>-2.1968034842750228E-2</v>
      </c>
      <c r="N484" s="67">
        <f t="shared" si="207"/>
        <v>-1.3951137525616053E-2</v>
      </c>
      <c r="O484" s="67">
        <f t="shared" si="208"/>
        <v>-2.3776573343494367E-2</v>
      </c>
      <c r="P484" s="67">
        <f t="shared" si="209"/>
        <v>-1.3254145186010979E-2</v>
      </c>
      <c r="S484" s="67">
        <f t="shared" si="232"/>
        <v>0</v>
      </c>
      <c r="T484" s="67">
        <f t="shared" si="233"/>
        <v>3.9233930415387081E-3</v>
      </c>
      <c r="U484" s="67">
        <f t="shared" si="210"/>
        <v>-2.2212925271570025E-2</v>
      </c>
      <c r="V484" s="67">
        <f t="shared" si="211"/>
        <v>-1.404936934531994E-2</v>
      </c>
      <c r="W484" s="67">
        <f t="shared" si="212"/>
        <v>-2.4063798012785929E-2</v>
      </c>
      <c r="X484" s="67">
        <f t="shared" si="213"/>
        <v>-1.334276529524101E-2</v>
      </c>
      <c r="AR484" s="122">
        <f t="shared" si="214"/>
        <v>0</v>
      </c>
      <c r="AS484" s="76">
        <f t="shared" si="215"/>
        <v>3.9233930415387081E-3</v>
      </c>
      <c r="AT484" s="122">
        <f t="shared" si="216"/>
        <v>-2.2212925271570025E-2</v>
      </c>
      <c r="AU484" s="76">
        <f t="shared" si="217"/>
        <v>-1.404936934531994E-2</v>
      </c>
      <c r="AV484" s="76">
        <f t="shared" si="218"/>
        <v>-2.4063798012785929E-2</v>
      </c>
      <c r="AW484" s="76">
        <f t="shared" si="219"/>
        <v>-1.334276529524101E-2</v>
      </c>
      <c r="AY484" s="118">
        <v>45530</v>
      </c>
      <c r="AZ484" s="123">
        <f t="shared" si="220"/>
        <v>0</v>
      </c>
      <c r="BA484" s="67">
        <f t="shared" si="221"/>
        <v>9.4211407059790787E-3</v>
      </c>
      <c r="BB484" s="123">
        <f t="shared" si="222"/>
        <v>-6.6249460780098326E-3</v>
      </c>
      <c r="BC484" s="67">
        <f t="shared" si="223"/>
        <v>-6.5641904064498019E-3</v>
      </c>
      <c r="BD484" s="67">
        <f t="shared" si="224"/>
        <v>-2.4169676811083809E-2</v>
      </c>
      <c r="BE484" s="67">
        <f t="shared" si="225"/>
        <v>5.7908020198751287E-3</v>
      </c>
      <c r="BH484" s="57">
        <f t="shared" si="226"/>
        <v>9.4211407059790787E-3</v>
      </c>
      <c r="BJ484" s="57">
        <f t="shared" si="227"/>
        <v>-6.5641904064498019E-3</v>
      </c>
      <c r="BK484" s="57">
        <f t="shared" si="228"/>
        <v>-2.4169676811083809E-2</v>
      </c>
      <c r="BL484" s="57">
        <f t="shared" si="229"/>
        <v>5.7908020198751287E-3</v>
      </c>
    </row>
    <row r="485" spans="2:64" x14ac:dyDescent="0.25">
      <c r="B485" s="118">
        <v>45299</v>
      </c>
      <c r="C485" s="62">
        <v>9.4892463684082031</v>
      </c>
      <c r="D485" s="62">
        <v>17.8055721282959</v>
      </c>
      <c r="E485" s="62">
        <v>4.9773236274719226</v>
      </c>
      <c r="F485" s="62">
        <v>5.1903318405151371</v>
      </c>
      <c r="G485" s="62">
        <v>67.934768676757813</v>
      </c>
      <c r="H485" s="62">
        <v>131270.39999999999</v>
      </c>
      <c r="K485" s="67">
        <f t="shared" si="230"/>
        <v>0</v>
      </c>
      <c r="L485" s="67">
        <f t="shared" si="231"/>
        <v>6.490455782452198E-2</v>
      </c>
      <c r="M485" s="67">
        <f t="shared" si="206"/>
        <v>3.1628352433147988E-2</v>
      </c>
      <c r="N485" s="67">
        <f t="shared" si="207"/>
        <v>3.131672462993107E-2</v>
      </c>
      <c r="O485" s="67">
        <f t="shared" si="208"/>
        <v>2.7460005590577596E-2</v>
      </c>
      <c r="P485" s="67">
        <f t="shared" si="209"/>
        <v>-6.9942130942926006E-3</v>
      </c>
      <c r="S485" s="67">
        <f t="shared" si="232"/>
        <v>0</v>
      </c>
      <c r="T485" s="67">
        <f t="shared" si="233"/>
        <v>6.2885178079362683E-2</v>
      </c>
      <c r="U485" s="67">
        <f t="shared" si="210"/>
        <v>3.1138478588000347E-2</v>
      </c>
      <c r="V485" s="67">
        <f t="shared" si="211"/>
        <v>3.0836359245074441E-2</v>
      </c>
      <c r="W485" s="67">
        <f t="shared" si="212"/>
        <v>2.7089742631256235E-2</v>
      </c>
      <c r="X485" s="67">
        <f t="shared" si="213"/>
        <v>-7.018787254340803E-3</v>
      </c>
      <c r="AR485" s="122">
        <f t="shared" si="214"/>
        <v>0</v>
      </c>
      <c r="AS485" s="76">
        <f t="shared" si="215"/>
        <v>6.2885178079362683E-2</v>
      </c>
      <c r="AT485" s="122">
        <f t="shared" si="216"/>
        <v>3.1138478588000347E-2</v>
      </c>
      <c r="AU485" s="76">
        <f t="shared" si="217"/>
        <v>3.0836359245074441E-2</v>
      </c>
      <c r="AV485" s="76">
        <f t="shared" si="218"/>
        <v>2.7089742631256235E-2</v>
      </c>
      <c r="AW485" s="76">
        <f t="shared" si="219"/>
        <v>-7.018787254340803E-3</v>
      </c>
      <c r="AY485" s="118">
        <v>45537</v>
      </c>
      <c r="AZ485" s="123">
        <f t="shared" si="220"/>
        <v>0</v>
      </c>
      <c r="BA485" s="67">
        <f t="shared" si="221"/>
        <v>3.764241861196798E-2</v>
      </c>
      <c r="BB485" s="123">
        <f t="shared" si="222"/>
        <v>3.5193142461231376E-2</v>
      </c>
      <c r="BC485" s="67">
        <f t="shared" si="223"/>
        <v>2.8700277397831188E-2</v>
      </c>
      <c r="BD485" s="67">
        <f t="shared" si="224"/>
        <v>-9.0162101860681403E-3</v>
      </c>
      <c r="BE485" s="67">
        <f t="shared" si="225"/>
        <v>-9.6133864511708089E-3</v>
      </c>
      <c r="BH485" s="57">
        <f t="shared" si="226"/>
        <v>3.764241861196798E-2</v>
      </c>
      <c r="BJ485" s="57">
        <f t="shared" si="227"/>
        <v>2.8700277397831188E-2</v>
      </c>
      <c r="BK485" s="57">
        <f t="shared" si="228"/>
        <v>-9.0162101860681403E-3</v>
      </c>
      <c r="BL485" s="57">
        <f t="shared" si="229"/>
        <v>-9.6133864511708089E-3</v>
      </c>
    </row>
    <row r="486" spans="2:64" x14ac:dyDescent="0.25">
      <c r="B486" s="118">
        <v>45306</v>
      </c>
      <c r="C486" s="62">
        <v>9.4892463684082031</v>
      </c>
      <c r="D486" s="62">
        <v>18.32772521972656</v>
      </c>
      <c r="E486" s="62">
        <v>4.9610223770141602</v>
      </c>
      <c r="F486" s="62">
        <v>5.2136149406433114</v>
      </c>
      <c r="G486" s="62">
        <v>69.162705993652338</v>
      </c>
      <c r="H486" s="62">
        <v>128858.2</v>
      </c>
      <c r="K486" s="67">
        <f t="shared" si="230"/>
        <v>0</v>
      </c>
      <c r="L486" s="67">
        <f t="shared" si="231"/>
        <v>2.9325263331520635E-2</v>
      </c>
      <c r="M486" s="67">
        <f t="shared" si="206"/>
        <v>-3.2751035853463284E-3</v>
      </c>
      <c r="N486" s="67">
        <f t="shared" si="207"/>
        <v>4.4858596412717944E-3</v>
      </c>
      <c r="O486" s="67">
        <f t="shared" si="208"/>
        <v>1.8075241011523913E-2</v>
      </c>
      <c r="P486" s="67">
        <f t="shared" si="209"/>
        <v>-1.8375810540685489E-2</v>
      </c>
      <c r="S486" s="67">
        <f t="shared" si="232"/>
        <v>0</v>
      </c>
      <c r="T486" s="67">
        <f t="shared" si="233"/>
        <v>2.8903503436019093E-2</v>
      </c>
      <c r="U486" s="67">
        <f t="shared" si="210"/>
        <v>-3.2804784758510125E-3</v>
      </c>
      <c r="V486" s="67">
        <f t="shared" si="211"/>
        <v>4.4758281615965619E-3</v>
      </c>
      <c r="W486" s="67">
        <f t="shared" si="212"/>
        <v>1.7913826017433156E-2</v>
      </c>
      <c r="X486" s="67">
        <f t="shared" si="213"/>
        <v>-1.8546743000604143E-2</v>
      </c>
      <c r="AR486" s="122">
        <f t="shared" si="214"/>
        <v>0</v>
      </c>
      <c r="AS486" s="76">
        <f t="shared" si="215"/>
        <v>2.8903503436019093E-2</v>
      </c>
      <c r="AT486" s="122">
        <f t="shared" si="216"/>
        <v>-3.2804784758510125E-3</v>
      </c>
      <c r="AU486" s="76">
        <f t="shared" si="217"/>
        <v>4.4758281615965619E-3</v>
      </c>
      <c r="AV486" s="76">
        <f t="shared" si="218"/>
        <v>1.7913826017433156E-2</v>
      </c>
      <c r="AW486" s="76">
        <f t="shared" si="219"/>
        <v>-1.8546743000604143E-2</v>
      </c>
      <c r="AY486" s="118">
        <v>45544</v>
      </c>
      <c r="AZ486" s="123">
        <f t="shared" si="220"/>
        <v>0</v>
      </c>
      <c r="BA486" s="67">
        <f t="shared" si="221"/>
        <v>3.0958273530116334E-2</v>
      </c>
      <c r="BB486" s="123">
        <f t="shared" si="222"/>
        <v>6.3535340598113194E-2</v>
      </c>
      <c r="BC486" s="67">
        <f t="shared" si="223"/>
        <v>7.7734162828991066E-2</v>
      </c>
      <c r="BD486" s="67">
        <f t="shared" si="224"/>
        <v>-1.6853388974354805E-4</v>
      </c>
      <c r="BE486" s="67">
        <f t="shared" si="225"/>
        <v>-5.7428313341795515E-3</v>
      </c>
      <c r="BH486" s="57">
        <f t="shared" si="226"/>
        <v>3.0958273530116334E-2</v>
      </c>
      <c r="BJ486" s="57">
        <f t="shared" si="227"/>
        <v>7.7734162828991066E-2</v>
      </c>
      <c r="BK486" s="57">
        <f t="shared" si="228"/>
        <v>-1.6853388974354805E-4</v>
      </c>
      <c r="BL486" s="57">
        <f t="shared" si="229"/>
        <v>-5.7428313341795515E-3</v>
      </c>
    </row>
    <row r="487" spans="2:64" x14ac:dyDescent="0.25">
      <c r="B487" s="118">
        <v>45313</v>
      </c>
      <c r="C487" s="62">
        <v>9.4892463684082031</v>
      </c>
      <c r="D487" s="62">
        <v>18.152583312988281</v>
      </c>
      <c r="E487" s="62">
        <v>4.8541586875915526</v>
      </c>
      <c r="F487" s="62">
        <v>5.1222738265991206</v>
      </c>
      <c r="G487" s="62">
        <v>69.539418029785153</v>
      </c>
      <c r="H487" s="62">
        <v>127963.4</v>
      </c>
      <c r="K487" s="67">
        <f t="shared" si="230"/>
        <v>0</v>
      </c>
      <c r="L487" s="67">
        <f t="shared" si="231"/>
        <v>-9.5561181018672947E-3</v>
      </c>
      <c r="M487" s="67">
        <f t="shared" si="206"/>
        <v>-2.1540658618622199E-2</v>
      </c>
      <c r="N487" s="67">
        <f t="shared" si="207"/>
        <v>-1.7519727690691322E-2</v>
      </c>
      <c r="O487" s="67">
        <f t="shared" si="208"/>
        <v>5.4467509725166785E-3</v>
      </c>
      <c r="P487" s="67">
        <f t="shared" si="209"/>
        <v>-6.9440671994487335E-3</v>
      </c>
      <c r="S487" s="67">
        <f t="shared" si="232"/>
        <v>0</v>
      </c>
      <c r="T487" s="67">
        <f t="shared" si="233"/>
        <v>-9.6020707856317757E-3</v>
      </c>
      <c r="U487" s="67">
        <f t="shared" si="210"/>
        <v>-2.1776044995642087E-2</v>
      </c>
      <c r="V487" s="67">
        <f t="shared" si="211"/>
        <v>-1.767501451480305E-2</v>
      </c>
      <c r="W487" s="67">
        <f t="shared" si="212"/>
        <v>5.4319710684536168E-3</v>
      </c>
      <c r="X487" s="67">
        <f t="shared" si="213"/>
        <v>-6.9682894330928922E-3</v>
      </c>
      <c r="AR487" s="122">
        <f t="shared" si="214"/>
        <v>0</v>
      </c>
      <c r="AS487" s="76">
        <f t="shared" si="215"/>
        <v>-9.6020707856317757E-3</v>
      </c>
      <c r="AT487" s="122">
        <f t="shared" si="216"/>
        <v>-2.1776044995642087E-2</v>
      </c>
      <c r="AU487" s="76">
        <f t="shared" si="217"/>
        <v>-1.767501451480305E-2</v>
      </c>
      <c r="AV487" s="76">
        <f t="shared" si="218"/>
        <v>5.4319710684536168E-3</v>
      </c>
      <c r="AW487" s="76">
        <f t="shared" si="219"/>
        <v>-6.9682894330928922E-3</v>
      </c>
      <c r="AY487" s="118">
        <v>45551</v>
      </c>
      <c r="AZ487" s="123">
        <f t="shared" si="220"/>
        <v>0</v>
      </c>
      <c r="BA487" s="67">
        <f t="shared" si="221"/>
        <v>2.4248670636902277E-2</v>
      </c>
      <c r="BB487" s="123">
        <f t="shared" si="222"/>
        <v>9.9867591076261957E-3</v>
      </c>
      <c r="BC487" s="67">
        <f t="shared" si="223"/>
        <v>1.0539522101436404E-2</v>
      </c>
      <c r="BD487" s="67">
        <f t="shared" si="224"/>
        <v>7.7643568132756344E-3</v>
      </c>
      <c r="BE487" s="67">
        <f t="shared" si="225"/>
        <v>-6.9085702168086415E-3</v>
      </c>
      <c r="BH487" s="57">
        <f t="shared" si="226"/>
        <v>2.4248670636902277E-2</v>
      </c>
      <c r="BJ487" s="57">
        <f t="shared" si="227"/>
        <v>1.0539522101436404E-2</v>
      </c>
      <c r="BK487" s="57">
        <f t="shared" si="228"/>
        <v>7.7643568132756344E-3</v>
      </c>
      <c r="BL487" s="57">
        <f t="shared" si="229"/>
        <v>-6.9085702168086415E-3</v>
      </c>
    </row>
    <row r="488" spans="2:64" x14ac:dyDescent="0.25">
      <c r="B488" s="118">
        <v>45320</v>
      </c>
      <c r="C488" s="62">
        <v>9.4892463684082031</v>
      </c>
      <c r="D488" s="62">
        <v>17.4847526550293</v>
      </c>
      <c r="E488" s="62">
        <v>4.7654069900512699</v>
      </c>
      <c r="F488" s="62">
        <v>5.0166045188903814</v>
      </c>
      <c r="G488" s="62">
        <v>71.033581542968747</v>
      </c>
      <c r="H488" s="62">
        <v>127864</v>
      </c>
      <c r="K488" s="67">
        <f t="shared" si="230"/>
        <v>0</v>
      </c>
      <c r="L488" s="67">
        <f t="shared" si="231"/>
        <v>-3.6789841227785058E-2</v>
      </c>
      <c r="M488" s="67">
        <f t="shared" si="206"/>
        <v>-1.8283641564325936E-2</v>
      </c>
      <c r="N488" s="67">
        <f t="shared" si="207"/>
        <v>-2.0629375017012119E-2</v>
      </c>
      <c r="O488" s="67">
        <f t="shared" si="208"/>
        <v>2.1486569136135225E-2</v>
      </c>
      <c r="P488" s="67">
        <f t="shared" si="209"/>
        <v>-7.7678461184993441E-4</v>
      </c>
      <c r="S488" s="67">
        <f t="shared" si="232"/>
        <v>0</v>
      </c>
      <c r="T488" s="67">
        <f t="shared" si="233"/>
        <v>-3.7483657585134916E-2</v>
      </c>
      <c r="U488" s="67">
        <f t="shared" si="210"/>
        <v>-1.8452853047049137E-2</v>
      </c>
      <c r="V488" s="67">
        <f t="shared" si="211"/>
        <v>-2.0845133033852117E-2</v>
      </c>
      <c r="W488" s="67">
        <f t="shared" si="212"/>
        <v>2.1258987011064667E-2</v>
      </c>
      <c r="X488" s="67">
        <f t="shared" si="213"/>
        <v>-7.7708646534342663E-4</v>
      </c>
      <c r="AR488" s="122">
        <f t="shared" si="214"/>
        <v>0</v>
      </c>
      <c r="AS488" s="76">
        <f t="shared" si="215"/>
        <v>-3.7483657585134916E-2</v>
      </c>
      <c r="AT488" s="122">
        <f t="shared" si="216"/>
        <v>-1.8452853047049137E-2</v>
      </c>
      <c r="AU488" s="76">
        <f t="shared" si="217"/>
        <v>-2.0845133033852117E-2</v>
      </c>
      <c r="AV488" s="76">
        <f t="shared" si="218"/>
        <v>2.1258987011064667E-2</v>
      </c>
      <c r="AW488" s="76">
        <f t="shared" si="219"/>
        <v>-7.7708646534342663E-4</v>
      </c>
      <c r="AY488" s="118">
        <v>45558</v>
      </c>
      <c r="AZ488" s="123">
        <f t="shared" si="220"/>
        <v>0</v>
      </c>
      <c r="BA488" s="67">
        <f t="shared" si="221"/>
        <v>-6.2570154705508932E-2</v>
      </c>
      <c r="BB488" s="123">
        <f t="shared" si="222"/>
        <v>-4.2977352580298604E-2</v>
      </c>
      <c r="BC488" s="67">
        <f t="shared" si="223"/>
        <v>-5.8083939841329188E-2</v>
      </c>
      <c r="BD488" s="67">
        <f t="shared" si="224"/>
        <v>-4.059207708065074E-2</v>
      </c>
      <c r="BE488" s="67">
        <f t="shared" si="225"/>
        <v>-1.199354167409181E-2</v>
      </c>
      <c r="BH488" s="57">
        <f t="shared" si="226"/>
        <v>-6.2570154705508932E-2</v>
      </c>
      <c r="BJ488" s="57">
        <f t="shared" si="227"/>
        <v>-5.8083939841329188E-2</v>
      </c>
      <c r="BK488" s="57">
        <f t="shared" si="228"/>
        <v>-4.059207708065074E-2</v>
      </c>
      <c r="BL488" s="57">
        <f t="shared" si="229"/>
        <v>-1.199354167409181E-2</v>
      </c>
    </row>
    <row r="489" spans="2:64" x14ac:dyDescent="0.25">
      <c r="B489" s="118">
        <v>45327</v>
      </c>
      <c r="C489" s="62">
        <v>9.4892463684082031</v>
      </c>
      <c r="D489" s="62">
        <v>17.600968551635741</v>
      </c>
      <c r="E489" s="62">
        <v>4.7798971176147456</v>
      </c>
      <c r="F489" s="62">
        <v>4.9807844161987296</v>
      </c>
      <c r="G489" s="62">
        <v>72.207174682617193</v>
      </c>
      <c r="H489" s="62">
        <v>128772</v>
      </c>
      <c r="K489" s="67">
        <f t="shared" si="230"/>
        <v>0</v>
      </c>
      <c r="L489" s="67">
        <f t="shared" si="231"/>
        <v>6.6466994929443857E-3</v>
      </c>
      <c r="M489" s="67">
        <f t="shared" si="206"/>
        <v>3.0406904580713157E-3</v>
      </c>
      <c r="N489" s="67">
        <f t="shared" si="207"/>
        <v>-7.1403082616475766E-3</v>
      </c>
      <c r="O489" s="67">
        <f t="shared" si="208"/>
        <v>1.6521666430947546E-2</v>
      </c>
      <c r="P489" s="67">
        <f t="shared" si="209"/>
        <v>7.101295126071383E-3</v>
      </c>
      <c r="S489" s="67">
        <f t="shared" si="232"/>
        <v>0</v>
      </c>
      <c r="T489" s="67">
        <f t="shared" si="233"/>
        <v>6.6247075811698168E-3</v>
      </c>
      <c r="U489" s="67">
        <f t="shared" si="210"/>
        <v>3.0360769087247907E-3</v>
      </c>
      <c r="V489" s="67">
        <f t="shared" si="211"/>
        <v>-7.1659222634233855E-3</v>
      </c>
      <c r="W489" s="67">
        <f t="shared" si="212"/>
        <v>1.6386668596882748E-2</v>
      </c>
      <c r="X489" s="67">
        <f t="shared" si="213"/>
        <v>7.0761996666382975E-3</v>
      </c>
      <c r="AR489" s="122">
        <f t="shared" si="214"/>
        <v>0</v>
      </c>
      <c r="AS489" s="76">
        <f t="shared" si="215"/>
        <v>6.6247075811698168E-3</v>
      </c>
      <c r="AT489" s="122">
        <f t="shared" si="216"/>
        <v>3.0360769087247907E-3</v>
      </c>
      <c r="AU489" s="76">
        <f t="shared" si="217"/>
        <v>-7.1659222634233855E-3</v>
      </c>
      <c r="AV489" s="76">
        <f t="shared" si="218"/>
        <v>1.6386668596882748E-2</v>
      </c>
      <c r="AW489" s="76">
        <f t="shared" si="219"/>
        <v>7.0761996666382975E-3</v>
      </c>
      <c r="AY489" s="118">
        <v>45565</v>
      </c>
      <c r="AZ489" s="123">
        <f t="shared" si="220"/>
        <v>0</v>
      </c>
      <c r="BA489" s="67">
        <f t="shared" si="221"/>
        <v>-3.0648501543420047E-2</v>
      </c>
      <c r="BB489" s="123">
        <f t="shared" si="222"/>
        <v>-4.4907657502911986E-2</v>
      </c>
      <c r="BC489" s="67">
        <f t="shared" si="223"/>
        <v>-4.3412521413934931E-2</v>
      </c>
      <c r="BD489" s="67">
        <f t="shared" si="224"/>
        <v>-2.6425864302132909E-2</v>
      </c>
      <c r="BE489" s="67">
        <f t="shared" si="225"/>
        <v>1.8768831095875983E-3</v>
      </c>
      <c r="BH489" s="57">
        <f t="shared" si="226"/>
        <v>-3.0648501543420047E-2</v>
      </c>
      <c r="BJ489" s="57">
        <f t="shared" si="227"/>
        <v>-4.3412521413934931E-2</v>
      </c>
      <c r="BK489" s="57">
        <f t="shared" si="228"/>
        <v>-2.6425864302132909E-2</v>
      </c>
      <c r="BL489" s="57">
        <f t="shared" si="229"/>
        <v>1.8768831095875983E-3</v>
      </c>
    </row>
    <row r="490" spans="2:64" x14ac:dyDescent="0.25">
      <c r="B490" s="118">
        <v>45334</v>
      </c>
      <c r="C490" s="62">
        <v>9.4892463684082031</v>
      </c>
      <c r="D490" s="62">
        <v>17.70790863037109</v>
      </c>
      <c r="E490" s="62">
        <v>4.5794518788655596</v>
      </c>
      <c r="F490" s="62">
        <v>4.7521325747172041</v>
      </c>
      <c r="G490" s="62">
        <v>72.782513936360672</v>
      </c>
      <c r="H490" s="62">
        <v>127849.3333333333</v>
      </c>
      <c r="K490" s="67">
        <f t="shared" si="230"/>
        <v>0</v>
      </c>
      <c r="L490" s="67">
        <f t="shared" si="231"/>
        <v>6.0758064774457665E-3</v>
      </c>
      <c r="M490" s="67">
        <f t="shared" si="206"/>
        <v>-4.1935052955535568E-2</v>
      </c>
      <c r="N490" s="67">
        <f t="shared" si="207"/>
        <v>-4.5906793463674878E-2</v>
      </c>
      <c r="O490" s="67">
        <f t="shared" si="208"/>
        <v>7.9678959365514501E-3</v>
      </c>
      <c r="P490" s="67">
        <f t="shared" si="209"/>
        <v>-7.1651187111072545E-3</v>
      </c>
      <c r="S490" s="67">
        <f t="shared" si="232"/>
        <v>0</v>
      </c>
      <c r="T490" s="67">
        <f t="shared" si="233"/>
        <v>6.0574231898886909E-3</v>
      </c>
      <c r="U490" s="67">
        <f t="shared" si="210"/>
        <v>-4.2839708899543041E-2</v>
      </c>
      <c r="V490" s="67">
        <f t="shared" si="211"/>
        <v>-4.6993911534430825E-2</v>
      </c>
      <c r="W490" s="67">
        <f t="shared" si="212"/>
        <v>7.936319872683931E-3</v>
      </c>
      <c r="X490" s="67">
        <f t="shared" si="213"/>
        <v>-7.190911453400518E-3</v>
      </c>
      <c r="AR490" s="122">
        <f t="shared" si="214"/>
        <v>0</v>
      </c>
      <c r="AS490" s="76">
        <f t="shared" si="215"/>
        <v>6.0574231898886909E-3</v>
      </c>
      <c r="AT490" s="122">
        <f t="shared" si="216"/>
        <v>-4.2839708899543041E-2</v>
      </c>
      <c r="AU490" s="76">
        <f t="shared" si="217"/>
        <v>-4.6993911534430825E-2</v>
      </c>
      <c r="AV490" s="76">
        <f t="shared" si="218"/>
        <v>7.936319872683931E-3</v>
      </c>
      <c r="AW490" s="76">
        <f t="shared" si="219"/>
        <v>-7.190911453400518E-3</v>
      </c>
      <c r="AY490" s="118">
        <v>45572</v>
      </c>
      <c r="AZ490" s="123">
        <f t="shared" si="220"/>
        <v>0</v>
      </c>
      <c r="BA490" s="67">
        <f t="shared" si="221"/>
        <v>-3.1171665220398694E-2</v>
      </c>
      <c r="BB490" s="123">
        <f t="shared" si="222"/>
        <v>-4.2103725931282275E-2</v>
      </c>
      <c r="BC490" s="67">
        <f t="shared" si="223"/>
        <v>-3.9329913929570817E-2</v>
      </c>
      <c r="BD490" s="67">
        <f t="shared" si="224"/>
        <v>-4.1437509379896736E-3</v>
      </c>
      <c r="BE490" s="67">
        <f t="shared" si="225"/>
        <v>-1.1334387917486203E-2</v>
      </c>
      <c r="BH490" s="57">
        <f t="shared" si="226"/>
        <v>-3.1171665220398694E-2</v>
      </c>
      <c r="BJ490" s="57">
        <f t="shared" si="227"/>
        <v>-3.9329913929570817E-2</v>
      </c>
      <c r="BK490" s="57">
        <f t="shared" si="228"/>
        <v>-4.1437509379896736E-3</v>
      </c>
      <c r="BL490" s="57">
        <f t="shared" si="229"/>
        <v>-1.1334387917486203E-2</v>
      </c>
    </row>
    <row r="491" spans="2:64" x14ac:dyDescent="0.25">
      <c r="B491" s="118">
        <v>45341</v>
      </c>
      <c r="C491" s="62">
        <v>9.4892463684082031</v>
      </c>
      <c r="D491" s="62">
        <v>17.684446716308589</v>
      </c>
      <c r="E491" s="62">
        <v>4.5444342613220217</v>
      </c>
      <c r="F491" s="62">
        <v>4.7121339797973629</v>
      </c>
      <c r="G491" s="62">
        <v>73.165258789062506</v>
      </c>
      <c r="H491" s="62">
        <v>129728.8</v>
      </c>
      <c r="K491" s="67">
        <f t="shared" si="230"/>
        <v>0</v>
      </c>
      <c r="L491" s="67">
        <f t="shared" si="231"/>
        <v>-1.3249398645677202E-3</v>
      </c>
      <c r="M491" s="67">
        <f t="shared" si="206"/>
        <v>-7.646683155498657E-3</v>
      </c>
      <c r="N491" s="67">
        <f t="shared" si="207"/>
        <v>-8.4169779127472033E-3</v>
      </c>
      <c r="O491" s="67">
        <f t="shared" si="208"/>
        <v>5.2587473556697795E-3</v>
      </c>
      <c r="P491" s="67">
        <f t="shared" si="209"/>
        <v>1.4700637208380885E-2</v>
      </c>
      <c r="S491" s="67">
        <f t="shared" si="232"/>
        <v>0</v>
      </c>
      <c r="T491" s="67">
        <f t="shared" si="233"/>
        <v>-1.325818373456784E-3</v>
      </c>
      <c r="U491" s="67">
        <f t="shared" si="210"/>
        <v>-7.6760689354871021E-3</v>
      </c>
      <c r="V491" s="67">
        <f t="shared" si="211"/>
        <v>-8.4526007030041213E-3</v>
      </c>
      <c r="W491" s="67">
        <f t="shared" si="212"/>
        <v>5.2449684292793673E-3</v>
      </c>
      <c r="X491" s="67">
        <f t="shared" si="213"/>
        <v>1.4593630279820233E-2</v>
      </c>
      <c r="AR491" s="122">
        <f t="shared" si="214"/>
        <v>0</v>
      </c>
      <c r="AS491" s="76">
        <f t="shared" si="215"/>
        <v>-1.325818373456784E-3</v>
      </c>
      <c r="AT491" s="122">
        <f t="shared" si="216"/>
        <v>-7.6760689354871021E-3</v>
      </c>
      <c r="AU491" s="76">
        <f t="shared" si="217"/>
        <v>-8.4526007030041213E-3</v>
      </c>
      <c r="AV491" s="76">
        <f t="shared" si="218"/>
        <v>5.2449684292793673E-3</v>
      </c>
      <c r="AW491" s="76">
        <f t="shared" si="219"/>
        <v>1.4593630279820233E-2</v>
      </c>
      <c r="AY491" s="118">
        <v>45579</v>
      </c>
      <c r="AZ491" s="123">
        <f t="shared" si="220"/>
        <v>0</v>
      </c>
      <c r="BA491" s="67">
        <f t="shared" si="221"/>
        <v>-1.681917313422238E-2</v>
      </c>
      <c r="BB491" s="123">
        <f t="shared" si="222"/>
        <v>-5.2950117169025855E-3</v>
      </c>
      <c r="BC491" s="67">
        <f t="shared" si="223"/>
        <v>-1.0655814382483949E-3</v>
      </c>
      <c r="BD491" s="67">
        <f t="shared" si="224"/>
        <v>2.4959196752692953E-2</v>
      </c>
      <c r="BE491" s="67">
        <f t="shared" si="225"/>
        <v>1.9145458573897858E-3</v>
      </c>
      <c r="BH491" s="57">
        <f t="shared" si="226"/>
        <v>-1.681917313422238E-2</v>
      </c>
      <c r="BJ491" s="57">
        <f t="shared" si="227"/>
        <v>-1.0655814382483949E-3</v>
      </c>
      <c r="BK491" s="57">
        <f t="shared" si="228"/>
        <v>2.4959196752692953E-2</v>
      </c>
      <c r="BL491" s="57">
        <f t="shared" si="229"/>
        <v>1.9145458573897858E-3</v>
      </c>
    </row>
    <row r="492" spans="2:64" x14ac:dyDescent="0.25">
      <c r="B492" s="118">
        <v>45348</v>
      </c>
      <c r="C492" s="62">
        <v>9.4892463684082031</v>
      </c>
      <c r="D492" s="62">
        <v>17.044441223144531</v>
      </c>
      <c r="E492" s="62">
        <v>4.5245102882385257</v>
      </c>
      <c r="F492" s="62">
        <v>4.6763137817382816</v>
      </c>
      <c r="G492" s="62">
        <v>72.132929992675784</v>
      </c>
      <c r="H492" s="62">
        <v>129930.6</v>
      </c>
      <c r="K492" s="67">
        <f t="shared" si="230"/>
        <v>0</v>
      </c>
      <c r="L492" s="67">
        <f t="shared" si="231"/>
        <v>-3.6190303458792705E-2</v>
      </c>
      <c r="M492" s="67">
        <f t="shared" si="206"/>
        <v>-4.3842581799609093E-3</v>
      </c>
      <c r="N492" s="67">
        <f t="shared" si="207"/>
        <v>-7.6016934604694608E-3</v>
      </c>
      <c r="O492" s="67">
        <f t="shared" si="208"/>
        <v>-1.4109548896190649E-2</v>
      </c>
      <c r="P492" s="67">
        <f t="shared" si="209"/>
        <v>1.5555528147952469E-3</v>
      </c>
      <c r="S492" s="67">
        <f t="shared" si="232"/>
        <v>0</v>
      </c>
      <c r="T492" s="67">
        <f t="shared" si="233"/>
        <v>-3.6861414086518468E-2</v>
      </c>
      <c r="U492" s="67">
        <f t="shared" si="210"/>
        <v>-4.3938972235430486E-3</v>
      </c>
      <c r="V492" s="67">
        <f t="shared" si="211"/>
        <v>-7.6307335952794505E-3</v>
      </c>
      <c r="W492" s="67">
        <f t="shared" si="212"/>
        <v>-1.4210034909239258E-2</v>
      </c>
      <c r="X492" s="67">
        <f t="shared" si="213"/>
        <v>1.5543441957336201E-3</v>
      </c>
      <c r="AR492" s="122">
        <f t="shared" si="214"/>
        <v>0</v>
      </c>
      <c r="AS492" s="76">
        <f t="shared" si="215"/>
        <v>-3.6861414086518468E-2</v>
      </c>
      <c r="AT492" s="122">
        <f t="shared" si="216"/>
        <v>-4.3938972235430486E-3</v>
      </c>
      <c r="AU492" s="76">
        <f t="shared" si="217"/>
        <v>-7.6307335952794505E-3</v>
      </c>
      <c r="AV492" s="76">
        <f t="shared" si="218"/>
        <v>-1.4210034909239258E-2</v>
      </c>
      <c r="AW492" s="76">
        <f t="shared" si="219"/>
        <v>1.5543441957336201E-3</v>
      </c>
      <c r="AY492" s="118">
        <v>45586</v>
      </c>
      <c r="AZ492" s="123">
        <f t="shared" si="220"/>
        <v>0</v>
      </c>
      <c r="BA492" s="67">
        <f t="shared" si="221"/>
        <v>1.6194713370315004E-2</v>
      </c>
      <c r="BB492" s="123">
        <f t="shared" si="222"/>
        <v>-4.1801514597912181E-3</v>
      </c>
      <c r="BC492" s="67">
        <f t="shared" si="223"/>
        <v>-1.4677174987589822E-2</v>
      </c>
      <c r="BD492" s="67">
        <f t="shared" si="224"/>
        <v>-3.1354443836917084E-3</v>
      </c>
      <c r="BE492" s="67">
        <f t="shared" si="225"/>
        <v>-8.9147348280679637E-3</v>
      </c>
      <c r="BH492" s="57">
        <f t="shared" si="226"/>
        <v>1.6194713370315004E-2</v>
      </c>
      <c r="BJ492" s="57">
        <f t="shared" si="227"/>
        <v>-1.4677174987589822E-2</v>
      </c>
      <c r="BK492" s="57">
        <f t="shared" si="228"/>
        <v>-3.1354443836917084E-3</v>
      </c>
      <c r="BL492" s="57">
        <f t="shared" si="229"/>
        <v>-8.9147348280679637E-3</v>
      </c>
    </row>
    <row r="493" spans="2:64" x14ac:dyDescent="0.25">
      <c r="B493" s="118">
        <v>45355</v>
      </c>
      <c r="C493" s="62">
        <v>9.4892463684082031</v>
      </c>
      <c r="D493" s="62">
        <v>16.761267089843749</v>
      </c>
      <c r="E493" s="62">
        <v>4.5226991653442381</v>
      </c>
      <c r="F493" s="62">
        <v>4.6548213958740234</v>
      </c>
      <c r="G493" s="62">
        <v>72.154660034179685</v>
      </c>
      <c r="H493" s="62">
        <v>128148</v>
      </c>
      <c r="K493" s="67">
        <f t="shared" si="230"/>
        <v>0</v>
      </c>
      <c r="L493" s="67">
        <f t="shared" si="231"/>
        <v>-1.6613870152355714E-2</v>
      </c>
      <c r="M493" s="67">
        <f t="shared" si="206"/>
        <v>-4.0029147441567048E-4</v>
      </c>
      <c r="N493" s="67">
        <f t="shared" si="207"/>
        <v>-4.5960102053436147E-3</v>
      </c>
      <c r="O493" s="67">
        <f t="shared" si="208"/>
        <v>3.0124994931024496E-4</v>
      </c>
      <c r="P493" s="67">
        <f t="shared" si="209"/>
        <v>-1.3719631865011017E-2</v>
      </c>
      <c r="S493" s="67">
        <f t="shared" si="232"/>
        <v>0</v>
      </c>
      <c r="T493" s="67">
        <f t="shared" si="233"/>
        <v>-1.6753428387225561E-2</v>
      </c>
      <c r="U493" s="67">
        <f t="shared" si="210"/>
        <v>-4.0037161243433936E-4</v>
      </c>
      <c r="V493" s="67">
        <f t="shared" si="211"/>
        <v>-4.6066043331901823E-3</v>
      </c>
      <c r="W493" s="67">
        <f t="shared" si="212"/>
        <v>3.0120458265517157E-4</v>
      </c>
      <c r="X493" s="67">
        <f t="shared" si="213"/>
        <v>-1.3814615777735602E-2</v>
      </c>
      <c r="AR493" s="122">
        <f t="shared" si="214"/>
        <v>0</v>
      </c>
      <c r="AS493" s="76">
        <f t="shared" si="215"/>
        <v>-1.6753428387225561E-2</v>
      </c>
      <c r="AT493" s="122">
        <f t="shared" si="216"/>
        <v>-4.0037161243433936E-4</v>
      </c>
      <c r="AU493" s="76">
        <f t="shared" si="217"/>
        <v>-4.6066043331901823E-3</v>
      </c>
      <c r="AV493" s="76">
        <f t="shared" si="218"/>
        <v>3.0120458265517157E-4</v>
      </c>
      <c r="AW493" s="76">
        <f t="shared" si="219"/>
        <v>-1.3814615777735602E-2</v>
      </c>
      <c r="AY493" s="118">
        <v>45593</v>
      </c>
      <c r="AZ493" s="123">
        <f t="shared" si="220"/>
        <v>0</v>
      </c>
      <c r="BA493" s="67">
        <f t="shared" si="221"/>
        <v>2.4333362822805456E-2</v>
      </c>
      <c r="BB493" s="123">
        <f t="shared" si="222"/>
        <v>-1.8447808676641489E-2</v>
      </c>
      <c r="BC493" s="67">
        <f t="shared" si="223"/>
        <v>-1.1971839498972115E-2</v>
      </c>
      <c r="BD493" s="67">
        <f t="shared" si="224"/>
        <v>5.7371504663878354E-3</v>
      </c>
      <c r="BE493" s="67">
        <f t="shared" si="225"/>
        <v>1.7542622288302097E-3</v>
      </c>
      <c r="BH493" s="57">
        <f t="shared" si="226"/>
        <v>2.4333362822805456E-2</v>
      </c>
      <c r="BJ493" s="57">
        <f t="shared" si="227"/>
        <v>-1.1971839498972115E-2</v>
      </c>
      <c r="BK493" s="57">
        <f t="shared" si="228"/>
        <v>5.7371504663878354E-3</v>
      </c>
      <c r="BL493" s="57">
        <f t="shared" si="229"/>
        <v>1.7542622288302097E-3</v>
      </c>
    </row>
    <row r="494" spans="2:64" x14ac:dyDescent="0.25">
      <c r="B494" s="118">
        <v>45362</v>
      </c>
      <c r="C494" s="62">
        <v>9.4892463684082031</v>
      </c>
      <c r="D494" s="62">
        <v>16.622136306762691</v>
      </c>
      <c r="E494" s="62">
        <v>4.5335666656494142</v>
      </c>
      <c r="F494" s="62">
        <v>4.5867632865905774</v>
      </c>
      <c r="G494" s="62">
        <v>69.724147033691409</v>
      </c>
      <c r="H494" s="62">
        <v>127246</v>
      </c>
      <c r="K494" s="67">
        <f t="shared" si="230"/>
        <v>0</v>
      </c>
      <c r="L494" s="67">
        <f t="shared" si="231"/>
        <v>-8.3007318202906744E-3</v>
      </c>
      <c r="M494" s="67">
        <f t="shared" si="206"/>
        <v>2.4028793222528044E-3</v>
      </c>
      <c r="N494" s="67">
        <f t="shared" si="207"/>
        <v>-1.4620992621493856E-2</v>
      </c>
      <c r="O494" s="67">
        <f t="shared" si="208"/>
        <v>-3.3684768237241203E-2</v>
      </c>
      <c r="P494" s="67">
        <f t="shared" si="209"/>
        <v>-7.0387364609669767E-3</v>
      </c>
      <c r="S494" s="67">
        <f t="shared" si="232"/>
        <v>0</v>
      </c>
      <c r="T494" s="67">
        <f t="shared" si="233"/>
        <v>-8.3353747355660694E-3</v>
      </c>
      <c r="U494" s="67">
        <f t="shared" si="210"/>
        <v>2.3999970240206644E-3</v>
      </c>
      <c r="V494" s="67">
        <f t="shared" si="211"/>
        <v>-1.4728932754055155E-2</v>
      </c>
      <c r="W494" s="67">
        <f t="shared" si="212"/>
        <v>-3.4265171126091738E-2</v>
      </c>
      <c r="X494" s="67">
        <f t="shared" si="213"/>
        <v>-7.0636252255164731E-3</v>
      </c>
      <c r="AR494" s="122">
        <f t="shared" si="214"/>
        <v>0</v>
      </c>
      <c r="AS494" s="76">
        <f t="shared" si="215"/>
        <v>-8.3353747355660694E-3</v>
      </c>
      <c r="AT494" s="122">
        <f t="shared" si="216"/>
        <v>2.3999970240206644E-3</v>
      </c>
      <c r="AU494" s="76">
        <f t="shared" si="217"/>
        <v>-1.4728932754055155E-2</v>
      </c>
      <c r="AV494" s="76">
        <f t="shared" si="218"/>
        <v>-3.4265171126091738E-2</v>
      </c>
      <c r="AW494" s="76">
        <f t="shared" si="219"/>
        <v>-7.0636252255164731E-3</v>
      </c>
      <c r="AY494" s="118">
        <v>45600</v>
      </c>
      <c r="AZ494" s="123">
        <f t="shared" si="220"/>
        <v>0</v>
      </c>
      <c r="BA494" s="67">
        <f t="shared" si="221"/>
        <v>1.0570207595697659E-2</v>
      </c>
      <c r="BB494" s="123">
        <f t="shared" si="222"/>
        <v>-2.6332870612148045E-2</v>
      </c>
      <c r="BC494" s="67">
        <f t="shared" si="223"/>
        <v>-3.3020985934384434E-2</v>
      </c>
      <c r="BD494" s="67">
        <f t="shared" si="224"/>
        <v>-9.2570878611270384E-3</v>
      </c>
      <c r="BE494" s="67">
        <f t="shared" si="225"/>
        <v>-2.1347583418082757E-3</v>
      </c>
      <c r="BH494" s="57">
        <f t="shared" si="226"/>
        <v>1.0570207595697659E-2</v>
      </c>
      <c r="BJ494" s="57">
        <f t="shared" si="227"/>
        <v>-3.3020985934384434E-2</v>
      </c>
      <c r="BK494" s="57">
        <f t="shared" si="228"/>
        <v>-9.2570878611270384E-3</v>
      </c>
      <c r="BL494" s="57">
        <f t="shared" si="229"/>
        <v>-2.1347583418082757E-3</v>
      </c>
    </row>
    <row r="495" spans="2:64" x14ac:dyDescent="0.25">
      <c r="B495" s="118">
        <v>45369</v>
      </c>
      <c r="C495" s="62">
        <v>9.4892463684082031</v>
      </c>
      <c r="D495" s="62">
        <v>16.843111419677729</v>
      </c>
      <c r="E495" s="62">
        <v>4.5462454795837406</v>
      </c>
      <c r="F495" s="62">
        <v>4.6619853019714359</v>
      </c>
      <c r="G495" s="62">
        <v>70.792703247070307</v>
      </c>
      <c r="H495" s="62">
        <v>127758.8</v>
      </c>
      <c r="K495" s="67">
        <f t="shared" si="230"/>
        <v>0</v>
      </c>
      <c r="L495" s="67">
        <f t="shared" si="231"/>
        <v>1.329402604075236E-2</v>
      </c>
      <c r="M495" s="67">
        <f t="shared" si="206"/>
        <v>2.7966532466354721E-3</v>
      </c>
      <c r="N495" s="67">
        <f t="shared" si="207"/>
        <v>1.6399803233964727E-2</v>
      </c>
      <c r="O495" s="67">
        <f t="shared" si="208"/>
        <v>1.5325482760836895E-2</v>
      </c>
      <c r="P495" s="67">
        <f t="shared" si="209"/>
        <v>4.0299891548654099E-3</v>
      </c>
      <c r="S495" s="67">
        <f t="shared" si="232"/>
        <v>0</v>
      </c>
      <c r="T495" s="67">
        <f t="shared" si="233"/>
        <v>1.3206435906302785E-2</v>
      </c>
      <c r="U495" s="67">
        <f t="shared" si="210"/>
        <v>2.7927498878117228E-3</v>
      </c>
      <c r="V495" s="67">
        <f t="shared" si="211"/>
        <v>1.6266778872712662E-2</v>
      </c>
      <c r="W495" s="67">
        <f t="shared" si="212"/>
        <v>1.520923376003408E-2</v>
      </c>
      <c r="X495" s="67">
        <f t="shared" si="213"/>
        <v>4.0218904996083263E-3</v>
      </c>
      <c r="AR495" s="122">
        <f t="shared" si="214"/>
        <v>0</v>
      </c>
      <c r="AS495" s="76">
        <f t="shared" si="215"/>
        <v>1.3206435906302785E-2</v>
      </c>
      <c r="AT495" s="122">
        <f t="shared" si="216"/>
        <v>2.7927498878117228E-3</v>
      </c>
      <c r="AU495" s="76">
        <f t="shared" si="217"/>
        <v>1.6266778872712662E-2</v>
      </c>
      <c r="AV495" s="76">
        <f t="shared" si="218"/>
        <v>1.520923376003408E-2</v>
      </c>
      <c r="AW495" s="76">
        <f t="shared" si="219"/>
        <v>4.0218904996083263E-3</v>
      </c>
      <c r="AY495" s="118">
        <v>45607</v>
      </c>
      <c r="AZ495" s="123">
        <f t="shared" si="220"/>
        <v>0</v>
      </c>
      <c r="BA495" s="67">
        <f t="shared" si="221"/>
        <v>3.759344844313646E-2</v>
      </c>
      <c r="BB495" s="123">
        <f t="shared" si="222"/>
        <v>-1.3948116039967048E-3</v>
      </c>
      <c r="BC495" s="67">
        <f t="shared" si="223"/>
        <v>-3.684623656250711E-3</v>
      </c>
      <c r="BD495" s="67">
        <f t="shared" si="224"/>
        <v>4.1579819204889477E-2</v>
      </c>
      <c r="BE495" s="67">
        <f t="shared" si="225"/>
        <v>-1.577249588297288E-2</v>
      </c>
      <c r="BH495" s="57">
        <f t="shared" si="226"/>
        <v>3.759344844313646E-2</v>
      </c>
      <c r="BJ495" s="57">
        <f t="shared" si="227"/>
        <v>-3.684623656250711E-3</v>
      </c>
      <c r="BK495" s="57">
        <f t="shared" si="228"/>
        <v>4.1579819204889477E-2</v>
      </c>
      <c r="BL495" s="57">
        <f t="shared" si="229"/>
        <v>-1.577249588297288E-2</v>
      </c>
    </row>
    <row r="496" spans="2:64" x14ac:dyDescent="0.25">
      <c r="B496" s="118">
        <v>45376</v>
      </c>
      <c r="C496" s="62">
        <v>9.4892463684082031</v>
      </c>
      <c r="D496" s="62">
        <v>18.228621482849121</v>
      </c>
      <c r="E496" s="62">
        <v>4.5643578767776489</v>
      </c>
      <c r="F496" s="62">
        <v>4.7125816345214844</v>
      </c>
      <c r="G496" s="62">
        <v>74.948299407958984</v>
      </c>
      <c r="H496" s="62">
        <v>127397.75</v>
      </c>
      <c r="K496" s="67">
        <f t="shared" si="230"/>
        <v>0</v>
      </c>
      <c r="L496" s="67">
        <f t="shared" si="231"/>
        <v>8.2259745758892722E-2</v>
      </c>
      <c r="M496" s="67">
        <f t="shared" si="206"/>
        <v>3.9840341387740175E-3</v>
      </c>
      <c r="N496" s="67">
        <f t="shared" si="207"/>
        <v>1.0852958401360135E-2</v>
      </c>
      <c r="O496" s="67">
        <f t="shared" si="208"/>
        <v>5.8700910832369724E-2</v>
      </c>
      <c r="P496" s="67">
        <f t="shared" si="209"/>
        <v>-2.8260284223082799E-3</v>
      </c>
      <c r="S496" s="67">
        <f t="shared" si="232"/>
        <v>0</v>
      </c>
      <c r="T496" s="67">
        <f t="shared" si="233"/>
        <v>7.9051212389629269E-2</v>
      </c>
      <c r="U496" s="67">
        <f t="shared" si="210"/>
        <v>3.9761188908781853E-3</v>
      </c>
      <c r="V496" s="67">
        <f t="shared" si="211"/>
        <v>1.0794487721153627E-2</v>
      </c>
      <c r="W496" s="67">
        <f t="shared" si="212"/>
        <v>5.7042600697770285E-2</v>
      </c>
      <c r="X496" s="67">
        <f t="shared" si="213"/>
        <v>-2.8300291799110379E-3</v>
      </c>
      <c r="AR496" s="122">
        <f t="shared" si="214"/>
        <v>0</v>
      </c>
      <c r="AS496" s="76">
        <f t="shared" si="215"/>
        <v>7.9051212389629269E-2</v>
      </c>
      <c r="AT496" s="122">
        <f t="shared" si="216"/>
        <v>3.9761188908781853E-3</v>
      </c>
      <c r="AU496" s="76">
        <f t="shared" si="217"/>
        <v>1.0794487721153627E-2</v>
      </c>
      <c r="AV496" s="76">
        <f t="shared" si="218"/>
        <v>5.7042600697770285E-2</v>
      </c>
      <c r="AW496" s="76">
        <f t="shared" si="219"/>
        <v>-2.8300291799110379E-3</v>
      </c>
      <c r="AY496" s="118">
        <v>45614</v>
      </c>
      <c r="AZ496" s="123">
        <f t="shared" si="220"/>
        <v>0</v>
      </c>
      <c r="BA496" s="67">
        <f t="shared" si="221"/>
        <v>3.4669096044436853E-2</v>
      </c>
      <c r="BB496" s="123">
        <f t="shared" si="222"/>
        <v>5.4685698883576196E-3</v>
      </c>
      <c r="BC496" s="67">
        <f t="shared" si="223"/>
        <v>-1.4299547560800402E-2</v>
      </c>
      <c r="BD496" s="67">
        <f t="shared" si="224"/>
        <v>2.729183880747495E-2</v>
      </c>
      <c r="BE496" s="67">
        <f t="shared" si="225"/>
        <v>1.7886627041400452E-3</v>
      </c>
      <c r="BH496" s="57">
        <f t="shared" si="226"/>
        <v>3.4669096044436853E-2</v>
      </c>
      <c r="BJ496" s="57">
        <f t="shared" si="227"/>
        <v>-1.4299547560800402E-2</v>
      </c>
      <c r="BK496" s="57">
        <f t="shared" si="228"/>
        <v>2.729183880747495E-2</v>
      </c>
      <c r="BL496" s="57">
        <f t="shared" si="229"/>
        <v>1.7886627041400452E-3</v>
      </c>
    </row>
    <row r="497" spans="2:64" x14ac:dyDescent="0.25">
      <c r="B497" s="118">
        <v>45383</v>
      </c>
      <c r="C497" s="62">
        <v>9.4892463684082031</v>
      </c>
      <c r="D497" s="62">
        <v>18.219482803344729</v>
      </c>
      <c r="E497" s="62">
        <v>4.4882851600646969</v>
      </c>
      <c r="F497" s="62">
        <v>4.6225833892822266</v>
      </c>
      <c r="G497" s="62">
        <v>75.691760253906253</v>
      </c>
      <c r="H497" s="62">
        <v>127216</v>
      </c>
      <c r="K497" s="67">
        <f t="shared" si="230"/>
        <v>0</v>
      </c>
      <c r="L497" s="67">
        <f t="shared" si="231"/>
        <v>-5.0133684069253448E-4</v>
      </c>
      <c r="M497" s="67">
        <f t="shared" si="206"/>
        <v>-1.6666685384157054E-2</v>
      </c>
      <c r="N497" s="67">
        <f t="shared" si="207"/>
        <v>-1.9097440048568282E-2</v>
      </c>
      <c r="O497" s="67">
        <f t="shared" si="208"/>
        <v>9.91964930252065E-3</v>
      </c>
      <c r="P497" s="67">
        <f t="shared" si="209"/>
        <v>-1.426634300841223E-3</v>
      </c>
      <c r="S497" s="67">
        <f t="shared" si="232"/>
        <v>0</v>
      </c>
      <c r="T497" s="67">
        <f t="shared" si="233"/>
        <v>-5.0146255202402257E-4</v>
      </c>
      <c r="U497" s="67">
        <f t="shared" si="210"/>
        <v>-1.6807137351117402E-2</v>
      </c>
      <c r="V497" s="67">
        <f t="shared" si="211"/>
        <v>-1.9282151616687927E-2</v>
      </c>
      <c r="W497" s="67">
        <f t="shared" si="212"/>
        <v>9.8707725424704504E-3</v>
      </c>
      <c r="X497" s="67">
        <f t="shared" si="213"/>
        <v>-1.4276529124615061E-3</v>
      </c>
      <c r="AR497" s="122">
        <f t="shared" si="214"/>
        <v>0</v>
      </c>
      <c r="AS497" s="76">
        <f t="shared" si="215"/>
        <v>-5.0146255202402257E-4</v>
      </c>
      <c r="AT497" s="122">
        <f t="shared" si="216"/>
        <v>-1.6807137351117402E-2</v>
      </c>
      <c r="AU497" s="76">
        <f t="shared" si="217"/>
        <v>-1.9282151616687927E-2</v>
      </c>
      <c r="AV497" s="76">
        <f t="shared" si="218"/>
        <v>9.8707725424704504E-3</v>
      </c>
      <c r="AW497" s="76">
        <f t="shared" si="219"/>
        <v>-1.4276529124615061E-3</v>
      </c>
      <c r="AY497" s="118">
        <v>45621</v>
      </c>
      <c r="AZ497" s="123">
        <f t="shared" si="220"/>
        <v>0</v>
      </c>
      <c r="BA497" s="67">
        <f t="shared" si="221"/>
        <v>1.7445662969974945E-2</v>
      </c>
      <c r="BB497" s="123">
        <f t="shared" si="222"/>
        <v>7.6979394166737089E-2</v>
      </c>
      <c r="BC497" s="67">
        <f t="shared" si="223"/>
        <v>7.3380695108985663E-2</v>
      </c>
      <c r="BD497" s="67">
        <f t="shared" si="224"/>
        <v>-1.1487982776351612E-2</v>
      </c>
      <c r="BE497" s="67">
        <f t="shared" si="225"/>
        <v>-4.873058783890943E-3</v>
      </c>
      <c r="BH497" s="57">
        <f t="shared" si="226"/>
        <v>1.7445662969974945E-2</v>
      </c>
      <c r="BJ497" s="57">
        <f t="shared" si="227"/>
        <v>7.3380695108985663E-2</v>
      </c>
      <c r="BK497" s="57">
        <f t="shared" si="228"/>
        <v>-1.1487982776351612E-2</v>
      </c>
      <c r="BL497" s="57">
        <f t="shared" si="229"/>
        <v>-4.873058783890943E-3</v>
      </c>
    </row>
    <row r="498" spans="2:64" x14ac:dyDescent="0.25">
      <c r="B498" s="118">
        <v>45390</v>
      </c>
      <c r="C498" s="62">
        <v>9.4892463684082031</v>
      </c>
      <c r="D498" s="62">
        <v>18.41049499511719</v>
      </c>
      <c r="E498" s="62">
        <v>4.4448152542114254</v>
      </c>
      <c r="F498" s="62">
        <v>4.6082551002502443</v>
      </c>
      <c r="G498" s="62">
        <v>75.429147338867182</v>
      </c>
      <c r="H498" s="62">
        <v>128028.6</v>
      </c>
      <c r="K498" s="67">
        <f t="shared" si="230"/>
        <v>0</v>
      </c>
      <c r="L498" s="67">
        <f t="shared" si="231"/>
        <v>1.0483952471877833E-2</v>
      </c>
      <c r="M498" s="67">
        <f t="shared" si="206"/>
        <v>-9.6851925185263976E-3</v>
      </c>
      <c r="N498" s="67">
        <f t="shared" si="207"/>
        <v>-3.0996280273067889E-3</v>
      </c>
      <c r="O498" s="67">
        <f t="shared" si="208"/>
        <v>-3.4695046615133007E-3</v>
      </c>
      <c r="P498" s="67">
        <f t="shared" si="209"/>
        <v>6.3875613130424114E-3</v>
      </c>
      <c r="S498" s="67">
        <f t="shared" si="232"/>
        <v>0</v>
      </c>
      <c r="T498" s="67">
        <f t="shared" si="233"/>
        <v>1.0429376955504856E-2</v>
      </c>
      <c r="U498" s="67">
        <f t="shared" si="210"/>
        <v>-9.7323990457412676E-3</v>
      </c>
      <c r="V498" s="67">
        <f t="shared" si="211"/>
        <v>-3.1044418241540439E-3</v>
      </c>
      <c r="W498" s="67">
        <f t="shared" si="212"/>
        <v>-3.4755373504815933E-3</v>
      </c>
      <c r="X498" s="67">
        <f t="shared" si="213"/>
        <v>6.367247302049032E-3</v>
      </c>
      <c r="AR498" s="122">
        <f t="shared" si="214"/>
        <v>0</v>
      </c>
      <c r="AS498" s="76">
        <f t="shared" si="215"/>
        <v>1.0429376955504856E-2</v>
      </c>
      <c r="AT498" s="122">
        <f t="shared" si="216"/>
        <v>-9.7323990457412676E-3</v>
      </c>
      <c r="AU498" s="76">
        <f t="shared" si="217"/>
        <v>-3.1044418241540439E-3</v>
      </c>
      <c r="AV498" s="76">
        <f t="shared" si="218"/>
        <v>-3.4755373504815933E-3</v>
      </c>
      <c r="AW498" s="76">
        <f t="shared" si="219"/>
        <v>6.367247302049032E-3</v>
      </c>
      <c r="AY498" s="118">
        <v>45635</v>
      </c>
      <c r="AZ498" s="123">
        <f t="shared" si="220"/>
        <v>9.4749663446490589E-4</v>
      </c>
      <c r="BA498" s="67">
        <f t="shared" si="221"/>
        <v>-4.7518719677638328E-2</v>
      </c>
      <c r="BB498" s="123">
        <f t="shared" si="222"/>
        <v>-6.3994875537504478E-2</v>
      </c>
      <c r="BC498" s="67">
        <f t="shared" si="223"/>
        <v>-8.2010466605325114E-2</v>
      </c>
      <c r="BD498" s="67">
        <f t="shared" si="224"/>
        <v>-1.3676981492317976E-2</v>
      </c>
      <c r="BE498" s="67">
        <f t="shared" si="225"/>
        <v>6.9758308251012336E-3</v>
      </c>
      <c r="BH498" s="57">
        <f t="shared" si="226"/>
        <v>-4.7518719677638328E-2</v>
      </c>
      <c r="BJ498" s="57">
        <f t="shared" si="227"/>
        <v>-8.2010466605325114E-2</v>
      </c>
      <c r="BK498" s="57">
        <f t="shared" si="228"/>
        <v>-1.3676981492317976E-2</v>
      </c>
      <c r="BL498" s="57">
        <f t="shared" si="229"/>
        <v>6.9758308251012336E-3</v>
      </c>
    </row>
    <row r="499" spans="2:64" x14ac:dyDescent="0.25">
      <c r="B499" s="118">
        <v>45397</v>
      </c>
      <c r="C499" s="62">
        <v>9.4892463684082031</v>
      </c>
      <c r="D499" s="62">
        <v>18.065990066528322</v>
      </c>
      <c r="E499" s="62">
        <v>4.3325174331665037</v>
      </c>
      <c r="F499" s="62">
        <v>4.5133320808410646</v>
      </c>
      <c r="G499" s="62">
        <v>74.143258666992182</v>
      </c>
      <c r="H499" s="62">
        <v>124642.8</v>
      </c>
      <c r="K499" s="67">
        <f t="shared" si="230"/>
        <v>0</v>
      </c>
      <c r="L499" s="67">
        <f t="shared" si="231"/>
        <v>-1.8712420751328951E-2</v>
      </c>
      <c r="M499" s="67">
        <f t="shared" si="206"/>
        <v>-2.5264901828826347E-2</v>
      </c>
      <c r="N499" s="67">
        <f t="shared" si="207"/>
        <v>-2.0598473249457294E-2</v>
      </c>
      <c r="O499" s="67">
        <f t="shared" si="208"/>
        <v>-1.7047636321515292E-2</v>
      </c>
      <c r="P499" s="67">
        <f t="shared" si="209"/>
        <v>-2.6445653549285075E-2</v>
      </c>
      <c r="S499" s="67">
        <f t="shared" si="232"/>
        <v>0</v>
      </c>
      <c r="T499" s="67">
        <f t="shared" si="233"/>
        <v>-1.8889713295356214E-2</v>
      </c>
      <c r="U499" s="67">
        <f t="shared" si="210"/>
        <v>-2.5589539083252809E-2</v>
      </c>
      <c r="V499" s="67">
        <f t="shared" si="211"/>
        <v>-2.0813580852012039E-2</v>
      </c>
      <c r="W499" s="67">
        <f t="shared" si="212"/>
        <v>-1.7194620153163868E-2</v>
      </c>
      <c r="X499" s="67">
        <f t="shared" si="213"/>
        <v>-2.6801629892734883E-2</v>
      </c>
      <c r="AR499" s="122">
        <f t="shared" si="214"/>
        <v>0</v>
      </c>
      <c r="AS499" s="76">
        <f t="shared" si="215"/>
        <v>-1.8889713295356214E-2</v>
      </c>
      <c r="AT499" s="122">
        <f t="shared" si="216"/>
        <v>-2.5589539083252809E-2</v>
      </c>
      <c r="AU499" s="76">
        <f t="shared" si="217"/>
        <v>-2.0813580852012039E-2</v>
      </c>
      <c r="AV499" s="76">
        <f t="shared" si="218"/>
        <v>-1.7194620153163868E-2</v>
      </c>
      <c r="AW499" s="76">
        <f t="shared" si="219"/>
        <v>-2.6801629892734883E-2</v>
      </c>
      <c r="AY499" s="118">
        <v>45642</v>
      </c>
      <c r="AZ499" s="123">
        <f t="shared" si="220"/>
        <v>3.7810344765940151E-3</v>
      </c>
      <c r="BA499" s="67">
        <f t="shared" si="221"/>
        <v>-8.2247715126619492E-2</v>
      </c>
      <c r="BB499" s="123">
        <f t="shared" si="222"/>
        <v>-4.1184383905538906E-2</v>
      </c>
      <c r="BC499" s="67">
        <f t="shared" si="223"/>
        <v>-3.6290747271465244E-2</v>
      </c>
      <c r="BD499" s="67">
        <f t="shared" si="224"/>
        <v>-2.9649022554149754E-2</v>
      </c>
      <c r="BE499" s="67">
        <f t="shared" si="225"/>
        <v>-3.7448135950714161E-2</v>
      </c>
      <c r="BH499" s="57">
        <f t="shared" si="226"/>
        <v>-8.2247715126619492E-2</v>
      </c>
      <c r="BJ499" s="57">
        <f t="shared" si="227"/>
        <v>-3.6290747271465244E-2</v>
      </c>
      <c r="BK499" s="57">
        <f t="shared" si="228"/>
        <v>-2.9649022554149754E-2</v>
      </c>
      <c r="BL499" s="57">
        <f t="shared" si="229"/>
        <v>-3.7448135950714161E-2</v>
      </c>
    </row>
    <row r="500" spans="2:64" x14ac:dyDescent="0.25">
      <c r="B500" s="118">
        <v>45404</v>
      </c>
      <c r="C500" s="62">
        <v>9.4892463684082031</v>
      </c>
      <c r="D500" s="62">
        <v>18.313282775878911</v>
      </c>
      <c r="E500" s="62">
        <v>4.50639762878418</v>
      </c>
      <c r="F500" s="62">
        <v>4.6870595932006838</v>
      </c>
      <c r="G500" s="62">
        <v>75.099739074707031</v>
      </c>
      <c r="H500" s="62">
        <v>125326.8</v>
      </c>
      <c r="K500" s="67">
        <f t="shared" si="230"/>
        <v>0</v>
      </c>
      <c r="L500" s="67">
        <f t="shared" si="231"/>
        <v>1.3688300969940226E-2</v>
      </c>
      <c r="M500" s="67">
        <f t="shared" si="206"/>
        <v>4.013375555896892E-2</v>
      </c>
      <c r="N500" s="67">
        <f t="shared" si="207"/>
        <v>3.8492073981678976E-2</v>
      </c>
      <c r="O500" s="67">
        <f t="shared" si="208"/>
        <v>1.2900436599513343E-2</v>
      </c>
      <c r="P500" s="67">
        <f t="shared" si="209"/>
        <v>5.4876815989370886E-3</v>
      </c>
      <c r="S500" s="67">
        <f t="shared" si="232"/>
        <v>0</v>
      </c>
      <c r="T500" s="67">
        <f t="shared" si="233"/>
        <v>1.3595462420156849E-2</v>
      </c>
      <c r="U500" s="67">
        <f t="shared" si="210"/>
        <v>3.9349315997974157E-2</v>
      </c>
      <c r="V500" s="67">
        <f t="shared" si="211"/>
        <v>3.7769732125491111E-2</v>
      </c>
      <c r="W500" s="67">
        <f t="shared" si="212"/>
        <v>1.2817934749630371E-2</v>
      </c>
      <c r="X500" s="67">
        <f t="shared" si="213"/>
        <v>5.4726791350748873E-3</v>
      </c>
      <c r="AR500" s="122">
        <f t="shared" si="214"/>
        <v>0</v>
      </c>
      <c r="AS500" s="76">
        <f t="shared" si="215"/>
        <v>1.3595462420156849E-2</v>
      </c>
      <c r="AT500" s="122">
        <f t="shared" si="216"/>
        <v>3.9349315997974157E-2</v>
      </c>
      <c r="AU500" s="76">
        <f t="shared" si="217"/>
        <v>3.7769732125491111E-2</v>
      </c>
      <c r="AV500" s="76">
        <f t="shared" si="218"/>
        <v>1.2817934749630371E-2</v>
      </c>
      <c r="AW500" s="76">
        <f t="shared" si="219"/>
        <v>5.4726791350748873E-3</v>
      </c>
      <c r="AY500" s="118">
        <v>45649</v>
      </c>
      <c r="AZ500" s="123">
        <f t="shared" si="220"/>
        <v>0</v>
      </c>
      <c r="BA500" s="67">
        <f t="shared" si="221"/>
        <v>-5.2778373970840911E-2</v>
      </c>
      <c r="BB500" s="123">
        <f t="shared" si="222"/>
        <v>-1.3011685217936778E-2</v>
      </c>
      <c r="BC500" s="67">
        <f t="shared" si="223"/>
        <v>-1.57920076664501E-2</v>
      </c>
      <c r="BD500" s="67">
        <f t="shared" si="224"/>
        <v>1.7734995882778986E-3</v>
      </c>
      <c r="BE500" s="67">
        <f t="shared" si="225"/>
        <v>-1.4470318534548785E-2</v>
      </c>
      <c r="BH500" s="57">
        <f t="shared" si="226"/>
        <v>-5.2778373970840911E-2</v>
      </c>
      <c r="BJ500" s="57">
        <f t="shared" si="227"/>
        <v>-1.57920076664501E-2</v>
      </c>
      <c r="BK500" s="57">
        <f t="shared" si="228"/>
        <v>1.7734995882778986E-3</v>
      </c>
      <c r="BL500" s="57">
        <f t="shared" si="229"/>
        <v>-1.4470318534548785E-2</v>
      </c>
    </row>
    <row r="501" spans="2:64" x14ac:dyDescent="0.25">
      <c r="B501" s="118">
        <v>45411</v>
      </c>
      <c r="C501" s="62">
        <v>9.4964983463287354</v>
      </c>
      <c r="D501" s="62">
        <v>17.551329135894779</v>
      </c>
      <c r="E501" s="62">
        <v>4.5439811944961548</v>
      </c>
      <c r="F501" s="62">
        <v>4.7752666473388672</v>
      </c>
      <c r="G501" s="62">
        <v>74.714479446411133</v>
      </c>
      <c r="H501" s="62">
        <v>127226.75</v>
      </c>
      <c r="K501" s="67">
        <f t="shared" si="230"/>
        <v>7.6423117695378906E-4</v>
      </c>
      <c r="L501" s="67">
        <f t="shared" si="231"/>
        <v>-4.1606611403812721E-2</v>
      </c>
      <c r="M501" s="67">
        <f t="shared" si="206"/>
        <v>8.340046486779995E-3</v>
      </c>
      <c r="N501" s="67">
        <f t="shared" si="207"/>
        <v>1.8819273018448879E-2</v>
      </c>
      <c r="O501" s="67">
        <f t="shared" si="208"/>
        <v>-5.1299729272381578E-3</v>
      </c>
      <c r="P501" s="67">
        <f t="shared" si="209"/>
        <v>1.5159965785450424E-2</v>
      </c>
      <c r="S501" s="67">
        <f t="shared" si="232"/>
        <v>7.6393930100554128E-4</v>
      </c>
      <c r="T501" s="67">
        <f t="shared" si="233"/>
        <v>-4.2496950021011413E-2</v>
      </c>
      <c r="U501" s="67">
        <f t="shared" si="210"/>
        <v>8.3054604653725536E-3</v>
      </c>
      <c r="V501" s="67">
        <f t="shared" si="211"/>
        <v>1.8644381316091616E-2</v>
      </c>
      <c r="W501" s="67">
        <f t="shared" si="212"/>
        <v>-5.1431764133965585E-3</v>
      </c>
      <c r="X501" s="67">
        <f t="shared" si="213"/>
        <v>1.5046201834962582E-2</v>
      </c>
      <c r="AR501" s="122">
        <f t="shared" si="214"/>
        <v>7.6393930100554128E-4</v>
      </c>
      <c r="AS501" s="76">
        <f t="shared" si="215"/>
        <v>-4.2496950021011413E-2</v>
      </c>
      <c r="AT501" s="122">
        <f t="shared" si="216"/>
        <v>8.3054604653725536E-3</v>
      </c>
      <c r="AU501" s="76">
        <f t="shared" si="217"/>
        <v>1.8644381316091616E-2</v>
      </c>
      <c r="AV501" s="76">
        <f t="shared" si="218"/>
        <v>-5.1431764133965585E-3</v>
      </c>
      <c r="AW501" s="76">
        <f t="shared" si="219"/>
        <v>1.5046201834962582E-2</v>
      </c>
      <c r="AY501" s="118">
        <v>45656</v>
      </c>
      <c r="AZ501" s="123">
        <f t="shared" si="220"/>
        <v>0</v>
      </c>
      <c r="BA501" s="67">
        <f t="shared" si="221"/>
        <v>1.2457959382879176E-2</v>
      </c>
      <c r="BB501" s="123">
        <f t="shared" si="222"/>
        <v>2.4405687306097777E-3</v>
      </c>
      <c r="BC501" s="67">
        <f t="shared" si="223"/>
        <v>-9.7844465688399374E-3</v>
      </c>
      <c r="BD501" s="67">
        <f t="shared" si="224"/>
        <v>-5.1783423581023376E-3</v>
      </c>
      <c r="BE501" s="67">
        <f t="shared" si="225"/>
        <v>-8.8010497986591545E-3</v>
      </c>
      <c r="BH501" s="57">
        <f t="shared" si="226"/>
        <v>1.2457959382879176E-2</v>
      </c>
      <c r="BJ501" s="57">
        <f t="shared" si="227"/>
        <v>-9.7844465688399374E-3</v>
      </c>
      <c r="BK501" s="57">
        <f t="shared" si="228"/>
        <v>-5.1783423581023376E-3</v>
      </c>
      <c r="BL501" s="57">
        <f t="shared" si="229"/>
        <v>-8.8010497986591545E-3</v>
      </c>
    </row>
    <row r="502" spans="2:64" x14ac:dyDescent="0.25">
      <c r="B502" s="118">
        <v>45418</v>
      </c>
      <c r="C502" s="62">
        <v>9.4989156723022461</v>
      </c>
      <c r="D502" s="62">
        <v>17.34640464782715</v>
      </c>
      <c r="E502" s="62">
        <v>4.6712216377258304</v>
      </c>
      <c r="F502" s="62">
        <v>4.9413821220397951</v>
      </c>
      <c r="G502" s="62">
        <v>73.308531188964849</v>
      </c>
      <c r="H502" s="62">
        <v>128589</v>
      </c>
      <c r="K502" s="67">
        <f t="shared" si="230"/>
        <v>2.5454919122314124E-4</v>
      </c>
      <c r="L502" s="67">
        <f t="shared" si="231"/>
        <v>-1.1675724754573236E-2</v>
      </c>
      <c r="M502" s="67">
        <f t="shared" si="206"/>
        <v>2.8001973992276774E-2</v>
      </c>
      <c r="N502" s="67">
        <f t="shared" si="207"/>
        <v>3.4786638520699187E-2</v>
      </c>
      <c r="O502" s="67">
        <f t="shared" si="208"/>
        <v>-1.8817614308009656E-2</v>
      </c>
      <c r="P502" s="67">
        <f t="shared" si="209"/>
        <v>1.0707260855126854E-2</v>
      </c>
      <c r="S502" s="67">
        <f t="shared" si="232"/>
        <v>2.5451679907457863E-4</v>
      </c>
      <c r="T502" s="67">
        <f t="shared" si="233"/>
        <v>-1.1744421273478828E-2</v>
      </c>
      <c r="U502" s="67">
        <f t="shared" si="210"/>
        <v>2.7617087257079904E-2</v>
      </c>
      <c r="V502" s="67">
        <f t="shared" si="211"/>
        <v>3.4195259109439199E-2</v>
      </c>
      <c r="W502" s="67">
        <f t="shared" si="212"/>
        <v>-1.8996918560823434E-2</v>
      </c>
      <c r="X502" s="67">
        <f t="shared" si="213"/>
        <v>1.0650344059146728E-2</v>
      </c>
      <c r="AR502" s="122">
        <f t="shared" si="214"/>
        <v>2.5451679907457863E-4</v>
      </c>
      <c r="AS502" s="76">
        <f t="shared" si="215"/>
        <v>-1.1744421273478828E-2</v>
      </c>
      <c r="AT502" s="122">
        <f t="shared" si="216"/>
        <v>2.7617087257079904E-2</v>
      </c>
      <c r="AU502" s="76">
        <f t="shared" si="217"/>
        <v>3.4195259109439199E-2</v>
      </c>
      <c r="AV502" s="76">
        <f t="shared" si="218"/>
        <v>-1.8996918560823434E-2</v>
      </c>
      <c r="AW502" s="76">
        <f t="shared" si="219"/>
        <v>1.0650344059146728E-2</v>
      </c>
      <c r="AY502" s="118">
        <v>45663</v>
      </c>
      <c r="AZ502" s="123">
        <f t="shared" si="220"/>
        <v>0</v>
      </c>
      <c r="BA502" s="67">
        <f t="shared" si="221"/>
        <v>2.7486779027730227E-2</v>
      </c>
      <c r="BB502" s="123">
        <f t="shared" si="222"/>
        <v>-4.1377187745847577E-3</v>
      </c>
      <c r="BC502" s="67">
        <f t="shared" si="223"/>
        <v>-1.4447011071200187E-2</v>
      </c>
      <c r="BD502" s="67">
        <f t="shared" si="224"/>
        <v>2.955759017939671E-4</v>
      </c>
      <c r="BE502" s="67">
        <f t="shared" si="225"/>
        <v>2.0239102094167867E-3</v>
      </c>
      <c r="BH502" s="57">
        <f t="shared" si="226"/>
        <v>2.7486779027730227E-2</v>
      </c>
      <c r="BJ502" s="57">
        <f t="shared" si="227"/>
        <v>-1.4447011071200187E-2</v>
      </c>
      <c r="BK502" s="57">
        <f t="shared" si="228"/>
        <v>2.955759017939671E-4</v>
      </c>
      <c r="BL502" s="57">
        <f t="shared" si="229"/>
        <v>2.0239102094167867E-3</v>
      </c>
    </row>
    <row r="503" spans="2:64" x14ac:dyDescent="0.25">
      <c r="B503" s="118">
        <v>45425</v>
      </c>
      <c r="C503" s="62">
        <v>9.4989156723022461</v>
      </c>
      <c r="D503" s="62">
        <v>18.162559890747069</v>
      </c>
      <c r="E503" s="62">
        <v>4.8432909965515138</v>
      </c>
      <c r="F503" s="62">
        <v>5.1240647315979002</v>
      </c>
      <c r="G503" s="62">
        <v>72.809007263183588</v>
      </c>
      <c r="H503" s="62">
        <v>128226.6</v>
      </c>
      <c r="K503" s="67">
        <f t="shared" si="230"/>
        <v>0</v>
      </c>
      <c r="L503" s="67">
        <f t="shared" si="231"/>
        <v>4.7050398021364792E-2</v>
      </c>
      <c r="M503" s="67">
        <f t="shared" si="206"/>
        <v>3.6836051074094378E-2</v>
      </c>
      <c r="N503" s="67">
        <f t="shared" si="207"/>
        <v>3.6969941819171348E-2</v>
      </c>
      <c r="O503" s="67">
        <f t="shared" si="208"/>
        <v>-6.8139944653051732E-3</v>
      </c>
      <c r="P503" s="67">
        <f t="shared" si="209"/>
        <v>-2.8182815015280749E-3</v>
      </c>
      <c r="S503" s="67">
        <f t="shared" si="232"/>
        <v>0</v>
      </c>
      <c r="T503" s="67">
        <f t="shared" si="233"/>
        <v>4.5977066375919438E-2</v>
      </c>
      <c r="U503" s="67">
        <f t="shared" si="210"/>
        <v>3.6173817494860698E-2</v>
      </c>
      <c r="V503" s="67">
        <f t="shared" si="211"/>
        <v>3.6302943117722079E-2</v>
      </c>
      <c r="W503" s="67">
        <f t="shared" si="212"/>
        <v>-6.8373157265981836E-3</v>
      </c>
      <c r="X503" s="67">
        <f t="shared" si="213"/>
        <v>-2.8222603342444477E-3</v>
      </c>
      <c r="AR503" s="122">
        <f t="shared" si="214"/>
        <v>0</v>
      </c>
      <c r="AS503" s="76">
        <f t="shared" si="215"/>
        <v>4.5977066375919438E-2</v>
      </c>
      <c r="AT503" s="122">
        <f t="shared" si="216"/>
        <v>3.6173817494860698E-2</v>
      </c>
      <c r="AU503" s="76">
        <f t="shared" si="217"/>
        <v>3.6302943117722079E-2</v>
      </c>
      <c r="AV503" s="76">
        <f t="shared" si="218"/>
        <v>-6.8373157265981836E-3</v>
      </c>
      <c r="AW503" s="76">
        <f t="shared" si="219"/>
        <v>-2.8222603342444477E-3</v>
      </c>
      <c r="AY503" s="118">
        <v>45670</v>
      </c>
      <c r="AZ503" s="123">
        <f t="shared" si="220"/>
        <v>0</v>
      </c>
      <c r="BA503" s="67">
        <f t="shared" si="221"/>
        <v>1.2507141916444529E-2</v>
      </c>
      <c r="BB503" s="123">
        <f t="shared" si="222"/>
        <v>-4.0885009021668056E-2</v>
      </c>
      <c r="BC503" s="67">
        <f t="shared" si="223"/>
        <v>-1.9418077134143934E-2</v>
      </c>
      <c r="BD503" s="67">
        <f t="shared" si="224"/>
        <v>2.9695826228098098E-2</v>
      </c>
      <c r="BE503" s="67">
        <f t="shared" si="225"/>
        <v>8.4602747008336848E-3</v>
      </c>
      <c r="BH503" s="57">
        <f t="shared" si="226"/>
        <v>1.2507141916444529E-2</v>
      </c>
      <c r="BJ503" s="57">
        <f t="shared" si="227"/>
        <v>-1.9418077134143934E-2</v>
      </c>
      <c r="BK503" s="57">
        <f t="shared" si="228"/>
        <v>2.9695826228098098E-2</v>
      </c>
      <c r="BL503" s="57">
        <f t="shared" si="229"/>
        <v>8.4602747008336848E-3</v>
      </c>
    </row>
    <row r="504" spans="2:64" x14ac:dyDescent="0.25">
      <c r="B504" s="118">
        <v>45432</v>
      </c>
      <c r="C504" s="62">
        <v>9.4989156723022461</v>
      </c>
      <c r="D504" s="62">
        <v>18.30950317382813</v>
      </c>
      <c r="E504" s="62">
        <v>4.9139297485351561</v>
      </c>
      <c r="F504" s="62">
        <v>5.1992868423461918</v>
      </c>
      <c r="G504" s="62">
        <v>70.174978637695318</v>
      </c>
      <c r="H504" s="62">
        <v>125969.60000000001</v>
      </c>
      <c r="K504" s="67">
        <f t="shared" si="230"/>
        <v>0</v>
      </c>
      <c r="L504" s="67">
        <f t="shared" si="231"/>
        <v>8.0904500227372278E-3</v>
      </c>
      <c r="M504" s="67">
        <f t="shared" si="206"/>
        <v>1.4584866371634142E-2</v>
      </c>
      <c r="N504" s="67">
        <f t="shared" si="207"/>
        <v>1.4680164027677023E-2</v>
      </c>
      <c r="O504" s="67">
        <f t="shared" si="208"/>
        <v>-3.617723581873622E-2</v>
      </c>
      <c r="P504" s="67">
        <f t="shared" si="209"/>
        <v>-1.7601652075310392E-2</v>
      </c>
      <c r="S504" s="67">
        <f t="shared" si="232"/>
        <v>0</v>
      </c>
      <c r="T504" s="67">
        <f t="shared" si="233"/>
        <v>8.0578977889008557E-3</v>
      </c>
      <c r="U504" s="67">
        <f t="shared" si="210"/>
        <v>1.4479530182354301E-2</v>
      </c>
      <c r="V504" s="67">
        <f t="shared" si="211"/>
        <v>1.457345350403514E-2</v>
      </c>
      <c r="W504" s="67">
        <f t="shared" si="212"/>
        <v>-3.6847855858668552E-2</v>
      </c>
      <c r="X504" s="67">
        <f t="shared" si="213"/>
        <v>-1.7758403263423855E-2</v>
      </c>
      <c r="AR504" s="122">
        <f t="shared" si="214"/>
        <v>0</v>
      </c>
      <c r="AS504" s="76">
        <f t="shared" si="215"/>
        <v>8.0578977889008557E-3</v>
      </c>
      <c r="AT504" s="122">
        <f t="shared" si="216"/>
        <v>1.4479530182354301E-2</v>
      </c>
      <c r="AU504" s="76">
        <f t="shared" si="217"/>
        <v>1.457345350403514E-2</v>
      </c>
      <c r="AV504" s="76">
        <f t="shared" si="218"/>
        <v>-3.6847855858668552E-2</v>
      </c>
      <c r="AW504" s="76">
        <f t="shared" si="219"/>
        <v>-1.7758403263423855E-2</v>
      </c>
      <c r="AY504" s="118">
        <v>45677</v>
      </c>
      <c r="AZ504" s="123">
        <f t="shared" si="220"/>
        <v>0</v>
      </c>
      <c r="BA504" s="67">
        <f t="shared" si="221"/>
        <v>8.4053748482615012E-3</v>
      </c>
      <c r="BB504" s="123">
        <f t="shared" si="222"/>
        <v>1.1741838891060254E-2</v>
      </c>
      <c r="BC504" s="67">
        <f t="shared" si="223"/>
        <v>1.2858167060276258E-2</v>
      </c>
      <c r="BD504" s="67">
        <f t="shared" si="224"/>
        <v>3.1857675117981661E-2</v>
      </c>
      <c r="BE504" s="67">
        <f t="shared" si="225"/>
        <v>1.5173607229631961E-2</v>
      </c>
      <c r="BH504" s="57">
        <f t="shared" si="226"/>
        <v>8.4053748482615012E-3</v>
      </c>
      <c r="BJ504" s="57">
        <f t="shared" si="227"/>
        <v>1.2858167060276258E-2</v>
      </c>
      <c r="BK504" s="57">
        <f t="shared" si="228"/>
        <v>3.1857675117981661E-2</v>
      </c>
      <c r="BL504" s="57">
        <f t="shared" si="229"/>
        <v>1.5173607229631961E-2</v>
      </c>
    </row>
    <row r="505" spans="2:64" x14ac:dyDescent="0.25">
      <c r="B505" s="118">
        <v>45439</v>
      </c>
      <c r="C505" s="62">
        <v>9.4989156723022461</v>
      </c>
      <c r="D505" s="62">
        <v>17.980651378631588</v>
      </c>
      <c r="E505" s="62">
        <v>4.7635960578918457</v>
      </c>
      <c r="F505" s="62">
        <v>5.0528724193572998</v>
      </c>
      <c r="G505" s="62">
        <v>68.719264984130859</v>
      </c>
      <c r="H505" s="62">
        <v>123270.25</v>
      </c>
      <c r="K505" s="67">
        <f t="shared" si="230"/>
        <v>0</v>
      </c>
      <c r="L505" s="67">
        <f t="shared" si="231"/>
        <v>-1.7960716469172522E-2</v>
      </c>
      <c r="M505" s="67">
        <f t="shared" si="206"/>
        <v>-3.0593374007458096E-2</v>
      </c>
      <c r="N505" s="67">
        <f t="shared" si="207"/>
        <v>-2.8160481894632716E-2</v>
      </c>
      <c r="O505" s="67">
        <f t="shared" si="208"/>
        <v>-2.0744055528397531E-2</v>
      </c>
      <c r="P505" s="67">
        <f t="shared" si="209"/>
        <v>-2.1428582769176141E-2</v>
      </c>
      <c r="S505" s="67">
        <f t="shared" si="232"/>
        <v>0</v>
      </c>
      <c r="T505" s="67">
        <f t="shared" si="233"/>
        <v>-1.8123967832246325E-2</v>
      </c>
      <c r="U505" s="67">
        <f t="shared" si="210"/>
        <v>-3.1071120446148022E-2</v>
      </c>
      <c r="V505" s="67">
        <f t="shared" si="211"/>
        <v>-2.8564592982869865E-2</v>
      </c>
      <c r="W505" s="67">
        <f t="shared" si="212"/>
        <v>-2.0962236021532302E-2</v>
      </c>
      <c r="X505" s="67">
        <f t="shared" si="213"/>
        <v>-2.1661508370118574E-2</v>
      </c>
      <c r="AR505" s="122">
        <f t="shared" si="214"/>
        <v>0</v>
      </c>
      <c r="AS505" s="76">
        <f t="shared" si="215"/>
        <v>-1.8123967832246325E-2</v>
      </c>
      <c r="AT505" s="122">
        <f t="shared" si="216"/>
        <v>-3.1071120446148022E-2</v>
      </c>
      <c r="AU505" s="76">
        <f t="shared" si="217"/>
        <v>-2.8564592982869865E-2</v>
      </c>
      <c r="AV505" s="76">
        <f t="shared" si="218"/>
        <v>-2.0962236021532302E-2</v>
      </c>
      <c r="AW505" s="76">
        <f t="shared" si="219"/>
        <v>-2.1661508370118574E-2</v>
      </c>
      <c r="AY505" s="118">
        <v>45684</v>
      </c>
      <c r="AZ505" s="123">
        <f t="shared" si="220"/>
        <v>0</v>
      </c>
      <c r="BA505" s="67">
        <f t="shared" si="221"/>
        <v>2.0123660148165211E-2</v>
      </c>
      <c r="BB505" s="123">
        <f t="shared" si="222"/>
        <v>-3.8986213851096288E-3</v>
      </c>
      <c r="BC505" s="67">
        <f t="shared" si="223"/>
        <v>-2.7137569261570719E-3</v>
      </c>
      <c r="BD505" s="67">
        <f t="shared" si="224"/>
        <v>1.1327866595641774E-2</v>
      </c>
      <c r="BE505" s="67">
        <f t="shared" si="225"/>
        <v>1.8746801581250673E-2</v>
      </c>
      <c r="BH505" s="57">
        <f t="shared" si="226"/>
        <v>2.0123660148165211E-2</v>
      </c>
      <c r="BJ505" s="57">
        <f t="shared" si="227"/>
        <v>-2.7137569261570719E-3</v>
      </c>
      <c r="BK505" s="57">
        <f t="shared" si="228"/>
        <v>1.1327866595641774E-2</v>
      </c>
      <c r="BL505" s="57">
        <f t="shared" si="229"/>
        <v>1.8746801581250673E-2</v>
      </c>
    </row>
    <row r="506" spans="2:64" x14ac:dyDescent="0.25">
      <c r="B506" s="118">
        <v>45446</v>
      </c>
      <c r="C506" s="62">
        <v>9.4989156723022461</v>
      </c>
      <c r="D506" s="62">
        <v>17.7748405456543</v>
      </c>
      <c r="E506" s="62">
        <v>4.7038243293762214</v>
      </c>
      <c r="F506" s="62">
        <v>5.0076492309570311</v>
      </c>
      <c r="G506" s="62">
        <v>69.638591003417972</v>
      </c>
      <c r="H506" s="62">
        <v>121781.4</v>
      </c>
      <c r="K506" s="67">
        <f t="shared" si="230"/>
        <v>0</v>
      </c>
      <c r="L506" s="67">
        <f t="shared" si="231"/>
        <v>-1.1446238995650448E-2</v>
      </c>
      <c r="M506" s="67">
        <f t="shared" si="206"/>
        <v>-1.2547606427837366E-2</v>
      </c>
      <c r="N506" s="67">
        <f t="shared" si="207"/>
        <v>-8.9499960907425402E-3</v>
      </c>
      <c r="O506" s="67">
        <f t="shared" si="208"/>
        <v>1.3377995522789954E-2</v>
      </c>
      <c r="P506" s="67">
        <f t="shared" si="209"/>
        <v>-1.2077934457016215E-2</v>
      </c>
      <c r="S506" s="67">
        <f t="shared" si="232"/>
        <v>0</v>
      </c>
      <c r="T506" s="67">
        <f t="shared" si="233"/>
        <v>-1.1512251401847334E-2</v>
      </c>
      <c r="U506" s="67">
        <f t="shared" si="210"/>
        <v>-1.2626992409801242E-2</v>
      </c>
      <c r="V506" s="67">
        <f t="shared" si="211"/>
        <v>-8.9902878935713831E-3</v>
      </c>
      <c r="W506" s="67">
        <f t="shared" si="212"/>
        <v>1.3289300307836153E-2</v>
      </c>
      <c r="X506" s="67">
        <f t="shared" si="213"/>
        <v>-1.2151465374909888E-2</v>
      </c>
      <c r="AR506" s="122">
        <f t="shared" si="214"/>
        <v>0</v>
      </c>
      <c r="AS506" s="76">
        <f t="shared" si="215"/>
        <v>-1.1512251401847334E-2</v>
      </c>
      <c r="AT506" s="122">
        <f t="shared" si="216"/>
        <v>-1.2626992409801242E-2</v>
      </c>
      <c r="AU506" s="76">
        <f t="shared" si="217"/>
        <v>-8.9902878935713831E-3</v>
      </c>
      <c r="AV506" s="76">
        <f t="shared" si="218"/>
        <v>1.3289300307836153E-2</v>
      </c>
      <c r="AW506" s="76">
        <f t="shared" si="219"/>
        <v>-1.2151465374909888E-2</v>
      </c>
      <c r="AY506" s="118">
        <v>45691</v>
      </c>
      <c r="AZ506" s="123">
        <f t="shared" si="220"/>
        <v>0</v>
      </c>
      <c r="BA506" s="67">
        <f t="shared" si="221"/>
        <v>3.3071797992609155E-2</v>
      </c>
      <c r="BB506" s="123">
        <f t="shared" si="222"/>
        <v>4.6928280234161603E-2</v>
      </c>
      <c r="BC506" s="67">
        <f t="shared" si="223"/>
        <v>3.5840735459777263E-2</v>
      </c>
      <c r="BD506" s="67">
        <f t="shared" si="224"/>
        <v>2.6505832034738063E-2</v>
      </c>
      <c r="BE506" s="67">
        <f t="shared" si="225"/>
        <v>3.3474557813856459E-3</v>
      </c>
      <c r="BH506" s="57">
        <f t="shared" si="226"/>
        <v>3.3071797992609155E-2</v>
      </c>
      <c r="BJ506" s="57">
        <f t="shared" si="227"/>
        <v>3.5840735459777263E-2</v>
      </c>
      <c r="BK506" s="57">
        <f t="shared" si="228"/>
        <v>2.6505832034738063E-2</v>
      </c>
      <c r="BL506" s="57">
        <f t="shared" si="229"/>
        <v>3.3474557813856459E-3</v>
      </c>
    </row>
    <row r="507" spans="2:64" x14ac:dyDescent="0.25">
      <c r="B507" s="118">
        <v>45453</v>
      </c>
      <c r="C507" s="62">
        <v>9.4989156723022461</v>
      </c>
      <c r="D507" s="62">
        <v>17.286211013793949</v>
      </c>
      <c r="E507" s="62">
        <v>4.5788480758666994</v>
      </c>
      <c r="F507" s="62">
        <v>4.8339218139648441</v>
      </c>
      <c r="G507" s="62">
        <v>68.814649963378912</v>
      </c>
      <c r="H507" s="62">
        <v>120312.2</v>
      </c>
      <c r="K507" s="67">
        <f t="shared" si="230"/>
        <v>0</v>
      </c>
      <c r="L507" s="67">
        <f t="shared" si="231"/>
        <v>-2.7489953038133619E-2</v>
      </c>
      <c r="M507" s="67">
        <f t="shared" si="206"/>
        <v>-2.6569073323810755E-2</v>
      </c>
      <c r="N507" s="67">
        <f t="shared" si="207"/>
        <v>-3.4692409348125453E-2</v>
      </c>
      <c r="O507" s="67">
        <f t="shared" si="208"/>
        <v>-1.1831673044599977E-2</v>
      </c>
      <c r="P507" s="67">
        <f t="shared" si="209"/>
        <v>-1.2064239695060097E-2</v>
      </c>
      <c r="S507" s="67">
        <f t="shared" si="232"/>
        <v>0</v>
      </c>
      <c r="T507" s="67">
        <f t="shared" si="233"/>
        <v>-2.7874872476714281E-2</v>
      </c>
      <c r="U507" s="67">
        <f t="shared" si="210"/>
        <v>-2.692841028126117E-2</v>
      </c>
      <c r="V507" s="67">
        <f t="shared" si="211"/>
        <v>-3.5308481642609475E-2</v>
      </c>
      <c r="W507" s="67">
        <f t="shared" si="212"/>
        <v>-1.1902224333481896E-2</v>
      </c>
      <c r="X507" s="67">
        <f t="shared" si="213"/>
        <v>-1.2137603282428147E-2</v>
      </c>
      <c r="AR507" s="122">
        <f t="shared" si="214"/>
        <v>0</v>
      </c>
      <c r="AS507" s="76">
        <f t="shared" si="215"/>
        <v>-2.7874872476714281E-2</v>
      </c>
      <c r="AT507" s="122">
        <f t="shared" si="216"/>
        <v>-2.692841028126117E-2</v>
      </c>
      <c r="AU507" s="76">
        <f t="shared" si="217"/>
        <v>-3.5308481642609475E-2</v>
      </c>
      <c r="AV507" s="76">
        <f t="shared" si="218"/>
        <v>-1.1902224333481896E-2</v>
      </c>
      <c r="AW507" s="76">
        <f t="shared" si="219"/>
        <v>-1.2137603282428147E-2</v>
      </c>
      <c r="AY507" s="118">
        <v>45698</v>
      </c>
      <c r="AZ507" s="123">
        <f t="shared" si="220"/>
        <v>0</v>
      </c>
      <c r="BA507" s="67">
        <f t="shared" si="221"/>
        <v>4.8017417285262355E-2</v>
      </c>
      <c r="BB507" s="123">
        <f t="shared" si="222"/>
        <v>1.5165855427300702E-2</v>
      </c>
      <c r="BC507" s="67">
        <f t="shared" si="223"/>
        <v>1.5239050686578758E-2</v>
      </c>
      <c r="BD507" s="67">
        <f t="shared" si="224"/>
        <v>1.3877349845063898E-2</v>
      </c>
      <c r="BE507" s="67">
        <f t="shared" si="225"/>
        <v>3.2584564858971314E-3</v>
      </c>
      <c r="BH507" s="57">
        <f t="shared" si="226"/>
        <v>4.8017417285262355E-2</v>
      </c>
      <c r="BJ507" s="57">
        <f t="shared" si="227"/>
        <v>1.5239050686578758E-2</v>
      </c>
      <c r="BK507" s="57">
        <f t="shared" si="228"/>
        <v>1.3877349845063898E-2</v>
      </c>
      <c r="BL507" s="57">
        <f t="shared" si="229"/>
        <v>3.2584564858971314E-3</v>
      </c>
    </row>
    <row r="508" spans="2:64" x14ac:dyDescent="0.25">
      <c r="B508" s="118">
        <v>45460</v>
      </c>
      <c r="C508" s="62">
        <v>9.4989156723022461</v>
      </c>
      <c r="D508" s="62">
        <v>17.652684020996091</v>
      </c>
      <c r="E508" s="62">
        <v>4.5082088470458981</v>
      </c>
      <c r="F508" s="62">
        <v>4.8016838073730472</v>
      </c>
      <c r="G508" s="62">
        <v>67.363999938964838</v>
      </c>
      <c r="H508" s="62">
        <v>120163.2</v>
      </c>
      <c r="K508" s="67">
        <f t="shared" si="230"/>
        <v>0</v>
      </c>
      <c r="L508" s="67">
        <f t="shared" si="231"/>
        <v>2.1200308552852043E-2</v>
      </c>
      <c r="M508" s="67">
        <f t="shared" si="206"/>
        <v>-1.542729255270836E-2</v>
      </c>
      <c r="N508" s="67">
        <f t="shared" si="207"/>
        <v>-6.6691204021264161E-3</v>
      </c>
      <c r="O508" s="67">
        <f t="shared" si="208"/>
        <v>-2.1080540628864108E-2</v>
      </c>
      <c r="P508" s="67">
        <f t="shared" si="209"/>
        <v>-1.2384446465113497E-3</v>
      </c>
      <c r="S508" s="67">
        <f t="shared" si="232"/>
        <v>0</v>
      </c>
      <c r="T508" s="67">
        <f t="shared" si="233"/>
        <v>2.0978708532474737E-2</v>
      </c>
      <c r="U508" s="67">
        <f t="shared" si="210"/>
        <v>-1.5547531474187946E-2</v>
      </c>
      <c r="V508" s="67">
        <f t="shared" si="211"/>
        <v>-6.6914583573305358E-3</v>
      </c>
      <c r="W508" s="67">
        <f t="shared" si="212"/>
        <v>-2.130590809821974E-2</v>
      </c>
      <c r="X508" s="67">
        <f t="shared" si="213"/>
        <v>-1.239212152824083E-3</v>
      </c>
      <c r="AR508" s="122">
        <f t="shared" si="214"/>
        <v>0</v>
      </c>
      <c r="AS508" s="76">
        <f t="shared" si="215"/>
        <v>2.0978708532474737E-2</v>
      </c>
      <c r="AT508" s="122">
        <f t="shared" si="216"/>
        <v>-1.5547531474187946E-2</v>
      </c>
      <c r="AU508" s="76">
        <f t="shared" si="217"/>
        <v>-6.6914583573305358E-3</v>
      </c>
      <c r="AV508" s="76">
        <f t="shared" si="218"/>
        <v>-2.130590809821974E-2</v>
      </c>
      <c r="AW508" s="76">
        <f t="shared" si="219"/>
        <v>-1.239212152824083E-3</v>
      </c>
      <c r="AY508" s="118">
        <v>45705</v>
      </c>
      <c r="AZ508" s="123">
        <f t="shared" si="220"/>
        <v>0</v>
      </c>
      <c r="BA508" s="67">
        <f t="shared" si="221"/>
        <v>-2.4827639494343939E-2</v>
      </c>
      <c r="BB508" s="123">
        <f t="shared" si="222"/>
        <v>5.1164750984029853E-2</v>
      </c>
      <c r="BC508" s="67">
        <f t="shared" si="223"/>
        <v>7.3502834950820535E-3</v>
      </c>
      <c r="BD508" s="67">
        <f t="shared" si="224"/>
        <v>8.6092408899967297E-3</v>
      </c>
      <c r="BE508" s="67">
        <f t="shared" si="225"/>
        <v>1.559707011555544E-2</v>
      </c>
      <c r="BH508" s="57">
        <f t="shared" si="226"/>
        <v>-2.4827639494343939E-2</v>
      </c>
      <c r="BJ508" s="57">
        <f t="shared" si="227"/>
        <v>7.3502834950820535E-3</v>
      </c>
      <c r="BK508" s="57">
        <f t="shared" si="228"/>
        <v>8.6092408899967297E-3</v>
      </c>
      <c r="BL508" s="57">
        <f t="shared" si="229"/>
        <v>1.559707011555544E-2</v>
      </c>
    </row>
    <row r="509" spans="2:64" x14ac:dyDescent="0.25">
      <c r="B509" s="118">
        <v>45467</v>
      </c>
      <c r="C509" s="62">
        <v>8.6873798370361328</v>
      </c>
      <c r="D509" s="62">
        <v>18.8641960144043</v>
      </c>
      <c r="E509" s="62">
        <v>4.6929566383361818</v>
      </c>
      <c r="F509" s="62">
        <v>4.9897393226623539</v>
      </c>
      <c r="G509" s="62">
        <v>70.204472351074216</v>
      </c>
      <c r="H509" s="62">
        <v>123164.8</v>
      </c>
      <c r="K509" s="67">
        <f t="shared" si="230"/>
        <v>-8.5434576246682492E-2</v>
      </c>
      <c r="L509" s="67">
        <f t="shared" si="231"/>
        <v>6.8630469562998897E-2</v>
      </c>
      <c r="M509" s="67">
        <f t="shared" si="206"/>
        <v>4.0980308933856069E-2</v>
      </c>
      <c r="N509" s="67">
        <f t="shared" si="207"/>
        <v>3.9164493713756299E-2</v>
      </c>
      <c r="O509" s="67">
        <f t="shared" si="208"/>
        <v>4.2166029551139905E-2</v>
      </c>
      <c r="P509" s="67">
        <f t="shared" si="209"/>
        <v>2.4979361401826994E-2</v>
      </c>
      <c r="S509" s="67">
        <f t="shared" si="232"/>
        <v>-8.9306273247218501E-2</v>
      </c>
      <c r="T509" s="67">
        <f t="shared" si="233"/>
        <v>6.6377893669560942E-2</v>
      </c>
      <c r="U509" s="67">
        <f t="shared" si="210"/>
        <v>4.0162873924493935E-2</v>
      </c>
      <c r="V509" s="67">
        <f t="shared" si="211"/>
        <v>3.8417018848436589E-2</v>
      </c>
      <c r="W509" s="67">
        <f t="shared" si="212"/>
        <v>4.1301268019455287E-2</v>
      </c>
      <c r="X509" s="67">
        <f t="shared" si="213"/>
        <v>2.467247716992552E-2</v>
      </c>
      <c r="AR509" s="122">
        <f t="shared" si="214"/>
        <v>-8.9306273247218501E-2</v>
      </c>
      <c r="AS509" s="76">
        <f t="shared" si="215"/>
        <v>6.6377893669560942E-2</v>
      </c>
      <c r="AT509" s="122">
        <f t="shared" si="216"/>
        <v>4.0162873924493935E-2</v>
      </c>
      <c r="AU509" s="76">
        <f t="shared" si="217"/>
        <v>3.8417018848436589E-2</v>
      </c>
      <c r="AV509" s="76">
        <f t="shared" si="218"/>
        <v>4.1301268019455287E-2</v>
      </c>
      <c r="AW509" s="76">
        <f t="shared" si="219"/>
        <v>2.467247716992552E-2</v>
      </c>
      <c r="AY509" s="118">
        <v>45712</v>
      </c>
      <c r="AZ509" s="123">
        <f t="shared" si="220"/>
        <v>0</v>
      </c>
      <c r="BA509" s="67">
        <f t="shared" si="221"/>
        <v>-2.8787124029567016E-2</v>
      </c>
      <c r="BB509" s="123">
        <f t="shared" si="222"/>
        <v>-1.4050110159239446E-2</v>
      </c>
      <c r="BC509" s="67">
        <f t="shared" si="223"/>
        <v>-1.5498459671615594E-2</v>
      </c>
      <c r="BD509" s="67">
        <f t="shared" si="224"/>
        <v>-3.0483112150852677E-2</v>
      </c>
      <c r="BE509" s="67">
        <f t="shared" si="225"/>
        <v>-2.4844788800393716E-2</v>
      </c>
      <c r="BH509" s="57">
        <f t="shared" si="226"/>
        <v>-2.8787124029567016E-2</v>
      </c>
      <c r="BJ509" s="57">
        <f t="shared" si="227"/>
        <v>-1.5498459671615594E-2</v>
      </c>
      <c r="BK509" s="57">
        <f t="shared" si="228"/>
        <v>-3.0483112150852677E-2</v>
      </c>
      <c r="BL509" s="57">
        <f t="shared" si="229"/>
        <v>-2.4844788800393716E-2</v>
      </c>
    </row>
    <row r="510" spans="2:64" x14ac:dyDescent="0.25">
      <c r="B510" s="118">
        <v>45474</v>
      </c>
      <c r="C510" s="62">
        <v>8.6873846054077148</v>
      </c>
      <c r="D510" s="62">
        <v>18.254443359374999</v>
      </c>
      <c r="E510" s="62">
        <v>4.7243082046508791</v>
      </c>
      <c r="F510" s="62">
        <v>4.9937716484069821</v>
      </c>
      <c r="G510" s="62">
        <v>73.80990295410156</v>
      </c>
      <c r="H510" s="62">
        <v>125519.6</v>
      </c>
      <c r="K510" s="67">
        <f t="shared" si="230"/>
        <v>5.4888489642301863E-7</v>
      </c>
      <c r="L510" s="67">
        <f t="shared" si="231"/>
        <v>-3.2323278159520075E-2</v>
      </c>
      <c r="M510" s="67">
        <f t="shared" si="206"/>
        <v>6.6805574248418598E-3</v>
      </c>
      <c r="N510" s="67">
        <f t="shared" si="207"/>
        <v>8.0812352787940078E-4</v>
      </c>
      <c r="O510" s="67">
        <f t="shared" si="208"/>
        <v>5.1356138466471579E-2</v>
      </c>
      <c r="P510" s="67">
        <f t="shared" si="209"/>
        <v>1.9119098963340297E-2</v>
      </c>
      <c r="S510" s="67">
        <f t="shared" si="232"/>
        <v>5.4888474578575899E-7</v>
      </c>
      <c r="T510" s="67">
        <f t="shared" si="233"/>
        <v>-3.2857212525129915E-2</v>
      </c>
      <c r="U510" s="67">
        <f t="shared" si="210"/>
        <v>6.6583413898656761E-3</v>
      </c>
      <c r="V510" s="67">
        <f t="shared" si="211"/>
        <v>8.0779717187338712E-4</v>
      </c>
      <c r="W510" s="67">
        <f t="shared" si="212"/>
        <v>5.0080891266967999E-2</v>
      </c>
      <c r="X510" s="67">
        <f t="shared" si="213"/>
        <v>1.893862568694871E-2</v>
      </c>
      <c r="AR510" s="122">
        <f t="shared" si="214"/>
        <v>5.4888474578575899E-7</v>
      </c>
      <c r="AS510" s="76">
        <f t="shared" si="215"/>
        <v>-3.2857212525129915E-2</v>
      </c>
      <c r="AT510" s="122">
        <f t="shared" si="216"/>
        <v>6.6583413898656761E-3</v>
      </c>
      <c r="AU510" s="76">
        <f t="shared" si="217"/>
        <v>8.0779717187338712E-4</v>
      </c>
      <c r="AV510" s="76">
        <f t="shared" si="218"/>
        <v>5.0080891266967999E-2</v>
      </c>
      <c r="AW510" s="76">
        <f t="shared" si="219"/>
        <v>1.893862568694871E-2</v>
      </c>
      <c r="AY510" s="118">
        <v>45719</v>
      </c>
      <c r="AZ510" s="123">
        <f t="shared" si="220"/>
        <v>0</v>
      </c>
      <c r="BA510" s="67">
        <f t="shared" si="221"/>
        <v>1.4013697071032881E-2</v>
      </c>
      <c r="BB510" s="123">
        <f t="shared" si="222"/>
        <v>4.0326703658755417E-2</v>
      </c>
      <c r="BC510" s="67">
        <f t="shared" si="223"/>
        <v>3.4479832894550207E-2</v>
      </c>
      <c r="BD510" s="67">
        <f t="shared" si="224"/>
        <v>-1.658802691723564E-2</v>
      </c>
      <c r="BE510" s="67">
        <f t="shared" si="225"/>
        <v>-7.5334731701055379E-3</v>
      </c>
      <c r="BH510" s="57">
        <f t="shared" si="226"/>
        <v>1.4013697071032881E-2</v>
      </c>
      <c r="BJ510" s="57">
        <f t="shared" si="227"/>
        <v>3.4479832894550207E-2</v>
      </c>
      <c r="BK510" s="57">
        <f t="shared" si="228"/>
        <v>-1.658802691723564E-2</v>
      </c>
      <c r="BL510" s="57">
        <f t="shared" si="229"/>
        <v>-7.5334731701055379E-3</v>
      </c>
    </row>
    <row r="511" spans="2:64" x14ac:dyDescent="0.25">
      <c r="B511" s="118">
        <v>45481</v>
      </c>
      <c r="C511" s="62">
        <v>8.6873846054077148</v>
      </c>
      <c r="D511" s="62">
        <v>18.674438858032229</v>
      </c>
      <c r="E511" s="62">
        <v>4.7726863861083988</v>
      </c>
      <c r="F511" s="62">
        <v>5.0563778877258301</v>
      </c>
      <c r="G511" s="62">
        <v>77.409800720214847</v>
      </c>
      <c r="H511" s="62">
        <v>127613</v>
      </c>
      <c r="K511" s="67">
        <f t="shared" si="230"/>
        <v>0</v>
      </c>
      <c r="L511" s="67">
        <f t="shared" si="231"/>
        <v>2.3007850219740167E-2</v>
      </c>
      <c r="M511" s="67">
        <f t="shared" si="206"/>
        <v>1.0240267857607899E-2</v>
      </c>
      <c r="N511" s="67">
        <f t="shared" si="207"/>
        <v>1.253686466396986E-2</v>
      </c>
      <c r="O511" s="67">
        <f t="shared" si="208"/>
        <v>4.8772557909361636E-2</v>
      </c>
      <c r="P511" s="67">
        <f t="shared" si="209"/>
        <v>1.6677873415785305E-2</v>
      </c>
      <c r="S511" s="67">
        <f t="shared" si="232"/>
        <v>0</v>
      </c>
      <c r="T511" s="67">
        <f t="shared" si="233"/>
        <v>2.2747160664132744E-2</v>
      </c>
      <c r="U511" s="67">
        <f t="shared" si="210"/>
        <v>1.0188191530002834E-2</v>
      </c>
      <c r="V511" s="67">
        <f t="shared" si="211"/>
        <v>1.2458928880407361E-2</v>
      </c>
      <c r="W511" s="67">
        <f t="shared" si="212"/>
        <v>4.7620487897502825E-2</v>
      </c>
      <c r="X511" s="67">
        <f t="shared" si="213"/>
        <v>1.6540324922377368E-2</v>
      </c>
      <c r="AR511" s="122">
        <f t="shared" si="214"/>
        <v>0</v>
      </c>
      <c r="AS511" s="76">
        <f t="shared" si="215"/>
        <v>2.2747160664132744E-2</v>
      </c>
      <c r="AT511" s="122">
        <f t="shared" si="216"/>
        <v>1.0188191530002834E-2</v>
      </c>
      <c r="AU511" s="76">
        <f t="shared" si="217"/>
        <v>1.2458928880407361E-2</v>
      </c>
      <c r="AV511" s="76">
        <f t="shared" si="218"/>
        <v>4.7620487897502825E-2</v>
      </c>
      <c r="AW511" s="76">
        <f t="shared" si="219"/>
        <v>1.6540324922377368E-2</v>
      </c>
      <c r="AY511" s="118">
        <v>45726</v>
      </c>
      <c r="AZ511" s="123">
        <f t="shared" si="220"/>
        <v>0</v>
      </c>
      <c r="BA511" s="67">
        <f t="shared" si="221"/>
        <v>1.8606932002511022E-2</v>
      </c>
      <c r="BB511" s="123">
        <f t="shared" si="222"/>
        <v>-1.7594440403901221E-2</v>
      </c>
      <c r="BC511" s="67">
        <f t="shared" si="223"/>
        <v>-2.7069635590623139E-2</v>
      </c>
      <c r="BD511" s="67">
        <f t="shared" si="224"/>
        <v>2.4049265709100067E-2</v>
      </c>
      <c r="BE511" s="67">
        <f t="shared" si="225"/>
        <v>1.1910267825245029E-2</v>
      </c>
      <c r="BH511" s="57">
        <f t="shared" si="226"/>
        <v>1.8606932002511022E-2</v>
      </c>
      <c r="BJ511" s="57">
        <f t="shared" si="227"/>
        <v>-2.7069635590623139E-2</v>
      </c>
      <c r="BK511" s="57">
        <f t="shared" si="228"/>
        <v>2.4049265709100067E-2</v>
      </c>
      <c r="BL511" s="57">
        <f t="shared" si="229"/>
        <v>1.1910267825245029E-2</v>
      </c>
    </row>
    <row r="512" spans="2:64" x14ac:dyDescent="0.25">
      <c r="B512" s="118">
        <v>45488</v>
      </c>
      <c r="C512" s="62">
        <v>8.6873846054077148</v>
      </c>
      <c r="D512" s="62">
        <v>18.420278549194339</v>
      </c>
      <c r="E512" s="62">
        <v>4.7317513465881351</v>
      </c>
      <c r="F512" s="62">
        <v>4.9974542617797848</v>
      </c>
      <c r="G512" s="62">
        <v>76.189556884765622</v>
      </c>
      <c r="H512" s="62">
        <v>128629.8</v>
      </c>
      <c r="K512" s="67">
        <f t="shared" si="230"/>
        <v>0</v>
      </c>
      <c r="L512" s="67">
        <f t="shared" si="231"/>
        <v>-1.3610064043695247E-2</v>
      </c>
      <c r="M512" s="67">
        <f t="shared" si="206"/>
        <v>-8.5769388995285967E-3</v>
      </c>
      <c r="N512" s="67">
        <f t="shared" si="207"/>
        <v>-1.1653327194765306E-2</v>
      </c>
      <c r="O512" s="67">
        <f t="shared" si="208"/>
        <v>-1.5763428197672291E-2</v>
      </c>
      <c r="P512" s="67">
        <f t="shared" si="209"/>
        <v>7.9678402670575466E-3</v>
      </c>
      <c r="S512" s="67">
        <f t="shared" si="232"/>
        <v>0</v>
      </c>
      <c r="T512" s="67">
        <f t="shared" si="233"/>
        <v>-1.3703529985851169E-2</v>
      </c>
      <c r="U512" s="67">
        <f t="shared" si="210"/>
        <v>-8.6139325198699643E-3</v>
      </c>
      <c r="V512" s="67">
        <f t="shared" si="211"/>
        <v>-1.1721759373347219E-2</v>
      </c>
      <c r="W512" s="67">
        <f t="shared" si="212"/>
        <v>-1.5888992327478962E-2</v>
      </c>
      <c r="X512" s="67">
        <f t="shared" si="213"/>
        <v>7.9362646432508642E-3</v>
      </c>
      <c r="AR512" s="122">
        <f t="shared" si="214"/>
        <v>0</v>
      </c>
      <c r="AS512" s="76">
        <f t="shared" si="215"/>
        <v>-1.3703529985851169E-2</v>
      </c>
      <c r="AT512" s="122">
        <f t="shared" si="216"/>
        <v>-8.6139325198699643E-3</v>
      </c>
      <c r="AU512" s="76">
        <f t="shared" si="217"/>
        <v>-1.1721759373347219E-2</v>
      </c>
      <c r="AV512" s="76">
        <f t="shared" si="218"/>
        <v>-1.5888992327478962E-2</v>
      </c>
      <c r="AW512" s="76">
        <f t="shared" si="219"/>
        <v>7.9362646432508642E-3</v>
      </c>
      <c r="AY512" s="118">
        <v>45733</v>
      </c>
      <c r="AZ512" s="123">
        <f t="shared" si="220"/>
        <v>0</v>
      </c>
      <c r="BA512" s="67">
        <f t="shared" si="221"/>
        <v>3.7004996166514613E-2</v>
      </c>
      <c r="BB512" s="123">
        <f t="shared" si="222"/>
        <v>2.053457074926605E-2</v>
      </c>
      <c r="BC512" s="67">
        <f t="shared" si="223"/>
        <v>2.9103535751223642E-2</v>
      </c>
      <c r="BD512" s="67">
        <f t="shared" si="224"/>
        <v>4.2648875076349006E-2</v>
      </c>
      <c r="BE512" s="67">
        <f t="shared" si="225"/>
        <v>5.0777825170831438E-2</v>
      </c>
      <c r="BH512" s="57">
        <f t="shared" si="226"/>
        <v>3.7004996166514613E-2</v>
      </c>
      <c r="BJ512" s="57">
        <f t="shared" si="227"/>
        <v>2.9103535751223642E-2</v>
      </c>
      <c r="BK512" s="57">
        <f t="shared" si="228"/>
        <v>4.2648875076349006E-2</v>
      </c>
      <c r="BL512" s="57">
        <f t="shared" si="229"/>
        <v>5.0777825170831438E-2</v>
      </c>
    </row>
    <row r="513" spans="2:64" x14ac:dyDescent="0.25">
      <c r="B513" s="118">
        <v>45495</v>
      </c>
      <c r="C513" s="62">
        <v>8.6873846054077148</v>
      </c>
      <c r="D513" s="62">
        <v>19.602751922607421</v>
      </c>
      <c r="E513" s="62">
        <v>4.6815122604370121</v>
      </c>
      <c r="F513" s="62">
        <v>4.9495788574218746</v>
      </c>
      <c r="G513" s="62">
        <v>80.801408386230463</v>
      </c>
      <c r="H513" s="62">
        <v>126863.8</v>
      </c>
      <c r="K513" s="67">
        <f t="shared" si="230"/>
        <v>0</v>
      </c>
      <c r="L513" s="67">
        <f t="shared" si="231"/>
        <v>6.4194109239721575E-2</v>
      </c>
      <c r="M513" s="67">
        <f t="shared" si="206"/>
        <v>-1.0617440028277914E-2</v>
      </c>
      <c r="N513" s="67">
        <f t="shared" si="207"/>
        <v>-9.5799584848745845E-3</v>
      </c>
      <c r="O513" s="67">
        <f t="shared" si="208"/>
        <v>6.0531281320353791E-2</v>
      </c>
      <c r="P513" s="67">
        <f t="shared" si="209"/>
        <v>-1.3729322443166381E-2</v>
      </c>
      <c r="S513" s="67">
        <f t="shared" si="232"/>
        <v>0</v>
      </c>
      <c r="T513" s="67">
        <f t="shared" si="233"/>
        <v>6.2217807776464976E-2</v>
      </c>
      <c r="U513" s="67">
        <f t="shared" si="210"/>
        <v>-1.0674207217017111E-2</v>
      </c>
      <c r="V513" s="67">
        <f t="shared" si="211"/>
        <v>-9.626141477946026E-3</v>
      </c>
      <c r="W513" s="67">
        <f t="shared" si="212"/>
        <v>5.8769991353589214E-2</v>
      </c>
      <c r="X513" s="67">
        <f t="shared" si="213"/>
        <v>-1.3824441204739487E-2</v>
      </c>
      <c r="AR513" s="122">
        <f t="shared" si="214"/>
        <v>0</v>
      </c>
      <c r="AS513" s="76">
        <f t="shared" si="215"/>
        <v>6.2217807776464976E-2</v>
      </c>
      <c r="AT513" s="122">
        <f t="shared" si="216"/>
        <v>-1.0674207217017111E-2</v>
      </c>
      <c r="AU513" s="76">
        <f t="shared" si="217"/>
        <v>-9.626141477946026E-3</v>
      </c>
      <c r="AV513" s="76">
        <f t="shared" si="218"/>
        <v>5.8769991353589214E-2</v>
      </c>
      <c r="AW513" s="76">
        <f t="shared" si="219"/>
        <v>-1.3824441204739487E-2</v>
      </c>
      <c r="AY513" s="118">
        <v>45747</v>
      </c>
      <c r="AZ513" s="123">
        <f t="shared" si="220"/>
        <v>0</v>
      </c>
      <c r="BA513" s="67">
        <f t="shared" si="221"/>
        <v>-7.4260013891163781E-2</v>
      </c>
      <c r="BB513" s="123">
        <f t="shared" si="222"/>
        <v>-1.3942402440602091E-2</v>
      </c>
      <c r="BC513" s="67">
        <f t="shared" si="223"/>
        <v>1.9213936376721339E-2</v>
      </c>
      <c r="BD513" s="67">
        <f t="shared" si="224"/>
        <v>1.1785704823669129E-2</v>
      </c>
      <c r="BE513" s="67">
        <f t="shared" si="225"/>
        <v>-1.5192898072219936E-2</v>
      </c>
      <c r="BH513" s="57">
        <f t="shared" si="226"/>
        <v>-7.4260013891163781E-2</v>
      </c>
      <c r="BJ513" s="57">
        <f t="shared" si="227"/>
        <v>1.9213936376721339E-2</v>
      </c>
      <c r="BK513" s="57">
        <f t="shared" si="228"/>
        <v>1.1785704823669129E-2</v>
      </c>
      <c r="BL513" s="57">
        <f t="shared" si="229"/>
        <v>-1.5192898072219936E-2</v>
      </c>
    </row>
    <row r="514" spans="2:64" x14ac:dyDescent="0.25">
      <c r="B514" s="118">
        <v>45502</v>
      </c>
      <c r="C514" s="62">
        <v>8.6873846054077148</v>
      </c>
      <c r="D514" s="62">
        <v>19.402669906616211</v>
      </c>
      <c r="E514" s="62">
        <v>4.7857111930847172</v>
      </c>
      <c r="F514" s="62">
        <v>5.1429218292236332</v>
      </c>
      <c r="G514" s="62">
        <v>81.304621887207034</v>
      </c>
      <c r="H514" s="62">
        <v>126798.8</v>
      </c>
      <c r="K514" s="67">
        <f t="shared" si="230"/>
        <v>0</v>
      </c>
      <c r="L514" s="67">
        <f t="shared" si="231"/>
        <v>-1.0206833039623331E-2</v>
      </c>
      <c r="M514" s="67">
        <f t="shared" si="206"/>
        <v>2.2257537063029798E-2</v>
      </c>
      <c r="N514" s="67">
        <f t="shared" si="207"/>
        <v>3.9062509633893683E-2</v>
      </c>
      <c r="O514" s="67">
        <f t="shared" si="208"/>
        <v>6.2277813100881652E-3</v>
      </c>
      <c r="P514" s="67">
        <f t="shared" si="209"/>
        <v>-5.1236050000080802E-4</v>
      </c>
      <c r="S514" s="67">
        <f t="shared" si="232"/>
        <v>0</v>
      </c>
      <c r="T514" s="67">
        <f t="shared" si="233"/>
        <v>-1.0259279943043252E-2</v>
      </c>
      <c r="U514" s="67">
        <f t="shared" si="210"/>
        <v>2.2013453248913975E-2</v>
      </c>
      <c r="V514" s="67">
        <f t="shared" si="211"/>
        <v>3.8318873573853787E-2</v>
      </c>
      <c r="W514" s="67">
        <f t="shared" si="212"/>
        <v>6.2084688212274784E-3</v>
      </c>
      <c r="X514" s="67">
        <f t="shared" si="213"/>
        <v>-5.1249180149283609E-4</v>
      </c>
      <c r="AR514" s="122">
        <f t="shared" si="214"/>
        <v>0</v>
      </c>
      <c r="AS514" s="76">
        <f t="shared" si="215"/>
        <v>-1.0259279943043252E-2</v>
      </c>
      <c r="AT514" s="122">
        <f t="shared" si="216"/>
        <v>2.2013453248913975E-2</v>
      </c>
      <c r="AU514" s="76">
        <f t="shared" si="217"/>
        <v>3.8318873573853787E-2</v>
      </c>
      <c r="AV514" s="76">
        <f t="shared" si="218"/>
        <v>6.2084688212274784E-3</v>
      </c>
      <c r="AW514" s="76">
        <f t="shared" si="219"/>
        <v>-5.1249180149283609E-4</v>
      </c>
      <c r="AY514" s="118">
        <v>45754</v>
      </c>
      <c r="AZ514" s="123">
        <f t="shared" si="220"/>
        <v>0</v>
      </c>
      <c r="BA514" s="67">
        <f t="shared" si="221"/>
        <v>1.9314022670556868E-3</v>
      </c>
      <c r="BB514" s="123">
        <f t="shared" si="222"/>
        <v>-3.7915830787699445E-2</v>
      </c>
      <c r="BC514" s="67">
        <f t="shared" si="223"/>
        <v>-1.4466784669162507E-2</v>
      </c>
      <c r="BD514" s="67">
        <f t="shared" si="224"/>
        <v>5.7447708948777289E-3</v>
      </c>
      <c r="BE514" s="67">
        <f t="shared" si="225"/>
        <v>-3.063528998033507E-2</v>
      </c>
      <c r="BH514" s="57">
        <f t="shared" si="226"/>
        <v>1.9314022670556868E-3</v>
      </c>
      <c r="BJ514" s="57">
        <f t="shared" si="227"/>
        <v>-1.4466784669162507E-2</v>
      </c>
      <c r="BK514" s="57">
        <f t="shared" si="228"/>
        <v>5.7447708948777289E-3</v>
      </c>
      <c r="BL514" s="57">
        <f t="shared" si="229"/>
        <v>-3.063528998033507E-2</v>
      </c>
    </row>
    <row r="515" spans="2:64" x14ac:dyDescent="0.25">
      <c r="B515" s="118">
        <v>45509</v>
      </c>
      <c r="C515" s="62">
        <v>8.6873846054077148</v>
      </c>
      <c r="D515" s="62">
        <v>19.523439407348629</v>
      </c>
      <c r="E515" s="62">
        <v>4.9327062606811527</v>
      </c>
      <c r="F515" s="62">
        <v>5.3178513526916502</v>
      </c>
      <c r="G515" s="62">
        <v>84.816043090820315</v>
      </c>
      <c r="H515" s="62">
        <v>127665.4</v>
      </c>
      <c r="K515" s="67">
        <f t="shared" si="230"/>
        <v>0</v>
      </c>
      <c r="L515" s="67">
        <f t="shared" si="231"/>
        <v>6.2243753727539985E-3</v>
      </c>
      <c r="M515" s="67">
        <f t="shared" si="206"/>
        <v>3.0715407107900994E-2</v>
      </c>
      <c r="N515" s="67">
        <f t="shared" si="207"/>
        <v>3.4013646187273316E-2</v>
      </c>
      <c r="O515" s="67">
        <f t="shared" si="208"/>
        <v>4.3188457459216067E-2</v>
      </c>
      <c r="P515" s="67">
        <f t="shared" si="209"/>
        <v>6.8344495373773295E-3</v>
      </c>
      <c r="S515" s="67">
        <f t="shared" si="232"/>
        <v>0</v>
      </c>
      <c r="T515" s="67">
        <f t="shared" si="233"/>
        <v>6.205083958314977E-3</v>
      </c>
      <c r="U515" s="67">
        <f t="shared" si="210"/>
        <v>3.0253131147102565E-2</v>
      </c>
      <c r="V515" s="67">
        <f t="shared" si="211"/>
        <v>3.344797347233653E-2</v>
      </c>
      <c r="W515" s="67">
        <f t="shared" si="212"/>
        <v>4.2281847576907006E-2</v>
      </c>
      <c r="X515" s="67">
        <f t="shared" si="213"/>
        <v>6.8112005563511534E-3</v>
      </c>
      <c r="AR515" s="122">
        <f t="shared" si="214"/>
        <v>0</v>
      </c>
      <c r="AS515" s="76">
        <f t="shared" si="215"/>
        <v>6.205083958314977E-3</v>
      </c>
      <c r="AT515" s="122">
        <f t="shared" si="216"/>
        <v>3.0253131147102565E-2</v>
      </c>
      <c r="AU515" s="76">
        <f t="shared" si="217"/>
        <v>3.344797347233653E-2</v>
      </c>
      <c r="AV515" s="76">
        <f t="shared" si="218"/>
        <v>4.2281847576907006E-2</v>
      </c>
      <c r="AW515" s="76">
        <f t="shared" si="219"/>
        <v>6.8112005563511534E-3</v>
      </c>
      <c r="AY515" s="118">
        <v>45761</v>
      </c>
      <c r="AZ515" s="123">
        <f t="shared" si="220"/>
        <v>0</v>
      </c>
      <c r="BA515" s="67">
        <f t="shared" si="221"/>
        <v>1.5668220918590069E-2</v>
      </c>
      <c r="BB515" s="123">
        <f t="shared" si="222"/>
        <v>3.4311619954963402E-2</v>
      </c>
      <c r="BC515" s="67">
        <f t="shared" si="223"/>
        <v>3.226085843780279E-2</v>
      </c>
      <c r="BD515" s="67">
        <f t="shared" si="224"/>
        <v>4.3303080056183864E-2</v>
      </c>
      <c r="BE515" s="67">
        <f t="shared" si="225"/>
        <v>2.2675046640079837E-2</v>
      </c>
      <c r="BH515" s="57">
        <f t="shared" si="226"/>
        <v>1.5668220918590069E-2</v>
      </c>
      <c r="BJ515" s="57">
        <f t="shared" si="227"/>
        <v>3.226085843780279E-2</v>
      </c>
      <c r="BK515" s="57">
        <f t="shared" si="228"/>
        <v>4.3303080056183864E-2</v>
      </c>
      <c r="BL515" s="57">
        <f t="shared" si="229"/>
        <v>2.2675046640079837E-2</v>
      </c>
    </row>
    <row r="516" spans="2:64" x14ac:dyDescent="0.25">
      <c r="B516" s="118">
        <v>45516</v>
      </c>
      <c r="C516" s="62">
        <v>8.6873846054077148</v>
      </c>
      <c r="D516" s="62">
        <v>20.476991271972661</v>
      </c>
      <c r="E516" s="62">
        <v>5.0127161979675297</v>
      </c>
      <c r="F516" s="62">
        <v>5.312327194213867</v>
      </c>
      <c r="G516" s="62">
        <v>90.701591491699219</v>
      </c>
      <c r="H516" s="62">
        <v>132987.6</v>
      </c>
      <c r="K516" s="67">
        <f t="shared" si="230"/>
        <v>0</v>
      </c>
      <c r="L516" s="67">
        <f t="shared" si="231"/>
        <v>4.8841387253985236E-2</v>
      </c>
      <c r="M516" s="67">
        <f t="shared" si="206"/>
        <v>1.622029228136701E-2</v>
      </c>
      <c r="N516" s="67">
        <f t="shared" si="207"/>
        <v>-1.0387952034400794E-3</v>
      </c>
      <c r="O516" s="67">
        <f t="shared" si="208"/>
        <v>6.9391923820080859E-2</v>
      </c>
      <c r="P516" s="67">
        <f t="shared" si="209"/>
        <v>4.168866427395379E-2</v>
      </c>
      <c r="S516" s="67">
        <f t="shared" si="232"/>
        <v>0</v>
      </c>
      <c r="T516" s="67">
        <f t="shared" si="233"/>
        <v>4.7686114220027054E-2</v>
      </c>
      <c r="U516" s="67">
        <f t="shared" si="210"/>
        <v>1.6090148765138222E-2</v>
      </c>
      <c r="V516" s="67">
        <f t="shared" si="211"/>
        <v>-1.039335125121846E-3</v>
      </c>
      <c r="W516" s="67">
        <f t="shared" si="212"/>
        <v>6.7090191437473357E-2</v>
      </c>
      <c r="X516" s="67">
        <f t="shared" si="213"/>
        <v>4.0843112000275218E-2</v>
      </c>
      <c r="AR516" s="122">
        <f t="shared" si="214"/>
        <v>0</v>
      </c>
      <c r="AS516" s="76">
        <f t="shared" si="215"/>
        <v>4.7686114220027054E-2</v>
      </c>
      <c r="AT516" s="122">
        <f t="shared" si="216"/>
        <v>1.6090148765138222E-2</v>
      </c>
      <c r="AU516" s="76">
        <f t="shared" si="217"/>
        <v>-1.039335125121846E-3</v>
      </c>
      <c r="AV516" s="76">
        <f t="shared" si="218"/>
        <v>6.7090191437473357E-2</v>
      </c>
      <c r="AW516" s="76">
        <f t="shared" si="219"/>
        <v>4.0843112000275218E-2</v>
      </c>
      <c r="AY516" s="118">
        <v>45768</v>
      </c>
      <c r="AZ516" s="123">
        <f t="shared" si="220"/>
        <v>3.918627775063181E-4</v>
      </c>
      <c r="BA516" s="67">
        <f t="shared" si="221"/>
        <v>3.7166224259458154E-2</v>
      </c>
      <c r="BB516" s="123">
        <f t="shared" si="222"/>
        <v>2.1777866534789584E-2</v>
      </c>
      <c r="BC516" s="67">
        <f t="shared" si="223"/>
        <v>1.4879921274783103E-2</v>
      </c>
      <c r="BD516" s="67">
        <f t="shared" si="224"/>
        <v>4.4654535013761681E-2</v>
      </c>
      <c r="BE516" s="67">
        <f t="shared" si="225"/>
        <v>2.9244978718860146E-2</v>
      </c>
      <c r="BH516" s="57">
        <f t="shared" si="226"/>
        <v>3.7166224259458154E-2</v>
      </c>
      <c r="BJ516" s="57">
        <f t="shared" si="227"/>
        <v>1.4879921274783103E-2</v>
      </c>
      <c r="BK516" s="57">
        <f t="shared" si="228"/>
        <v>4.4654535013761681E-2</v>
      </c>
      <c r="BL516" s="57">
        <f t="shared" si="229"/>
        <v>2.9244978718860146E-2</v>
      </c>
    </row>
    <row r="517" spans="2:64" x14ac:dyDescent="0.25">
      <c r="B517" s="118">
        <v>45523</v>
      </c>
      <c r="C517" s="62">
        <v>8.6873846054077148</v>
      </c>
      <c r="D517" s="62">
        <v>20.947455596923831</v>
      </c>
      <c r="E517" s="62">
        <v>5.0722585678100582</v>
      </c>
      <c r="F517" s="62">
        <v>5.347313022613525</v>
      </c>
      <c r="G517" s="62">
        <v>90.465653991699213</v>
      </c>
      <c r="H517" s="62">
        <v>135822</v>
      </c>
      <c r="K517" s="67">
        <f t="shared" si="230"/>
        <v>0</v>
      </c>
      <c r="L517" s="67">
        <f t="shared" si="231"/>
        <v>2.2975266175705444E-2</v>
      </c>
      <c r="M517" s="67">
        <f t="shared" si="206"/>
        <v>1.1878264695430074E-2</v>
      </c>
      <c r="N517" s="67">
        <f t="shared" si="207"/>
        <v>6.5857819220480618E-3</v>
      </c>
      <c r="O517" s="67">
        <f t="shared" si="208"/>
        <v>-2.6012498360803438E-3</v>
      </c>
      <c r="P517" s="67">
        <f t="shared" si="209"/>
        <v>2.1313265296914796E-2</v>
      </c>
      <c r="S517" s="67">
        <f t="shared" si="232"/>
        <v>0</v>
      </c>
      <c r="T517" s="67">
        <f t="shared" si="233"/>
        <v>2.2715308940844937E-2</v>
      </c>
      <c r="U517" s="67">
        <f t="shared" si="210"/>
        <v>1.1808271826699902E-2</v>
      </c>
      <c r="V517" s="67">
        <f t="shared" si="211"/>
        <v>6.5641904064497863E-3</v>
      </c>
      <c r="W517" s="67">
        <f t="shared" si="212"/>
        <v>-2.6046389650250731E-3</v>
      </c>
      <c r="X517" s="67">
        <f t="shared" si="213"/>
        <v>2.1089314156470671E-2</v>
      </c>
      <c r="AR517" s="122">
        <f t="shared" si="214"/>
        <v>0</v>
      </c>
      <c r="AS517" s="76">
        <f t="shared" si="215"/>
        <v>2.2715308940844937E-2</v>
      </c>
      <c r="AT517" s="122">
        <f t="shared" si="216"/>
        <v>1.1808271826699902E-2</v>
      </c>
      <c r="AU517" s="76">
        <f t="shared" si="217"/>
        <v>6.5641904064497863E-3</v>
      </c>
      <c r="AV517" s="76">
        <f t="shared" si="218"/>
        <v>-2.6046389650250731E-3</v>
      </c>
      <c r="AW517" s="76">
        <f t="shared" si="219"/>
        <v>2.1089314156470671E-2</v>
      </c>
      <c r="AY517" s="118">
        <v>45775</v>
      </c>
      <c r="AZ517" s="123">
        <f t="shared" si="220"/>
        <v>1.30586809609973E-4</v>
      </c>
      <c r="BA517" s="67">
        <f t="shared" si="221"/>
        <v>1.9672786609423138E-2</v>
      </c>
      <c r="BB517" s="123">
        <f t="shared" si="222"/>
        <v>3.8872663447689693E-2</v>
      </c>
      <c r="BC517" s="67">
        <f t="shared" si="223"/>
        <v>3.7096518174142758E-2</v>
      </c>
      <c r="BD517" s="67">
        <f t="shared" si="224"/>
        <v>2.8160718325052188E-2</v>
      </c>
      <c r="BE517" s="67">
        <f t="shared" si="225"/>
        <v>1.5501439274280184E-2</v>
      </c>
      <c r="BH517" s="57">
        <f t="shared" si="226"/>
        <v>1.9672786609423138E-2</v>
      </c>
      <c r="BJ517" s="57">
        <f t="shared" si="227"/>
        <v>3.7096518174142758E-2</v>
      </c>
      <c r="BK517" s="57">
        <f t="shared" si="228"/>
        <v>2.8160718325052188E-2</v>
      </c>
      <c r="BL517" s="57">
        <f t="shared" si="229"/>
        <v>1.5501439274280184E-2</v>
      </c>
    </row>
    <row r="518" spans="2:64" x14ac:dyDescent="0.25">
      <c r="B518" s="118">
        <v>45530</v>
      </c>
      <c r="C518" s="62">
        <v>8.6873846054077148</v>
      </c>
      <c r="D518" s="62">
        <v>21.145737075805659</v>
      </c>
      <c r="E518" s="62">
        <v>5.0387661933898924</v>
      </c>
      <c r="F518" s="62">
        <v>5.312327194213867</v>
      </c>
      <c r="G518" s="62">
        <v>88.305340576171872</v>
      </c>
      <c r="H518" s="62">
        <v>136610.79999999999</v>
      </c>
      <c r="K518" s="67">
        <f t="shared" si="230"/>
        <v>0</v>
      </c>
      <c r="L518" s="67">
        <f t="shared" si="231"/>
        <v>9.4656593477131512E-3</v>
      </c>
      <c r="M518" s="67">
        <f t="shared" si="206"/>
        <v>-6.603049503966063E-3</v>
      </c>
      <c r="N518" s="67">
        <f t="shared" si="207"/>
        <v>-6.5426931716368042E-3</v>
      </c>
      <c r="O518" s="67">
        <f t="shared" si="208"/>
        <v>-2.3879929235083641E-2</v>
      </c>
      <c r="P518" s="67">
        <f t="shared" si="209"/>
        <v>5.8076011250016712E-3</v>
      </c>
      <c r="S518" s="67">
        <f t="shared" si="232"/>
        <v>0</v>
      </c>
      <c r="T518" s="67">
        <f t="shared" si="233"/>
        <v>9.4211407059790787E-3</v>
      </c>
      <c r="U518" s="67">
        <f t="shared" si="210"/>
        <v>-6.6249460780098326E-3</v>
      </c>
      <c r="V518" s="67">
        <f t="shared" si="211"/>
        <v>-6.5641904064498019E-3</v>
      </c>
      <c r="W518" s="67">
        <f t="shared" si="212"/>
        <v>-2.4169676811083809E-2</v>
      </c>
      <c r="X518" s="67">
        <f t="shared" si="213"/>
        <v>5.7908020198751287E-3</v>
      </c>
      <c r="AR518" s="122">
        <f t="shared" si="214"/>
        <v>0</v>
      </c>
      <c r="AS518" s="76">
        <f t="shared" si="215"/>
        <v>9.4211407059790787E-3</v>
      </c>
      <c r="AT518" s="122">
        <f t="shared" si="216"/>
        <v>-6.6249460780098326E-3</v>
      </c>
      <c r="AU518" s="76">
        <f t="shared" si="217"/>
        <v>-6.5641904064498019E-3</v>
      </c>
      <c r="AV518" s="76">
        <f t="shared" si="218"/>
        <v>-2.4169676811083809E-2</v>
      </c>
      <c r="AW518" s="76">
        <f t="shared" si="219"/>
        <v>5.7908020198751287E-3</v>
      </c>
      <c r="AY518" s="118">
        <v>45782</v>
      </c>
      <c r="AZ518" s="123">
        <f t="shared" si="220"/>
        <v>0</v>
      </c>
      <c r="BA518" s="67">
        <f t="shared" si="221"/>
        <v>-1.998592105125202E-2</v>
      </c>
      <c r="BB518" s="123">
        <f t="shared" si="222"/>
        <v>2.5661247489900804E-3</v>
      </c>
      <c r="BC518" s="67">
        <f t="shared" si="223"/>
        <v>4.9271789829181227E-3</v>
      </c>
      <c r="BD518" s="67">
        <f t="shared" si="224"/>
        <v>2.3510504956546094E-2</v>
      </c>
      <c r="BE518" s="67">
        <f t="shared" si="225"/>
        <v>-3.3198983579764692E-3</v>
      </c>
      <c r="BH518" s="57">
        <f t="shared" si="226"/>
        <v>-1.998592105125202E-2</v>
      </c>
      <c r="BJ518" s="57">
        <f t="shared" si="227"/>
        <v>4.9271789829181227E-3</v>
      </c>
      <c r="BK518" s="57">
        <f t="shared" si="228"/>
        <v>2.3510504956546094E-2</v>
      </c>
      <c r="BL518" s="57">
        <f t="shared" si="229"/>
        <v>-3.3198983579764692E-3</v>
      </c>
    </row>
    <row r="519" spans="2:64" x14ac:dyDescent="0.25">
      <c r="B519" s="118">
        <v>45537</v>
      </c>
      <c r="C519" s="62">
        <v>8.6873846054077148</v>
      </c>
      <c r="D519" s="62">
        <v>21.956884765624999</v>
      </c>
      <c r="E519" s="62">
        <v>5.2192535400390634</v>
      </c>
      <c r="F519" s="62">
        <v>5.4670014381408691</v>
      </c>
      <c r="G519" s="62">
        <v>87.512739562988287</v>
      </c>
      <c r="H519" s="62">
        <v>135303.79999999999</v>
      </c>
      <c r="K519" s="67">
        <f t="shared" si="230"/>
        <v>0</v>
      </c>
      <c r="L519" s="67">
        <f t="shared" si="231"/>
        <v>3.8359868322936475E-2</v>
      </c>
      <c r="M519" s="67">
        <f t="shared" si="206"/>
        <v>3.581975025670836E-2</v>
      </c>
      <c r="N519" s="67">
        <f t="shared" si="207"/>
        <v>2.9116098890797248E-2</v>
      </c>
      <c r="O519" s="67">
        <f t="shared" si="208"/>
        <v>-8.9756860458500842E-3</v>
      </c>
      <c r="P519" s="67">
        <f t="shared" si="209"/>
        <v>-9.5673255701599347E-3</v>
      </c>
      <c r="S519" s="67">
        <f t="shared" si="232"/>
        <v>0</v>
      </c>
      <c r="T519" s="67">
        <f t="shared" si="233"/>
        <v>3.764241861196798E-2</v>
      </c>
      <c r="U519" s="67">
        <f t="shared" si="210"/>
        <v>3.5193142461231376E-2</v>
      </c>
      <c r="V519" s="67">
        <f t="shared" si="211"/>
        <v>2.8700277397831188E-2</v>
      </c>
      <c r="W519" s="67">
        <f t="shared" si="212"/>
        <v>-9.0162101860681403E-3</v>
      </c>
      <c r="X519" s="67">
        <f t="shared" si="213"/>
        <v>-9.6133864511708089E-3</v>
      </c>
      <c r="AR519" s="122">
        <f t="shared" si="214"/>
        <v>0</v>
      </c>
      <c r="AS519" s="76">
        <f t="shared" si="215"/>
        <v>3.764241861196798E-2</v>
      </c>
      <c r="AT519" s="122">
        <f t="shared" si="216"/>
        <v>3.5193142461231376E-2</v>
      </c>
      <c r="AU519" s="76">
        <f t="shared" si="217"/>
        <v>2.8700277397831188E-2</v>
      </c>
      <c r="AV519" s="76">
        <f t="shared" si="218"/>
        <v>-9.0162101860681403E-3</v>
      </c>
      <c r="AW519" s="76">
        <f t="shared" si="219"/>
        <v>-9.6133864511708089E-3</v>
      </c>
      <c r="AY519" s="118">
        <v>45789</v>
      </c>
      <c r="AZ519" s="123">
        <f t="shared" si="220"/>
        <v>0</v>
      </c>
      <c r="BA519" s="67">
        <f t="shared" si="221"/>
        <v>4.7605607567444884E-2</v>
      </c>
      <c r="BB519" s="123">
        <f t="shared" si="222"/>
        <v>-1.4321628315445267E-2</v>
      </c>
      <c r="BC519" s="67">
        <f t="shared" si="223"/>
        <v>8.296061894292479E-3</v>
      </c>
      <c r="BD519" s="67">
        <f t="shared" si="224"/>
        <v>-4.8311805699221295E-3</v>
      </c>
      <c r="BE519" s="67">
        <f t="shared" si="225"/>
        <v>2.8298213952316669E-2</v>
      </c>
      <c r="BH519" s="57">
        <f t="shared" si="226"/>
        <v>4.7605607567444884E-2</v>
      </c>
      <c r="BJ519" s="57">
        <f t="shared" si="227"/>
        <v>8.296061894292479E-3</v>
      </c>
      <c r="BK519" s="57">
        <f t="shared" si="228"/>
        <v>-4.8311805699221295E-3</v>
      </c>
      <c r="BL519" s="57">
        <f t="shared" si="229"/>
        <v>2.8298213952316669E-2</v>
      </c>
    </row>
    <row r="520" spans="2:64" x14ac:dyDescent="0.25">
      <c r="B520" s="118">
        <v>45544</v>
      </c>
      <c r="C520" s="62">
        <v>8.6873846054077148</v>
      </c>
      <c r="D520" s="62">
        <v>22.647263336181641</v>
      </c>
      <c r="E520" s="62">
        <v>5.5616216659545898</v>
      </c>
      <c r="F520" s="62">
        <v>5.9089281082153322</v>
      </c>
      <c r="G520" s="62">
        <v>87.497991943359381</v>
      </c>
      <c r="H520" s="62">
        <v>134529</v>
      </c>
      <c r="K520" s="67">
        <f t="shared" si="230"/>
        <v>0</v>
      </c>
      <c r="L520" s="67">
        <f t="shared" si="231"/>
        <v>3.144246453565569E-2</v>
      </c>
      <c r="M520" s="67">
        <f t="shared" si="206"/>
        <v>6.5597143976447558E-2</v>
      </c>
      <c r="N520" s="67">
        <f t="shared" si="207"/>
        <v>8.0835294278749359E-2</v>
      </c>
      <c r="O520" s="67">
        <f t="shared" si="208"/>
        <v>-1.6851968870534861E-4</v>
      </c>
      <c r="P520" s="67">
        <f t="shared" si="209"/>
        <v>-5.7263727995813252E-3</v>
      </c>
      <c r="S520" s="67">
        <f t="shared" si="232"/>
        <v>0</v>
      </c>
      <c r="T520" s="67">
        <f t="shared" si="233"/>
        <v>3.0958273530116334E-2</v>
      </c>
      <c r="U520" s="67">
        <f t="shared" si="210"/>
        <v>6.3535340598113194E-2</v>
      </c>
      <c r="V520" s="67">
        <f t="shared" si="211"/>
        <v>7.7734162828991066E-2</v>
      </c>
      <c r="W520" s="67">
        <f t="shared" si="212"/>
        <v>-1.6853388974354805E-4</v>
      </c>
      <c r="X520" s="67">
        <f t="shared" si="213"/>
        <v>-5.7428313341795515E-3</v>
      </c>
      <c r="AR520" s="122">
        <f t="shared" si="214"/>
        <v>0</v>
      </c>
      <c r="AS520" s="76">
        <f t="shared" si="215"/>
        <v>3.0958273530116334E-2</v>
      </c>
      <c r="AT520" s="122">
        <f t="shared" si="216"/>
        <v>6.3535340598113194E-2</v>
      </c>
      <c r="AU520" s="76">
        <f t="shared" si="217"/>
        <v>7.7734162828991066E-2</v>
      </c>
      <c r="AV520" s="76">
        <f t="shared" si="218"/>
        <v>-1.6853388974354805E-4</v>
      </c>
      <c r="AW520" s="76">
        <f t="shared" si="219"/>
        <v>-5.7428313341795515E-3</v>
      </c>
      <c r="AY520" s="118">
        <v>45796</v>
      </c>
      <c r="AZ520" s="123">
        <f t="shared" si="220"/>
        <v>0</v>
      </c>
      <c r="BA520" s="67">
        <f t="shared" si="221"/>
        <v>0.10010978931780146</v>
      </c>
      <c r="BB520" s="123">
        <f t="shared" si="222"/>
        <v>4.0432742729034105E-2</v>
      </c>
      <c r="BC520" s="67">
        <f t="shared" si="223"/>
        <v>3.952570211746196E-2</v>
      </c>
      <c r="BD520" s="67">
        <f t="shared" si="224"/>
        <v>2.2581237320124049E-2</v>
      </c>
      <c r="BE520" s="67">
        <f t="shared" si="225"/>
        <v>3.6673563825242702E-4</v>
      </c>
      <c r="BH520" s="57">
        <f t="shared" si="226"/>
        <v>0.10010978931780146</v>
      </c>
      <c r="BJ520" s="57">
        <f t="shared" si="227"/>
        <v>3.952570211746196E-2</v>
      </c>
      <c r="BK520" s="57">
        <f t="shared" si="228"/>
        <v>2.2581237320124049E-2</v>
      </c>
      <c r="BL520" s="57">
        <f t="shared" si="229"/>
        <v>3.6673563825242702E-4</v>
      </c>
    </row>
    <row r="521" spans="2:64" x14ac:dyDescent="0.25">
      <c r="B521" s="118">
        <v>45551</v>
      </c>
      <c r="C521" s="62">
        <v>8.6873846054077148</v>
      </c>
      <c r="D521" s="62">
        <v>23.20314178466797</v>
      </c>
      <c r="E521" s="62">
        <v>5.6174425125122074</v>
      </c>
      <c r="F521" s="62">
        <v>5.9715347290039063</v>
      </c>
      <c r="G521" s="62">
        <v>88.180001831054682</v>
      </c>
      <c r="H521" s="62">
        <v>133602.79999999999</v>
      </c>
      <c r="K521" s="67">
        <f t="shared" si="230"/>
        <v>0</v>
      </c>
      <c r="L521" s="67">
        <f t="shared" si="231"/>
        <v>2.4545060488533554E-2</v>
      </c>
      <c r="M521" s="67">
        <f t="shared" si="206"/>
        <v>1.0036793207154782E-2</v>
      </c>
      <c r="N521" s="67">
        <f t="shared" si="207"/>
        <v>1.0595258504081384E-2</v>
      </c>
      <c r="O521" s="67">
        <f t="shared" si="208"/>
        <v>7.7945775959840091E-3</v>
      </c>
      <c r="P521" s="67">
        <f t="shared" si="209"/>
        <v>-6.8847609065704196E-3</v>
      </c>
      <c r="S521" s="67">
        <f t="shared" si="232"/>
        <v>0</v>
      </c>
      <c r="T521" s="67">
        <f t="shared" si="233"/>
        <v>2.4248670636902277E-2</v>
      </c>
      <c r="U521" s="67">
        <f t="shared" si="210"/>
        <v>9.9867591076261957E-3</v>
      </c>
      <c r="V521" s="67">
        <f t="shared" si="211"/>
        <v>1.0539522101436404E-2</v>
      </c>
      <c r="W521" s="67">
        <f t="shared" si="212"/>
        <v>7.7643568132756344E-3</v>
      </c>
      <c r="X521" s="67">
        <f t="shared" si="213"/>
        <v>-6.9085702168086415E-3</v>
      </c>
      <c r="AR521" s="122">
        <f t="shared" si="214"/>
        <v>0</v>
      </c>
      <c r="AS521" s="76">
        <f t="shared" si="215"/>
        <v>2.4248670636902277E-2</v>
      </c>
      <c r="AT521" s="122">
        <f t="shared" si="216"/>
        <v>9.9867591076261957E-3</v>
      </c>
      <c r="AU521" s="76">
        <f t="shared" si="217"/>
        <v>1.0539522101436404E-2</v>
      </c>
      <c r="AV521" s="76">
        <f t="shared" si="218"/>
        <v>7.7643568132756344E-3</v>
      </c>
      <c r="AW521" s="76">
        <f t="shared" si="219"/>
        <v>-6.9085702168086415E-3</v>
      </c>
      <c r="AY521" s="118">
        <v>45803</v>
      </c>
      <c r="AZ521" s="123">
        <f t="shared" si="220"/>
        <v>0</v>
      </c>
      <c r="BA521" s="67">
        <f t="shared" si="221"/>
        <v>2.5604490234828022E-2</v>
      </c>
      <c r="BB521" s="123">
        <f t="shared" si="222"/>
        <v>5.4846902402983601E-2</v>
      </c>
      <c r="BC521" s="67">
        <f t="shared" si="223"/>
        <v>3.0348041793790047E-2</v>
      </c>
      <c r="BD521" s="67">
        <f t="shared" si="224"/>
        <v>6.6371976053132761E-3</v>
      </c>
      <c r="BE521" s="67">
        <f t="shared" si="225"/>
        <v>-8.6363149390698726E-4</v>
      </c>
      <c r="BH521" s="57">
        <f t="shared" si="226"/>
        <v>2.5604490234828022E-2</v>
      </c>
      <c r="BJ521" s="57">
        <f t="shared" si="227"/>
        <v>3.0348041793790047E-2</v>
      </c>
      <c r="BK521" s="57">
        <f t="shared" si="228"/>
        <v>6.6371976053132761E-3</v>
      </c>
      <c r="BL521" s="57">
        <f t="shared" si="229"/>
        <v>-8.6363149390698726E-4</v>
      </c>
    </row>
    <row r="522" spans="2:64" x14ac:dyDescent="0.25">
      <c r="B522" s="118">
        <v>45558</v>
      </c>
      <c r="C522" s="62">
        <v>8.6873846054077148</v>
      </c>
      <c r="D522" s="62">
        <v>21.795805358886721</v>
      </c>
      <c r="E522" s="62">
        <v>5.381134033203125</v>
      </c>
      <c r="F522" s="62">
        <v>5.634565448760986</v>
      </c>
      <c r="G522" s="62">
        <v>84.672267150878909</v>
      </c>
      <c r="H522" s="62">
        <v>132010</v>
      </c>
      <c r="K522" s="67">
        <f t="shared" si="230"/>
        <v>0</v>
      </c>
      <c r="L522" s="67">
        <f t="shared" si="231"/>
        <v>-6.0652839121604685E-2</v>
      </c>
      <c r="M522" s="67">
        <f t="shared" si="206"/>
        <v>-4.2066915466020816E-2</v>
      </c>
      <c r="N522" s="67">
        <f t="shared" si="207"/>
        <v>-5.6429259065722492E-2</v>
      </c>
      <c r="O522" s="67">
        <f t="shared" si="208"/>
        <v>-3.9779253882261112E-2</v>
      </c>
      <c r="P522" s="67">
        <f t="shared" si="209"/>
        <v>-1.1921905828320867E-2</v>
      </c>
      <c r="S522" s="67">
        <f t="shared" si="232"/>
        <v>0</v>
      </c>
      <c r="T522" s="67">
        <f t="shared" si="233"/>
        <v>-6.2570154705508932E-2</v>
      </c>
      <c r="U522" s="67">
        <f t="shared" si="210"/>
        <v>-4.2977352580298604E-2</v>
      </c>
      <c r="V522" s="67">
        <f t="shared" si="211"/>
        <v>-5.8083939841329188E-2</v>
      </c>
      <c r="W522" s="67">
        <f t="shared" si="212"/>
        <v>-4.059207708065074E-2</v>
      </c>
      <c r="X522" s="67">
        <f t="shared" si="213"/>
        <v>-1.199354167409181E-2</v>
      </c>
      <c r="AR522" s="122">
        <f t="shared" si="214"/>
        <v>0</v>
      </c>
      <c r="AS522" s="76">
        <f t="shared" si="215"/>
        <v>-6.2570154705508932E-2</v>
      </c>
      <c r="AT522" s="122">
        <f t="shared" si="216"/>
        <v>-4.2977352580298604E-2</v>
      </c>
      <c r="AU522" s="76">
        <f t="shared" si="217"/>
        <v>-5.8083939841329188E-2</v>
      </c>
      <c r="AV522" s="76">
        <f t="shared" si="218"/>
        <v>-4.059207708065074E-2</v>
      </c>
      <c r="AW522" s="76">
        <f t="shared" si="219"/>
        <v>-1.199354167409181E-2</v>
      </c>
      <c r="AY522" s="118">
        <v>45810</v>
      </c>
      <c r="AZ522" s="123">
        <f t="shared" si="220"/>
        <v>0</v>
      </c>
      <c r="BA522" s="67">
        <f t="shared" si="221"/>
        <v>-3.3030173849910541E-2</v>
      </c>
      <c r="BB522" s="123">
        <f t="shared" si="222"/>
        <v>8.5029371675853036E-3</v>
      </c>
      <c r="BC522" s="67">
        <f t="shared" si="223"/>
        <v>8.8971240877509846E-3</v>
      </c>
      <c r="BD522" s="67">
        <f t="shared" si="224"/>
        <v>-2.5427982680247589E-2</v>
      </c>
      <c r="BE522" s="67">
        <f t="shared" si="225"/>
        <v>-1.2288286832674074E-2</v>
      </c>
      <c r="BH522" s="57">
        <f t="shared" si="226"/>
        <v>-3.3030173849910541E-2</v>
      </c>
      <c r="BJ522" s="57">
        <f t="shared" si="227"/>
        <v>8.8971240877509846E-3</v>
      </c>
      <c r="BK522" s="57">
        <f t="shared" si="228"/>
        <v>-2.5427982680247589E-2</v>
      </c>
      <c r="BL522" s="57">
        <f t="shared" si="229"/>
        <v>-1.2288286832674074E-2</v>
      </c>
    </row>
    <row r="523" spans="2:64" x14ac:dyDescent="0.25">
      <c r="B523" s="118">
        <v>45565</v>
      </c>
      <c r="C523" s="62">
        <v>8.6873846054077148</v>
      </c>
      <c r="D523" s="62">
        <v>21.137929534912111</v>
      </c>
      <c r="E523" s="62">
        <v>5.1448256492614748</v>
      </c>
      <c r="F523" s="62">
        <v>5.3951883316040039</v>
      </c>
      <c r="G523" s="62">
        <v>82.464035034179688</v>
      </c>
      <c r="H523" s="62">
        <v>132258</v>
      </c>
      <c r="K523" s="67">
        <f t="shared" si="230"/>
        <v>0</v>
      </c>
      <c r="L523" s="67">
        <f t="shared" si="231"/>
        <v>-3.0183597859409939E-2</v>
      </c>
      <c r="M523" s="67">
        <f t="shared" si="206"/>
        <v>-4.3914234896131665E-2</v>
      </c>
      <c r="N523" s="67">
        <f t="shared" si="207"/>
        <v>-4.2483687399463954E-2</v>
      </c>
      <c r="O523" s="67">
        <f t="shared" si="208"/>
        <v>-2.607975658386863E-2</v>
      </c>
      <c r="P523" s="67">
        <f t="shared" si="209"/>
        <v>1.8786455571546679E-3</v>
      </c>
      <c r="S523" s="67">
        <f t="shared" si="232"/>
        <v>0</v>
      </c>
      <c r="T523" s="67">
        <f t="shared" si="233"/>
        <v>-3.0648501543420047E-2</v>
      </c>
      <c r="U523" s="67">
        <f t="shared" si="210"/>
        <v>-4.4907657502911986E-2</v>
      </c>
      <c r="V523" s="67">
        <f t="shared" si="211"/>
        <v>-4.3412521413934931E-2</v>
      </c>
      <c r="W523" s="67">
        <f t="shared" si="212"/>
        <v>-2.6425864302132909E-2</v>
      </c>
      <c r="X523" s="67">
        <f t="shared" si="213"/>
        <v>1.8768831095875983E-3</v>
      </c>
      <c r="AR523" s="122">
        <f t="shared" si="214"/>
        <v>0</v>
      </c>
      <c r="AS523" s="76">
        <f t="shared" si="215"/>
        <v>-3.0648501543420047E-2</v>
      </c>
      <c r="AT523" s="122">
        <f t="shared" si="216"/>
        <v>-4.4907657502911986E-2</v>
      </c>
      <c r="AU523" s="76">
        <f t="shared" si="217"/>
        <v>-4.3412521413934931E-2</v>
      </c>
      <c r="AV523" s="76">
        <f t="shared" si="218"/>
        <v>-2.6425864302132909E-2</v>
      </c>
      <c r="AW523" s="76">
        <f t="shared" si="219"/>
        <v>1.8768831095875983E-3</v>
      </c>
      <c r="AY523" s="118">
        <v>45817</v>
      </c>
      <c r="AZ523" s="123">
        <f t="shared" si="220"/>
        <v>0</v>
      </c>
      <c r="BA523" s="67">
        <f t="shared" si="221"/>
        <v>3.2462894636358562E-2</v>
      </c>
      <c r="BB523" s="123">
        <f t="shared" si="222"/>
        <v>3.3891461435690502E-2</v>
      </c>
      <c r="BC523" s="67">
        <f t="shared" si="223"/>
        <v>3.1567332438051904E-2</v>
      </c>
      <c r="BD523" s="67">
        <f t="shared" si="224"/>
        <v>-2.9546304575361728E-3</v>
      </c>
      <c r="BE523" s="67">
        <f t="shared" si="225"/>
        <v>8.8161187157761263E-4</v>
      </c>
      <c r="BH523" s="57">
        <f t="shared" si="226"/>
        <v>3.2462894636358562E-2</v>
      </c>
      <c r="BJ523" s="57">
        <f t="shared" si="227"/>
        <v>3.1567332438051904E-2</v>
      </c>
      <c r="BK523" s="57">
        <f t="shared" si="228"/>
        <v>-2.9546304575361728E-3</v>
      </c>
      <c r="BL523" s="57">
        <f t="shared" si="229"/>
        <v>8.8161187157761263E-4</v>
      </c>
    </row>
    <row r="524" spans="2:64" x14ac:dyDescent="0.25">
      <c r="B524" s="118">
        <v>45572</v>
      </c>
      <c r="C524" s="62">
        <v>8.6873846054077148</v>
      </c>
      <c r="D524" s="62">
        <v>20.48918876647949</v>
      </c>
      <c r="E524" s="62">
        <v>4.9327061653137214</v>
      </c>
      <c r="F524" s="62">
        <v>5.1871146202087406</v>
      </c>
      <c r="G524" s="62">
        <v>82.123031616210938</v>
      </c>
      <c r="H524" s="62">
        <v>130767.4</v>
      </c>
      <c r="K524" s="67">
        <f t="shared" si="230"/>
        <v>0</v>
      </c>
      <c r="L524" s="67">
        <f t="shared" si="231"/>
        <v>-3.0690837878002086E-2</v>
      </c>
      <c r="M524" s="67">
        <f t="shared" si="206"/>
        <v>-4.1229673930389121E-2</v>
      </c>
      <c r="N524" s="67">
        <f t="shared" si="207"/>
        <v>-3.8566533475097864E-2</v>
      </c>
      <c r="O524" s="67">
        <f t="shared" si="208"/>
        <v>-4.1351774482950576E-3</v>
      </c>
      <c r="P524" s="67">
        <f t="shared" si="209"/>
        <v>-1.1270395741656558E-2</v>
      </c>
      <c r="S524" s="67">
        <f t="shared" si="232"/>
        <v>0</v>
      </c>
      <c r="T524" s="67">
        <f t="shared" si="233"/>
        <v>-3.1171665220398694E-2</v>
      </c>
      <c r="U524" s="67">
        <f t="shared" si="210"/>
        <v>-4.2103725931282275E-2</v>
      </c>
      <c r="V524" s="67">
        <f t="shared" si="211"/>
        <v>-3.9329913929570817E-2</v>
      </c>
      <c r="W524" s="67">
        <f t="shared" si="212"/>
        <v>-4.1437509379896736E-3</v>
      </c>
      <c r="X524" s="67">
        <f t="shared" si="213"/>
        <v>-1.1334387917486203E-2</v>
      </c>
      <c r="AR524" s="122">
        <f t="shared" si="214"/>
        <v>0</v>
      </c>
      <c r="AS524" s="76">
        <f t="shared" si="215"/>
        <v>-3.1171665220398694E-2</v>
      </c>
      <c r="AT524" s="122">
        <f t="shared" si="216"/>
        <v>-4.2103725931282275E-2</v>
      </c>
      <c r="AU524" s="76">
        <f t="shared" si="217"/>
        <v>-3.9329913929570817E-2</v>
      </c>
      <c r="AV524" s="76">
        <f t="shared" si="218"/>
        <v>-4.1437509379896736E-3</v>
      </c>
      <c r="AW524" s="76">
        <f t="shared" si="219"/>
        <v>-1.1334387917486203E-2</v>
      </c>
      <c r="AY524" s="118">
        <v>45824</v>
      </c>
      <c r="AZ524" s="123">
        <f t="shared" si="220"/>
        <v>0</v>
      </c>
      <c r="BA524" s="67">
        <f t="shared" si="221"/>
        <v>0.10175656061089058</v>
      </c>
      <c r="BB524" s="123">
        <f t="shared" si="222"/>
        <v>7.0939735453156072E-2</v>
      </c>
      <c r="BC524" s="67">
        <f t="shared" si="223"/>
        <v>6.5088625522566126E-2</v>
      </c>
      <c r="BD524" s="67">
        <f t="shared" si="224"/>
        <v>9.5363053123180622E-3</v>
      </c>
      <c r="BE524" s="67">
        <f t="shared" si="225"/>
        <v>1.1818725996972809E-2</v>
      </c>
      <c r="BH524" s="57">
        <f t="shared" si="226"/>
        <v>0.10175656061089058</v>
      </c>
      <c r="BJ524" s="57">
        <f t="shared" si="227"/>
        <v>6.5088625522566126E-2</v>
      </c>
      <c r="BK524" s="57">
        <f t="shared" si="228"/>
        <v>9.5363053123180622E-3</v>
      </c>
      <c r="BL524" s="57">
        <f t="shared" si="229"/>
        <v>1.1818725996972809E-2</v>
      </c>
    </row>
    <row r="525" spans="2:64" x14ac:dyDescent="0.25">
      <c r="B525" s="118">
        <v>45579</v>
      </c>
      <c r="C525" s="62">
        <v>8.6873846054077148</v>
      </c>
      <c r="D525" s="62">
        <v>20.147459411621089</v>
      </c>
      <c r="E525" s="62">
        <v>4.9066564559936534</v>
      </c>
      <c r="F525" s="62">
        <v>5.1815902709960939</v>
      </c>
      <c r="G525" s="62">
        <v>84.198550415039065</v>
      </c>
      <c r="H525" s="62">
        <v>131018</v>
      </c>
      <c r="K525" s="67">
        <f t="shared" si="230"/>
        <v>0</v>
      </c>
      <c r="L525" s="67">
        <f t="shared" si="231"/>
        <v>-1.6678520499429084E-2</v>
      </c>
      <c r="M525" s="67">
        <f t="shared" si="206"/>
        <v>-5.2810178524815843E-3</v>
      </c>
      <c r="N525" s="67">
        <f t="shared" si="207"/>
        <v>-1.0650139079487753E-3</v>
      </c>
      <c r="O525" s="67">
        <f t="shared" si="208"/>
        <v>2.5273285191512951E-2</v>
      </c>
      <c r="P525" s="67">
        <f t="shared" si="209"/>
        <v>1.9163797704933039E-3</v>
      </c>
      <c r="S525" s="67">
        <f t="shared" si="232"/>
        <v>0</v>
      </c>
      <c r="T525" s="67">
        <f t="shared" si="233"/>
        <v>-1.681917313422238E-2</v>
      </c>
      <c r="U525" s="67">
        <f t="shared" si="210"/>
        <v>-5.2950117169025855E-3</v>
      </c>
      <c r="V525" s="67">
        <f t="shared" si="211"/>
        <v>-1.0655814382483949E-3</v>
      </c>
      <c r="W525" s="67">
        <f t="shared" si="212"/>
        <v>2.4959196752692953E-2</v>
      </c>
      <c r="X525" s="67">
        <f t="shared" si="213"/>
        <v>1.9145458573897858E-3</v>
      </c>
      <c r="AR525" s="122">
        <f t="shared" si="214"/>
        <v>0</v>
      </c>
      <c r="AS525" s="76">
        <f t="shared" si="215"/>
        <v>-1.681917313422238E-2</v>
      </c>
      <c r="AT525" s="122">
        <f t="shared" si="216"/>
        <v>-5.2950117169025855E-3</v>
      </c>
      <c r="AU525" s="76">
        <f t="shared" si="217"/>
        <v>-1.0655814382483949E-3</v>
      </c>
      <c r="AV525" s="76">
        <f t="shared" si="218"/>
        <v>2.4959196752692953E-2</v>
      </c>
      <c r="AW525" s="76">
        <f t="shared" si="219"/>
        <v>1.9145458573897858E-3</v>
      </c>
      <c r="AY525" s="118">
        <v>45831</v>
      </c>
      <c r="AZ525" s="123">
        <f t="shared" si="220"/>
        <v>0</v>
      </c>
      <c r="BA525" s="67">
        <f t="shared" si="221"/>
        <v>1.4634715310350009E-2</v>
      </c>
      <c r="BB525" s="123">
        <f t="shared" si="222"/>
        <v>2.6467589007717604E-2</v>
      </c>
      <c r="BC525" s="67">
        <f t="shared" si="223"/>
        <v>2.0516003558279535E-2</v>
      </c>
      <c r="BD525" s="67">
        <f t="shared" si="224"/>
        <v>-1.2482213622587624E-2</v>
      </c>
      <c r="BE525" s="67">
        <f t="shared" si="225"/>
        <v>-1.3007549443187669E-2</v>
      </c>
      <c r="BH525" s="57">
        <f t="shared" si="226"/>
        <v>1.4634715310350009E-2</v>
      </c>
      <c r="BJ525" s="57">
        <f t="shared" si="227"/>
        <v>2.0516003558279535E-2</v>
      </c>
      <c r="BK525" s="57">
        <f t="shared" si="228"/>
        <v>-1.2482213622587624E-2</v>
      </c>
      <c r="BL525" s="57">
        <f t="shared" si="229"/>
        <v>-1.3007549443187669E-2</v>
      </c>
    </row>
    <row r="526" spans="2:64" x14ac:dyDescent="0.25">
      <c r="B526" s="118">
        <v>45586</v>
      </c>
      <c r="C526" s="62">
        <v>8.6873846054077148</v>
      </c>
      <c r="D526" s="62">
        <v>20.476398086547849</v>
      </c>
      <c r="E526" s="62">
        <v>4.8861886978149416</v>
      </c>
      <c r="F526" s="62">
        <v>5.106094551086426</v>
      </c>
      <c r="G526" s="62">
        <v>83.93496398925781</v>
      </c>
      <c r="H526" s="62">
        <v>129855.2</v>
      </c>
      <c r="K526" s="67">
        <f t="shared" si="230"/>
        <v>0</v>
      </c>
      <c r="L526" s="67">
        <f t="shared" si="231"/>
        <v>1.6326558510748379E-2</v>
      </c>
      <c r="M526" s="67">
        <f t="shared" si="206"/>
        <v>-4.1714267877283051E-3</v>
      </c>
      <c r="N526" s="67">
        <f t="shared" si="207"/>
        <v>-1.4569990285077994E-2</v>
      </c>
      <c r="O526" s="67">
        <f t="shared" si="208"/>
        <v>-3.1305340113572111E-3</v>
      </c>
      <c r="P526" s="67">
        <f t="shared" si="209"/>
        <v>-8.875116396220406E-3</v>
      </c>
      <c r="S526" s="67">
        <f t="shared" si="232"/>
        <v>0</v>
      </c>
      <c r="T526" s="67">
        <f t="shared" si="233"/>
        <v>1.6194713370315004E-2</v>
      </c>
      <c r="U526" s="67">
        <f t="shared" si="210"/>
        <v>-4.1801514597912181E-3</v>
      </c>
      <c r="V526" s="67">
        <f t="shared" si="211"/>
        <v>-1.4677174987589822E-2</v>
      </c>
      <c r="W526" s="67">
        <f t="shared" si="212"/>
        <v>-3.1354443836917084E-3</v>
      </c>
      <c r="X526" s="67">
        <f t="shared" si="213"/>
        <v>-8.9147348280679637E-3</v>
      </c>
      <c r="AR526" s="122">
        <f t="shared" si="214"/>
        <v>0</v>
      </c>
      <c r="AS526" s="76">
        <f t="shared" si="215"/>
        <v>1.6194713370315004E-2</v>
      </c>
      <c r="AT526" s="122">
        <f t="shared" si="216"/>
        <v>-4.1801514597912181E-3</v>
      </c>
      <c r="AU526" s="76">
        <f t="shared" si="217"/>
        <v>-1.4677174987589822E-2</v>
      </c>
      <c r="AV526" s="76">
        <f t="shared" si="218"/>
        <v>-3.1354443836917084E-3</v>
      </c>
      <c r="AW526" s="76">
        <f t="shared" si="219"/>
        <v>-8.9147348280679637E-3</v>
      </c>
      <c r="AY526" s="118">
        <v>45838</v>
      </c>
      <c r="AZ526" s="123">
        <f t="shared" si="220"/>
        <v>0</v>
      </c>
      <c r="BA526" s="67">
        <f t="shared" si="221"/>
        <v>3.6375747063470694E-2</v>
      </c>
      <c r="BB526" s="123">
        <f t="shared" si="222"/>
        <v>6.7270535896768235E-2</v>
      </c>
      <c r="BC526" s="67">
        <f t="shared" si="223"/>
        <v>3.7189580350352115E-2</v>
      </c>
      <c r="BD526" s="67">
        <f t="shared" si="224"/>
        <v>2.9635229253546717E-2</v>
      </c>
      <c r="BE526" s="67">
        <f t="shared" si="225"/>
        <v>2.3709222336422777E-2</v>
      </c>
      <c r="BH526" s="57">
        <f t="shared" si="226"/>
        <v>3.6375747063470694E-2</v>
      </c>
      <c r="BJ526" s="57">
        <f t="shared" si="227"/>
        <v>3.7189580350352115E-2</v>
      </c>
      <c r="BK526" s="57">
        <f t="shared" si="228"/>
        <v>2.9635229253546717E-2</v>
      </c>
      <c r="BL526" s="57">
        <f t="shared" si="229"/>
        <v>2.3709222336422777E-2</v>
      </c>
    </row>
    <row r="527" spans="2:64" x14ac:dyDescent="0.25">
      <c r="B527" s="118">
        <v>45593</v>
      </c>
      <c r="C527" s="62">
        <v>8.6873846054077148</v>
      </c>
      <c r="D527" s="62">
        <v>20.980769348144531</v>
      </c>
      <c r="E527" s="62">
        <v>4.7968755722045886</v>
      </c>
      <c r="F527" s="62">
        <v>5.045329666137695</v>
      </c>
      <c r="G527" s="62">
        <v>84.417895507812503</v>
      </c>
      <c r="H527" s="62">
        <v>130083.2</v>
      </c>
      <c r="K527" s="67">
        <f t="shared" si="230"/>
        <v>0</v>
      </c>
      <c r="L527" s="67">
        <f t="shared" si="231"/>
        <v>2.4631835123777535E-2</v>
      </c>
      <c r="M527" s="67">
        <f t="shared" ref="M527:M588" si="234">E527/E526-1</f>
        <v>-1.8278689410888505E-2</v>
      </c>
      <c r="N527" s="67">
        <f t="shared" ref="N527:N588" si="235">F527/F526-1</f>
        <v>-1.1900462151802849E-2</v>
      </c>
      <c r="O527" s="67">
        <f t="shared" ref="O527:O588" si="236">G527/G526-1</f>
        <v>5.753639432269253E-3</v>
      </c>
      <c r="P527" s="67">
        <f t="shared" ref="P527:P588" si="237">H527/H526-1</f>
        <v>1.7558018469803205E-3</v>
      </c>
      <c r="S527" s="67">
        <f t="shared" si="232"/>
        <v>0</v>
      </c>
      <c r="T527" s="67">
        <f t="shared" si="233"/>
        <v>2.4333362822805456E-2</v>
      </c>
      <c r="U527" s="67">
        <f t="shared" ref="U527:U588" si="238">LN(1+M527)</f>
        <v>-1.8447808676641489E-2</v>
      </c>
      <c r="V527" s="67">
        <f t="shared" ref="V527:V588" si="239">LN(1+N527)</f>
        <v>-1.1971839498972115E-2</v>
      </c>
      <c r="W527" s="67">
        <f t="shared" ref="W527:W588" si="240">LN(1+O527)</f>
        <v>5.7371504663878354E-3</v>
      </c>
      <c r="X527" s="67">
        <f t="shared" ref="X527:X588" si="241">LN(1+P527)</f>
        <v>1.7542622288302097E-3</v>
      </c>
      <c r="AR527" s="122">
        <f t="shared" ref="AR527:AR588" si="242">IF(OR(S527&gt;(AJ$17+AJ$16*AI$21),S527&lt;(AJ$17-AJ$16*AI$21)),"",S527)</f>
        <v>0</v>
      </c>
      <c r="AS527" s="76">
        <f t="shared" ref="AS527:AS588" si="243">IF(OR(T527&gt;(AK$17+AK$16*AI$21),T527&lt;(AK$17-AK$16*AI$21)),"",T527)</f>
        <v>2.4333362822805456E-2</v>
      </c>
      <c r="AT527" s="122">
        <f t="shared" ref="AT527:AT588" si="244">IF(OR(U527&gt;(AL$17+AL$16*AI$21),U527&lt;(AL$17-AL$16*AI$21)),"",U527)</f>
        <v>-1.8447808676641489E-2</v>
      </c>
      <c r="AU527" s="76">
        <f t="shared" ref="AU527:AU588" si="245">IF(OR(V527&gt;(AM$17+AM$16*AI$21),V527&lt;(AM$17-AM$16*AI$21)),"",V527)</f>
        <v>-1.1971839498972115E-2</v>
      </c>
      <c r="AV527" s="76">
        <f t="shared" ref="AV527:AV588" si="246">IF(OR(W527&gt;(AN$17+AN$16*AI$21),W527&lt;(AN$17-AN$16*AI$21)),"",W527)</f>
        <v>5.7371504663878354E-3</v>
      </c>
      <c r="AW527" s="76">
        <f t="shared" ref="AW527:AW588" si="247">IF(OR(X527&gt;(AO$17+AO$16*AI$21),X527&lt;(AO$17-AO$16*AI$21)),"",X527)</f>
        <v>1.7542622288302097E-3</v>
      </c>
      <c r="AY527" s="118">
        <v>45845</v>
      </c>
      <c r="AZ527" s="123">
        <f t="shared" ref="AZ527:AZ552" si="248">_xlfn.XLOOKUP($AY527,$B:$B,AR:AR,0)</f>
        <v>0</v>
      </c>
      <c r="BA527" s="67">
        <f t="shared" ref="BA527:BA552" si="249">_xlfn.XLOOKUP($AY527,$B:$B,AS:AS,0)</f>
        <v>-3.1671151722771081E-2</v>
      </c>
      <c r="BB527" s="123">
        <f t="shared" ref="BB527:BB552" si="250">_xlfn.XLOOKUP($AY527,$B:$B,AT:AT,0)</f>
        <v>-6.6689061618500295E-3</v>
      </c>
      <c r="BC527" s="67">
        <f t="shared" ref="BC527:BC552" si="251">_xlfn.XLOOKUP($AY527,$B:$B,AU:AU,0)</f>
        <v>-2.3764940983844848E-2</v>
      </c>
      <c r="BD527" s="67">
        <f t="shared" ref="BD527:BD552" si="252">_xlfn.XLOOKUP($AY527,$B:$B,AV:AV,0)</f>
        <v>-3.9547510033993288E-2</v>
      </c>
      <c r="BE527" s="67">
        <f t="shared" ref="BE527:BE552" si="253">_xlfn.XLOOKUP($AY527,$B:$B,AW:AW,0)</f>
        <v>-1.5344435429456462E-2</v>
      </c>
      <c r="BH527" s="57">
        <f t="shared" ref="BH527:BH552" si="254">BA527</f>
        <v>-3.1671151722771081E-2</v>
      </c>
      <c r="BJ527" s="57">
        <f t="shared" ref="BJ527:BJ552" si="255">BC527</f>
        <v>-2.3764940983844848E-2</v>
      </c>
      <c r="BK527" s="57">
        <f t="shared" ref="BK527:BK552" si="256">BD527</f>
        <v>-3.9547510033993288E-2</v>
      </c>
      <c r="BL527" s="57">
        <f t="shared" ref="BL527:BL552" si="257">BE527</f>
        <v>-1.5344435429456462E-2</v>
      </c>
    </row>
    <row r="528" spans="2:64" x14ac:dyDescent="0.25">
      <c r="B528" s="118">
        <v>45600</v>
      </c>
      <c r="C528" s="62">
        <v>8.6873846054077148</v>
      </c>
      <c r="D528" s="62">
        <v>21.203716659545901</v>
      </c>
      <c r="E528" s="62">
        <v>4.6722086906433109</v>
      </c>
      <c r="F528" s="62">
        <v>4.8814485549926756</v>
      </c>
      <c r="G528" s="62">
        <v>83.640037536621094</v>
      </c>
      <c r="H528" s="62">
        <v>129805.8</v>
      </c>
      <c r="K528" s="67">
        <f t="shared" ref="K528:K587" si="258">C528/C527-1</f>
        <v>0</v>
      </c>
      <c r="L528" s="67">
        <f t="shared" ref="L528:L587" si="259">D528/D527-1</f>
        <v>1.0626269594879556E-2</v>
      </c>
      <c r="M528" s="67">
        <f t="shared" si="234"/>
        <v>-2.598918393540528E-2</v>
      </c>
      <c r="N528" s="67">
        <f t="shared" si="235"/>
        <v>-3.2481744898638865E-2</v>
      </c>
      <c r="O528" s="67">
        <f t="shared" si="236"/>
        <v>-9.2143729301972233E-3</v>
      </c>
      <c r="P528" s="67">
        <f t="shared" si="237"/>
        <v>-2.1324813657720432E-3</v>
      </c>
      <c r="S528" s="67">
        <f t="shared" ref="S528:S588" si="260">LN(1+K528)</f>
        <v>0</v>
      </c>
      <c r="T528" s="67">
        <f t="shared" ref="T528:T588" si="261">LN(1+L528)</f>
        <v>1.0570207595697659E-2</v>
      </c>
      <c r="U528" s="67">
        <f t="shared" si="238"/>
        <v>-2.6332870612148045E-2</v>
      </c>
      <c r="V528" s="67">
        <f t="shared" si="239"/>
        <v>-3.3020985934384434E-2</v>
      </c>
      <c r="W528" s="67">
        <f t="shared" si="240"/>
        <v>-9.2570878611270384E-3</v>
      </c>
      <c r="X528" s="67">
        <f t="shared" si="241"/>
        <v>-2.1347583418082757E-3</v>
      </c>
      <c r="AR528" s="122">
        <f t="shared" si="242"/>
        <v>0</v>
      </c>
      <c r="AS528" s="76">
        <f t="shared" si="243"/>
        <v>1.0570207595697659E-2</v>
      </c>
      <c r="AT528" s="122">
        <f t="shared" si="244"/>
        <v>-2.6332870612148045E-2</v>
      </c>
      <c r="AU528" s="76">
        <f t="shared" si="245"/>
        <v>-3.3020985934384434E-2</v>
      </c>
      <c r="AV528" s="76">
        <f t="shared" si="246"/>
        <v>-9.2570878611270384E-3</v>
      </c>
      <c r="AW528" s="76">
        <f t="shared" si="247"/>
        <v>-2.1347583418082757E-3</v>
      </c>
      <c r="AY528" s="118">
        <v>45852</v>
      </c>
      <c r="AZ528" s="123">
        <f t="shared" si="248"/>
        <v>0</v>
      </c>
      <c r="BA528" s="67">
        <f t="shared" si="249"/>
        <v>-4.6294196667636442E-2</v>
      </c>
      <c r="BB528" s="123">
        <f t="shared" si="250"/>
        <v>1.4097375154225758E-2</v>
      </c>
      <c r="BC528" s="67">
        <f t="shared" si="251"/>
        <v>-1.8844594792769041E-2</v>
      </c>
      <c r="BD528" s="67">
        <f t="shared" si="252"/>
        <v>-1.527887146788519E-2</v>
      </c>
      <c r="BE528" s="67">
        <f t="shared" si="253"/>
        <v>-2.0814247278332202E-2</v>
      </c>
      <c r="BH528" s="57">
        <f t="shared" si="254"/>
        <v>-4.6294196667636442E-2</v>
      </c>
      <c r="BJ528" s="57">
        <f t="shared" si="255"/>
        <v>-1.8844594792769041E-2</v>
      </c>
      <c r="BK528" s="57">
        <f t="shared" si="256"/>
        <v>-1.527887146788519E-2</v>
      </c>
      <c r="BL528" s="57">
        <f t="shared" si="257"/>
        <v>-2.0814247278332202E-2</v>
      </c>
    </row>
    <row r="529" spans="2:64" x14ac:dyDescent="0.25">
      <c r="B529" s="118">
        <v>45607</v>
      </c>
      <c r="C529" s="62">
        <v>8.6873846054077148</v>
      </c>
      <c r="D529" s="62">
        <v>22.016010284423832</v>
      </c>
      <c r="E529" s="62">
        <v>4.665696382522583</v>
      </c>
      <c r="F529" s="62">
        <v>4.8634953498840332</v>
      </c>
      <c r="G529" s="62">
        <v>87.191089630126953</v>
      </c>
      <c r="H529" s="62">
        <v>127774.5</v>
      </c>
      <c r="K529" s="67">
        <f t="shared" si="258"/>
        <v>0</v>
      </c>
      <c r="L529" s="67">
        <f t="shared" si="259"/>
        <v>3.830902090989019E-2</v>
      </c>
      <c r="M529" s="67">
        <f t="shared" si="234"/>
        <v>-1.3938393064012455E-3</v>
      </c>
      <c r="N529" s="67">
        <f t="shared" si="235"/>
        <v>-3.6778437601846514E-3</v>
      </c>
      <c r="O529" s="67">
        <f t="shared" si="236"/>
        <v>4.2456366569073589E-2</v>
      </c>
      <c r="P529" s="67">
        <f t="shared" si="237"/>
        <v>-1.5648761457500382E-2</v>
      </c>
      <c r="S529" s="67">
        <f t="shared" si="260"/>
        <v>0</v>
      </c>
      <c r="T529" s="67">
        <f t="shared" si="261"/>
        <v>3.759344844313646E-2</v>
      </c>
      <c r="U529" s="67">
        <f t="shared" si="238"/>
        <v>-1.3948116039967048E-3</v>
      </c>
      <c r="V529" s="67">
        <f t="shared" si="239"/>
        <v>-3.684623656250711E-3</v>
      </c>
      <c r="W529" s="67">
        <f t="shared" si="240"/>
        <v>4.1579819204889477E-2</v>
      </c>
      <c r="X529" s="67">
        <f t="shared" si="241"/>
        <v>-1.577249588297288E-2</v>
      </c>
      <c r="AR529" s="122">
        <f t="shared" si="242"/>
        <v>0</v>
      </c>
      <c r="AS529" s="76">
        <f t="shared" si="243"/>
        <v>3.759344844313646E-2</v>
      </c>
      <c r="AT529" s="122">
        <f t="shared" si="244"/>
        <v>-1.3948116039967048E-3</v>
      </c>
      <c r="AU529" s="76">
        <f t="shared" si="245"/>
        <v>-3.684623656250711E-3</v>
      </c>
      <c r="AV529" s="76">
        <f t="shared" si="246"/>
        <v>4.1579819204889477E-2</v>
      </c>
      <c r="AW529" s="76">
        <f t="shared" si="247"/>
        <v>-1.577249588297288E-2</v>
      </c>
      <c r="AY529" s="118">
        <v>45859</v>
      </c>
      <c r="AZ529" s="123">
        <f t="shared" si="248"/>
        <v>-3.4340557194797658E-2</v>
      </c>
      <c r="BA529" s="67">
        <f t="shared" si="249"/>
        <v>-1.548029004197655E-2</v>
      </c>
      <c r="BB529" s="123">
        <f t="shared" si="250"/>
        <v>-2.6042457467636105E-2</v>
      </c>
      <c r="BC529" s="67">
        <f t="shared" si="251"/>
        <v>-3.2903407733224123E-2</v>
      </c>
      <c r="BD529" s="67">
        <f t="shared" si="252"/>
        <v>-1.7918911103442944E-2</v>
      </c>
      <c r="BE529" s="67">
        <f t="shared" si="253"/>
        <v>-6.0984950249771226E-3</v>
      </c>
      <c r="BH529" s="57">
        <f t="shared" si="254"/>
        <v>-1.548029004197655E-2</v>
      </c>
      <c r="BJ529" s="57">
        <f t="shared" si="255"/>
        <v>-3.2903407733224123E-2</v>
      </c>
      <c r="BK529" s="57">
        <f t="shared" si="256"/>
        <v>-1.7918911103442944E-2</v>
      </c>
      <c r="BL529" s="57">
        <f t="shared" si="257"/>
        <v>-6.0984950249771226E-3</v>
      </c>
    </row>
    <row r="530" spans="2:64" x14ac:dyDescent="0.25">
      <c r="B530" s="118">
        <v>45614</v>
      </c>
      <c r="C530" s="62">
        <v>8.6873846054077148</v>
      </c>
      <c r="D530" s="62">
        <v>22.792670726776119</v>
      </c>
      <c r="E530" s="62">
        <v>4.6912809610366821</v>
      </c>
      <c r="F530" s="62">
        <v>4.7944444417953491</v>
      </c>
      <c r="G530" s="62">
        <v>89.603464126586914</v>
      </c>
      <c r="H530" s="62">
        <v>128003.25</v>
      </c>
      <c r="K530" s="67">
        <f t="shared" si="258"/>
        <v>0</v>
      </c>
      <c r="L530" s="67">
        <f t="shared" si="259"/>
        <v>3.5277074834116018E-2</v>
      </c>
      <c r="M530" s="67">
        <f t="shared" si="234"/>
        <v>5.4835498104714997E-3</v>
      </c>
      <c r="N530" s="67">
        <f t="shared" si="235"/>
        <v>-1.41977946150047E-2</v>
      </c>
      <c r="O530" s="67">
        <f t="shared" si="236"/>
        <v>2.7667672312543523E-2</v>
      </c>
      <c r="P530" s="67">
        <f t="shared" si="237"/>
        <v>1.7902633154502912E-3</v>
      </c>
      <c r="S530" s="67">
        <f t="shared" si="260"/>
        <v>0</v>
      </c>
      <c r="T530" s="67">
        <f t="shared" si="261"/>
        <v>3.4669096044436853E-2</v>
      </c>
      <c r="U530" s="67">
        <f t="shared" si="238"/>
        <v>5.4685698883576196E-3</v>
      </c>
      <c r="V530" s="67">
        <f t="shared" si="239"/>
        <v>-1.4299547560800402E-2</v>
      </c>
      <c r="W530" s="67">
        <f t="shared" si="240"/>
        <v>2.729183880747495E-2</v>
      </c>
      <c r="X530" s="67">
        <f t="shared" si="241"/>
        <v>1.7886627041400452E-3</v>
      </c>
      <c r="AR530" s="122">
        <f t="shared" si="242"/>
        <v>0</v>
      </c>
      <c r="AS530" s="76">
        <f t="shared" si="243"/>
        <v>3.4669096044436853E-2</v>
      </c>
      <c r="AT530" s="122">
        <f t="shared" si="244"/>
        <v>5.4685698883576196E-3</v>
      </c>
      <c r="AU530" s="76">
        <f t="shared" si="245"/>
        <v>-1.4299547560800402E-2</v>
      </c>
      <c r="AV530" s="76">
        <f t="shared" si="246"/>
        <v>2.729183880747495E-2</v>
      </c>
      <c r="AW530" s="76">
        <f t="shared" si="247"/>
        <v>1.7886627041400452E-3</v>
      </c>
      <c r="AY530" s="118">
        <v>45866</v>
      </c>
      <c r="AZ530" s="123">
        <f t="shared" si="248"/>
        <v>-4.5206883651877661E-7</v>
      </c>
      <c r="BA530" s="67">
        <f t="shared" si="249"/>
        <v>1.9384956133043519E-3</v>
      </c>
      <c r="BB530" s="123">
        <f t="shared" si="250"/>
        <v>-8.1311982477066808E-3</v>
      </c>
      <c r="BC530" s="67">
        <f t="shared" si="251"/>
        <v>-2.9781821060137961E-2</v>
      </c>
      <c r="BD530" s="67">
        <f t="shared" si="252"/>
        <v>-1.5928317506217485E-2</v>
      </c>
      <c r="BE530" s="67">
        <f t="shared" si="253"/>
        <v>-9.8109314450000457E-3</v>
      </c>
      <c r="BH530" s="57">
        <f t="shared" si="254"/>
        <v>1.9384956133043519E-3</v>
      </c>
      <c r="BJ530" s="57">
        <f t="shared" si="255"/>
        <v>-2.9781821060137961E-2</v>
      </c>
      <c r="BK530" s="57">
        <f t="shared" si="256"/>
        <v>-1.5928317506217485E-2</v>
      </c>
      <c r="BL530" s="57">
        <f t="shared" si="257"/>
        <v>-9.8109314450000457E-3</v>
      </c>
    </row>
    <row r="531" spans="2:64" x14ac:dyDescent="0.25">
      <c r="B531" s="118">
        <v>45621</v>
      </c>
      <c r="C531" s="62">
        <v>8.6873846054077148</v>
      </c>
      <c r="D531" s="62">
        <v>23.19379272460937</v>
      </c>
      <c r="E531" s="62">
        <v>5.0666764259338377</v>
      </c>
      <c r="F531" s="62">
        <v>5.1594941139221193</v>
      </c>
      <c r="G531" s="62">
        <v>88.579991149902341</v>
      </c>
      <c r="H531" s="62">
        <v>127381</v>
      </c>
      <c r="K531" s="67">
        <f t="shared" si="258"/>
        <v>0</v>
      </c>
      <c r="L531" s="67">
        <f t="shared" si="259"/>
        <v>1.7598727355896182E-2</v>
      </c>
      <c r="M531" s="67">
        <f t="shared" si="234"/>
        <v>8.0019821454948792E-2</v>
      </c>
      <c r="N531" s="67">
        <f t="shared" si="235"/>
        <v>7.6140140230736009E-2</v>
      </c>
      <c r="O531" s="67">
        <f t="shared" si="236"/>
        <v>-1.1422247863527524E-2</v>
      </c>
      <c r="P531" s="67">
        <f t="shared" si="237"/>
        <v>-4.8612046959745081E-3</v>
      </c>
      <c r="S531" s="67">
        <f t="shared" si="260"/>
        <v>0</v>
      </c>
      <c r="T531" s="67">
        <f t="shared" si="261"/>
        <v>1.7445662969974945E-2</v>
      </c>
      <c r="U531" s="67">
        <f t="shared" si="238"/>
        <v>7.6979394166737089E-2</v>
      </c>
      <c r="V531" s="67">
        <f t="shared" si="239"/>
        <v>7.3380695108985663E-2</v>
      </c>
      <c r="W531" s="67">
        <f t="shared" si="240"/>
        <v>-1.1487982776351612E-2</v>
      </c>
      <c r="X531" s="67">
        <f t="shared" si="241"/>
        <v>-4.873058783890943E-3</v>
      </c>
      <c r="AR531" s="122">
        <f t="shared" si="242"/>
        <v>0</v>
      </c>
      <c r="AS531" s="76">
        <f t="shared" si="243"/>
        <v>1.7445662969974945E-2</v>
      </c>
      <c r="AT531" s="122">
        <f t="shared" si="244"/>
        <v>7.6979394166737089E-2</v>
      </c>
      <c r="AU531" s="76">
        <f t="shared" si="245"/>
        <v>7.3380695108985663E-2</v>
      </c>
      <c r="AV531" s="76">
        <f t="shared" si="246"/>
        <v>-1.1487982776351612E-2</v>
      </c>
      <c r="AW531" s="76">
        <f t="shared" si="247"/>
        <v>-4.873058783890943E-3</v>
      </c>
      <c r="AY531" s="118">
        <v>45873</v>
      </c>
      <c r="AZ531" s="123">
        <f t="shared" si="248"/>
        <v>-1.1301724106838174E-7</v>
      </c>
      <c r="BA531" s="67">
        <f t="shared" si="249"/>
        <v>-2.2008181695459188E-2</v>
      </c>
      <c r="BB531" s="123">
        <f t="shared" si="250"/>
        <v>-4.4872654315099448E-3</v>
      </c>
      <c r="BC531" s="67">
        <f t="shared" si="251"/>
        <v>-6.6727603947867864E-3</v>
      </c>
      <c r="BD531" s="67">
        <f t="shared" si="252"/>
        <v>1.5891879926619338E-2</v>
      </c>
      <c r="BE531" s="67">
        <f t="shared" si="253"/>
        <v>1.308175795976158E-2</v>
      </c>
      <c r="BH531" s="57">
        <f t="shared" si="254"/>
        <v>-2.2008181695459188E-2</v>
      </c>
      <c r="BJ531" s="57">
        <f t="shared" si="255"/>
        <v>-6.6727603947867864E-3</v>
      </c>
      <c r="BK531" s="57">
        <f t="shared" si="256"/>
        <v>1.5891879926619338E-2</v>
      </c>
      <c r="BL531" s="57">
        <f t="shared" si="257"/>
        <v>1.308175795976158E-2</v>
      </c>
    </row>
    <row r="532" spans="2:64" x14ac:dyDescent="0.25">
      <c r="B532" s="118">
        <v>45628</v>
      </c>
      <c r="C532" s="62">
        <v>8.6873846054077148</v>
      </c>
      <c r="D532" s="62">
        <v>22.83926887512207</v>
      </c>
      <c r="E532" s="62">
        <v>5.7030345916748049</v>
      </c>
      <c r="F532" s="62">
        <v>5.7763502120971681</v>
      </c>
      <c r="G532" s="62">
        <v>84.945071411132815</v>
      </c>
      <c r="H532" s="62">
        <v>126253.2</v>
      </c>
      <c r="K532" s="67">
        <f t="shared" si="258"/>
        <v>0</v>
      </c>
      <c r="L532" s="67">
        <f t="shared" si="259"/>
        <v>-1.5285290064317003E-2</v>
      </c>
      <c r="M532" s="67">
        <f t="shared" si="234"/>
        <v>0.12559676447537904</v>
      </c>
      <c r="N532" s="67">
        <f t="shared" si="235"/>
        <v>0.11955747686784934</v>
      </c>
      <c r="O532" s="67">
        <f t="shared" si="236"/>
        <v>-4.1035449333227114E-2</v>
      </c>
      <c r="P532" s="67">
        <f t="shared" si="237"/>
        <v>-8.8537536995313415E-3</v>
      </c>
      <c r="S532" s="67">
        <f t="shared" si="260"/>
        <v>0</v>
      </c>
      <c r="T532" s="67">
        <f t="shared" si="261"/>
        <v>-1.5403314345307704E-2</v>
      </c>
      <c r="U532" s="67">
        <f t="shared" si="238"/>
        <v>0.1183133523250863</v>
      </c>
      <c r="V532" s="67">
        <f t="shared" si="239"/>
        <v>0.11293349729108429</v>
      </c>
      <c r="W532" s="67">
        <f t="shared" si="240"/>
        <v>-4.1901169675793389E-2</v>
      </c>
      <c r="X532" s="67">
        <f t="shared" si="241"/>
        <v>-8.8931810694850757E-3</v>
      </c>
      <c r="AR532" s="122">
        <f t="shared" si="242"/>
        <v>0</v>
      </c>
      <c r="AS532" s="76">
        <f t="shared" si="243"/>
        <v>-1.5403314345307704E-2</v>
      </c>
      <c r="AT532" s="122">
        <f t="shared" si="244"/>
        <v>0.1183133523250863</v>
      </c>
      <c r="AU532" s="76" t="str">
        <f t="shared" si="245"/>
        <v/>
      </c>
      <c r="AV532" s="76">
        <f t="shared" si="246"/>
        <v>-4.1901169675793389E-2</v>
      </c>
      <c r="AW532" s="76">
        <f t="shared" si="247"/>
        <v>-8.8931810694850757E-3</v>
      </c>
      <c r="AY532" s="118">
        <v>45880</v>
      </c>
      <c r="AZ532" s="123">
        <f t="shared" si="248"/>
        <v>0</v>
      </c>
      <c r="BA532" s="67">
        <f t="shared" si="249"/>
        <v>4.4300251236971483E-2</v>
      </c>
      <c r="BB532" s="123">
        <f t="shared" si="250"/>
        <v>2.533762180331272E-2</v>
      </c>
      <c r="BC532" s="67">
        <f t="shared" si="251"/>
        <v>-2.0289668837549086E-2</v>
      </c>
      <c r="BD532" s="67">
        <f t="shared" si="252"/>
        <v>6.877409741470443E-2</v>
      </c>
      <c r="BE532" s="67">
        <f t="shared" si="253"/>
        <v>1.4483794023405539E-2</v>
      </c>
      <c r="BH532" s="57">
        <f t="shared" si="254"/>
        <v>4.4300251236971483E-2</v>
      </c>
      <c r="BJ532" s="57">
        <f t="shared" si="255"/>
        <v>-2.0289668837549086E-2</v>
      </c>
      <c r="BK532" s="57">
        <f t="shared" si="256"/>
        <v>6.877409741470443E-2</v>
      </c>
      <c r="BL532" s="57">
        <f t="shared" si="257"/>
        <v>1.4483794023405539E-2</v>
      </c>
    </row>
    <row r="533" spans="2:64" x14ac:dyDescent="0.25">
      <c r="B533" s="118">
        <v>45635</v>
      </c>
      <c r="C533" s="62">
        <v>8.6956197738647454</v>
      </c>
      <c r="D533" s="62">
        <v>21.779358291625979</v>
      </c>
      <c r="E533" s="62">
        <v>5.349502372741699</v>
      </c>
      <c r="F533" s="62">
        <v>5.3215337753295886</v>
      </c>
      <c r="G533" s="62">
        <v>83.791188049316403</v>
      </c>
      <c r="H533" s="62">
        <v>127137</v>
      </c>
      <c r="K533" s="67">
        <f t="shared" si="258"/>
        <v>9.4794565120381868E-4</v>
      </c>
      <c r="L533" s="67">
        <f t="shared" si="259"/>
        <v>-4.6407377980939191E-2</v>
      </c>
      <c r="M533" s="67">
        <f t="shared" si="234"/>
        <v>-6.1990193685513728E-2</v>
      </c>
      <c r="N533" s="67">
        <f t="shared" si="235"/>
        <v>-7.8737683843177697E-2</v>
      </c>
      <c r="O533" s="67">
        <f t="shared" si="236"/>
        <v>-1.3583876529241312E-2</v>
      </c>
      <c r="P533" s="67">
        <f t="shared" si="237"/>
        <v>7.0002186083204521E-3</v>
      </c>
      <c r="S533" s="67">
        <f t="shared" si="260"/>
        <v>9.4749663446490589E-4</v>
      </c>
      <c r="T533" s="67">
        <f t="shared" si="261"/>
        <v>-4.7518719677638328E-2</v>
      </c>
      <c r="U533" s="67">
        <f t="shared" si="238"/>
        <v>-6.3994875537504478E-2</v>
      </c>
      <c r="V533" s="67">
        <f t="shared" si="239"/>
        <v>-8.2010466605325114E-2</v>
      </c>
      <c r="W533" s="67">
        <f t="shared" si="240"/>
        <v>-1.3676981492317976E-2</v>
      </c>
      <c r="X533" s="67">
        <f t="shared" si="241"/>
        <v>6.9758308251012336E-3</v>
      </c>
      <c r="AR533" s="122">
        <f t="shared" si="242"/>
        <v>9.4749663446490589E-4</v>
      </c>
      <c r="AS533" s="76">
        <f t="shared" si="243"/>
        <v>-4.7518719677638328E-2</v>
      </c>
      <c r="AT533" s="122">
        <f t="shared" si="244"/>
        <v>-6.3994875537504478E-2</v>
      </c>
      <c r="AU533" s="76">
        <f t="shared" si="245"/>
        <v>-8.2010466605325114E-2</v>
      </c>
      <c r="AV533" s="76">
        <f t="shared" si="246"/>
        <v>-1.3676981492317976E-2</v>
      </c>
      <c r="AW533" s="76">
        <f t="shared" si="247"/>
        <v>6.9758308251012336E-3</v>
      </c>
      <c r="AY533" s="118">
        <v>45887</v>
      </c>
      <c r="AZ533" s="123">
        <f t="shared" si="248"/>
        <v>0</v>
      </c>
      <c r="BA533" s="67">
        <f t="shared" si="249"/>
        <v>1.7199724297413784E-2</v>
      </c>
      <c r="BB533" s="123">
        <f t="shared" si="250"/>
        <v>-1.8071264702912879E-3</v>
      </c>
      <c r="BC533" s="67">
        <f t="shared" si="251"/>
        <v>1.0196299804878798E-2</v>
      </c>
      <c r="BD533" s="67">
        <f t="shared" si="252"/>
        <v>-3.3064478030789967E-3</v>
      </c>
      <c r="BE533" s="67">
        <f t="shared" si="253"/>
        <v>-5.9053453947167595E-3</v>
      </c>
      <c r="BH533" s="57">
        <f t="shared" si="254"/>
        <v>1.7199724297413784E-2</v>
      </c>
      <c r="BJ533" s="57">
        <f t="shared" si="255"/>
        <v>1.0196299804878798E-2</v>
      </c>
      <c r="BK533" s="57">
        <f t="shared" si="256"/>
        <v>-3.3064478030789967E-3</v>
      </c>
      <c r="BL533" s="57">
        <f t="shared" si="257"/>
        <v>-5.9053453947167595E-3</v>
      </c>
    </row>
    <row r="534" spans="2:64" x14ac:dyDescent="0.25">
      <c r="B534" s="118">
        <v>45642</v>
      </c>
      <c r="C534" s="62">
        <v>8.7285604476928711</v>
      </c>
      <c r="D534" s="62">
        <v>20.059742355346678</v>
      </c>
      <c r="E534" s="62">
        <v>5.1336615562438963</v>
      </c>
      <c r="F534" s="62">
        <v>5.131873607635498</v>
      </c>
      <c r="G534" s="62">
        <v>81.343328857421881</v>
      </c>
      <c r="H534" s="62">
        <v>122464</v>
      </c>
      <c r="K534" s="67">
        <f t="shared" si="258"/>
        <v>3.7881916050575004E-3</v>
      </c>
      <c r="L534" s="67">
        <f t="shared" si="259"/>
        <v>-7.8956226039978539E-2</v>
      </c>
      <c r="M534" s="67">
        <f t="shared" si="234"/>
        <v>-4.034783078097437E-2</v>
      </c>
      <c r="N534" s="67">
        <f t="shared" si="235"/>
        <v>-3.5640132281664183E-2</v>
      </c>
      <c r="O534" s="67">
        <f t="shared" si="236"/>
        <v>-2.9213802177548875E-2</v>
      </c>
      <c r="P534" s="67">
        <f t="shared" si="237"/>
        <v>-3.675562582096481E-2</v>
      </c>
      <c r="S534" s="67">
        <f t="shared" si="260"/>
        <v>3.7810344765940151E-3</v>
      </c>
      <c r="T534" s="67">
        <f t="shared" si="261"/>
        <v>-8.2247715126619492E-2</v>
      </c>
      <c r="U534" s="67">
        <f t="shared" si="238"/>
        <v>-4.1184383905538906E-2</v>
      </c>
      <c r="V534" s="67">
        <f t="shared" si="239"/>
        <v>-3.6290747271465244E-2</v>
      </c>
      <c r="W534" s="67">
        <f t="shared" si="240"/>
        <v>-2.9649022554149754E-2</v>
      </c>
      <c r="X534" s="67">
        <f t="shared" si="241"/>
        <v>-3.7448135950714161E-2</v>
      </c>
      <c r="AR534" s="122">
        <f t="shared" si="242"/>
        <v>3.7810344765940151E-3</v>
      </c>
      <c r="AS534" s="76">
        <f t="shared" si="243"/>
        <v>-8.2247715126619492E-2</v>
      </c>
      <c r="AT534" s="122">
        <f t="shared" si="244"/>
        <v>-4.1184383905538906E-2</v>
      </c>
      <c r="AU534" s="76">
        <f t="shared" si="245"/>
        <v>-3.6290747271465244E-2</v>
      </c>
      <c r="AV534" s="76">
        <f t="shared" si="246"/>
        <v>-2.9649022554149754E-2</v>
      </c>
      <c r="AW534" s="76">
        <f t="shared" si="247"/>
        <v>-3.7448135950714161E-2</v>
      </c>
      <c r="AY534" s="118">
        <v>45894</v>
      </c>
      <c r="AZ534" s="123">
        <f t="shared" si="248"/>
        <v>0</v>
      </c>
      <c r="BA534" s="67">
        <f t="shared" si="249"/>
        <v>7.4522772095058878E-2</v>
      </c>
      <c r="BB534" s="123">
        <f t="shared" si="250"/>
        <v>-2.4324455629626842E-2</v>
      </c>
      <c r="BC534" s="67">
        <f t="shared" si="251"/>
        <v>1.2221339698593115E-2</v>
      </c>
      <c r="BD534" s="67">
        <f t="shared" si="252"/>
        <v>2.4236156070092229E-2</v>
      </c>
      <c r="BE534" s="67">
        <f t="shared" si="253"/>
        <v>2.6989961961261001E-2</v>
      </c>
      <c r="BH534" s="57">
        <f t="shared" si="254"/>
        <v>7.4522772095058878E-2</v>
      </c>
      <c r="BJ534" s="57">
        <f t="shared" si="255"/>
        <v>1.2221339698593115E-2</v>
      </c>
      <c r="BK534" s="57">
        <f t="shared" si="256"/>
        <v>2.4236156070092229E-2</v>
      </c>
      <c r="BL534" s="57">
        <f t="shared" si="257"/>
        <v>2.6989961961261001E-2</v>
      </c>
    </row>
    <row r="535" spans="2:64" x14ac:dyDescent="0.25">
      <c r="B535" s="118">
        <v>45649</v>
      </c>
      <c r="C535" s="62">
        <v>8.7285604476928711</v>
      </c>
      <c r="D535" s="62">
        <v>19.02847544352214</v>
      </c>
      <c r="E535" s="62">
        <v>5.0672966639200849</v>
      </c>
      <c r="F535" s="62">
        <v>5.051467577616374</v>
      </c>
      <c r="G535" s="62">
        <v>81.487719217936203</v>
      </c>
      <c r="H535" s="62">
        <v>120704.6666666667</v>
      </c>
      <c r="K535" s="67">
        <f t="shared" si="258"/>
        <v>0</v>
      </c>
      <c r="L535" s="67">
        <f t="shared" si="259"/>
        <v>-5.1409778528370143E-2</v>
      </c>
      <c r="M535" s="67">
        <f t="shared" si="234"/>
        <v>-1.2927399205561962E-2</v>
      </c>
      <c r="N535" s="67">
        <f t="shared" si="235"/>
        <v>-1.5667967718357545E-2</v>
      </c>
      <c r="O535" s="67">
        <f t="shared" si="236"/>
        <v>1.7750731687833365E-3</v>
      </c>
      <c r="P535" s="67">
        <f t="shared" si="237"/>
        <v>-1.4366126644020261E-2</v>
      </c>
      <c r="S535" s="67">
        <f t="shared" si="260"/>
        <v>0</v>
      </c>
      <c r="T535" s="67">
        <f t="shared" si="261"/>
        <v>-5.2778373970840911E-2</v>
      </c>
      <c r="U535" s="67">
        <f t="shared" si="238"/>
        <v>-1.3011685217936778E-2</v>
      </c>
      <c r="V535" s="67">
        <f t="shared" si="239"/>
        <v>-1.57920076664501E-2</v>
      </c>
      <c r="W535" s="67">
        <f t="shared" si="240"/>
        <v>1.7734995882778986E-3</v>
      </c>
      <c r="X535" s="67">
        <f t="shared" si="241"/>
        <v>-1.4470318534548785E-2</v>
      </c>
      <c r="AR535" s="122">
        <f t="shared" si="242"/>
        <v>0</v>
      </c>
      <c r="AS535" s="76">
        <f t="shared" si="243"/>
        <v>-5.2778373970840911E-2</v>
      </c>
      <c r="AT535" s="122">
        <f t="shared" si="244"/>
        <v>-1.3011685217936778E-2</v>
      </c>
      <c r="AU535" s="76">
        <f t="shared" si="245"/>
        <v>-1.57920076664501E-2</v>
      </c>
      <c r="AV535" s="76">
        <f t="shared" si="246"/>
        <v>1.7734995882778986E-3</v>
      </c>
      <c r="AW535" s="76">
        <f t="shared" si="247"/>
        <v>-1.4470318534548785E-2</v>
      </c>
      <c r="AY535" s="118">
        <v>45901</v>
      </c>
      <c r="AZ535" s="123">
        <f t="shared" si="248"/>
        <v>0</v>
      </c>
      <c r="BA535" s="67">
        <f t="shared" si="249"/>
        <v>4.8171194674717616E-2</v>
      </c>
      <c r="BB535" s="123">
        <f t="shared" si="250"/>
        <v>-1.2521837469987852E-2</v>
      </c>
      <c r="BC535" s="67">
        <f t="shared" si="251"/>
        <v>3.3152219772708102E-2</v>
      </c>
      <c r="BD535" s="67">
        <f t="shared" si="252"/>
        <v>1.5591078107932005E-2</v>
      </c>
      <c r="BE535" s="67">
        <f t="shared" si="253"/>
        <v>1.067300477546163E-2</v>
      </c>
      <c r="BH535" s="57">
        <f t="shared" si="254"/>
        <v>4.8171194674717616E-2</v>
      </c>
      <c r="BJ535" s="57">
        <f t="shared" si="255"/>
        <v>3.3152219772708102E-2</v>
      </c>
      <c r="BK535" s="57">
        <f t="shared" si="256"/>
        <v>1.5591078107932005E-2</v>
      </c>
      <c r="BL535" s="57">
        <f t="shared" si="257"/>
        <v>1.067300477546163E-2</v>
      </c>
    </row>
    <row r="536" spans="2:64" x14ac:dyDescent="0.25">
      <c r="B536" s="118">
        <v>45656</v>
      </c>
      <c r="C536" s="62">
        <v>8.7285604476928711</v>
      </c>
      <c r="D536" s="62">
        <v>19.26701418558757</v>
      </c>
      <c r="E536" s="62">
        <v>5.0796788533528643</v>
      </c>
      <c r="F536" s="62">
        <v>5.0022827784220381</v>
      </c>
      <c r="G536" s="62">
        <v>81.066838582356766</v>
      </c>
      <c r="H536" s="62">
        <v>119647</v>
      </c>
      <c r="K536" s="67">
        <f t="shared" si="258"/>
        <v>0</v>
      </c>
      <c r="L536" s="67">
        <f t="shared" si="259"/>
        <v>1.2535883012458227E-2</v>
      </c>
      <c r="M536" s="67">
        <f t="shared" si="234"/>
        <v>2.4435493427772403E-3</v>
      </c>
      <c r="N536" s="67">
        <f t="shared" si="235"/>
        <v>-9.7367346100130092E-3</v>
      </c>
      <c r="O536" s="67">
        <f t="shared" si="236"/>
        <v>-5.1649578564569865E-3</v>
      </c>
      <c r="P536" s="67">
        <f t="shared" si="237"/>
        <v>-8.7624339296467069E-3</v>
      </c>
      <c r="S536" s="67">
        <f t="shared" si="260"/>
        <v>0</v>
      </c>
      <c r="T536" s="67">
        <f t="shared" si="261"/>
        <v>1.2457959382879176E-2</v>
      </c>
      <c r="U536" s="67">
        <f t="shared" si="238"/>
        <v>2.4405687306097777E-3</v>
      </c>
      <c r="V536" s="67">
        <f t="shared" si="239"/>
        <v>-9.7844465688399374E-3</v>
      </c>
      <c r="W536" s="67">
        <f t="shared" si="240"/>
        <v>-5.1783423581023376E-3</v>
      </c>
      <c r="X536" s="67">
        <f t="shared" si="241"/>
        <v>-8.8010497986591545E-3</v>
      </c>
      <c r="AR536" s="122">
        <f t="shared" si="242"/>
        <v>0</v>
      </c>
      <c r="AS536" s="76">
        <f t="shared" si="243"/>
        <v>1.2457959382879176E-2</v>
      </c>
      <c r="AT536" s="122">
        <f t="shared" si="244"/>
        <v>2.4405687306097777E-3</v>
      </c>
      <c r="AU536" s="76">
        <f t="shared" si="245"/>
        <v>-9.7844465688399374E-3</v>
      </c>
      <c r="AV536" s="76">
        <f t="shared" si="246"/>
        <v>-5.1783423581023376E-3</v>
      </c>
      <c r="AW536" s="76">
        <f t="shared" si="247"/>
        <v>-8.8010497986591545E-3</v>
      </c>
      <c r="AY536" s="118">
        <v>45908</v>
      </c>
      <c r="AZ536" s="123">
        <f t="shared" si="248"/>
        <v>0</v>
      </c>
      <c r="BA536" s="67">
        <f t="shared" si="249"/>
        <v>5.0726681024119515E-2</v>
      </c>
      <c r="BB536" s="123">
        <f t="shared" si="250"/>
        <v>3.3222163400932619E-2</v>
      </c>
      <c r="BC536" s="67">
        <f t="shared" si="251"/>
        <v>3.8892974082448545E-2</v>
      </c>
      <c r="BD536" s="67">
        <f t="shared" si="252"/>
        <v>2.5845917671153056E-2</v>
      </c>
      <c r="BE536" s="67">
        <f t="shared" si="253"/>
        <v>8.7915664987509579E-3</v>
      </c>
      <c r="BH536" s="57">
        <f t="shared" si="254"/>
        <v>5.0726681024119515E-2</v>
      </c>
      <c r="BJ536" s="57">
        <f t="shared" si="255"/>
        <v>3.8892974082448545E-2</v>
      </c>
      <c r="BK536" s="57">
        <f t="shared" si="256"/>
        <v>2.5845917671153056E-2</v>
      </c>
      <c r="BL536" s="57">
        <f t="shared" si="257"/>
        <v>8.7915664987509579E-3</v>
      </c>
    </row>
    <row r="537" spans="2:64" x14ac:dyDescent="0.25">
      <c r="B537" s="118">
        <v>45663</v>
      </c>
      <c r="C537" s="62">
        <v>8.7285604476928711</v>
      </c>
      <c r="D537" s="62">
        <v>19.80394783020019</v>
      </c>
      <c r="E537" s="62">
        <v>5.0587039947509762</v>
      </c>
      <c r="F537" s="62">
        <v>4.9305342674255366</v>
      </c>
      <c r="G537" s="62">
        <v>81.090803527832037</v>
      </c>
      <c r="H537" s="62">
        <v>119889.4</v>
      </c>
      <c r="K537" s="67">
        <f t="shared" si="258"/>
        <v>0</v>
      </c>
      <c r="L537" s="67">
        <f t="shared" si="259"/>
        <v>2.7868025602756141E-2</v>
      </c>
      <c r="M537" s="67">
        <f t="shared" si="234"/>
        <v>-4.129170210837918E-3</v>
      </c>
      <c r="N537" s="67">
        <f t="shared" si="235"/>
        <v>-1.4343153750922988E-2</v>
      </c>
      <c r="O537" s="67">
        <f t="shared" si="236"/>
        <v>2.9561958865498283E-4</v>
      </c>
      <c r="P537" s="67">
        <f t="shared" si="237"/>
        <v>2.0259596981118122E-3</v>
      </c>
      <c r="S537" s="67">
        <f t="shared" si="260"/>
        <v>0</v>
      </c>
      <c r="T537" s="67">
        <f t="shared" si="261"/>
        <v>2.7486779027730227E-2</v>
      </c>
      <c r="U537" s="67">
        <f t="shared" si="238"/>
        <v>-4.1377187745847577E-3</v>
      </c>
      <c r="V537" s="67">
        <f t="shared" si="239"/>
        <v>-1.4447011071200187E-2</v>
      </c>
      <c r="W537" s="67">
        <f t="shared" si="240"/>
        <v>2.955759017939671E-4</v>
      </c>
      <c r="X537" s="67">
        <f t="shared" si="241"/>
        <v>2.0239102094167867E-3</v>
      </c>
      <c r="AR537" s="122">
        <f t="shared" si="242"/>
        <v>0</v>
      </c>
      <c r="AS537" s="76">
        <f t="shared" si="243"/>
        <v>2.7486779027730227E-2</v>
      </c>
      <c r="AT537" s="122">
        <f t="shared" si="244"/>
        <v>-4.1377187745847577E-3</v>
      </c>
      <c r="AU537" s="76">
        <f t="shared" si="245"/>
        <v>-1.4447011071200187E-2</v>
      </c>
      <c r="AV537" s="76">
        <f t="shared" si="246"/>
        <v>2.955759017939671E-4</v>
      </c>
      <c r="AW537" s="76">
        <f t="shared" si="247"/>
        <v>2.0239102094167867E-3</v>
      </c>
      <c r="AY537" s="118">
        <v>45915</v>
      </c>
      <c r="AZ537" s="123">
        <f t="shared" si="248"/>
        <v>0</v>
      </c>
      <c r="BA537" s="67">
        <f t="shared" si="249"/>
        <v>3.6454834488014343E-2</v>
      </c>
      <c r="BB537" s="123">
        <f t="shared" si="250"/>
        <v>2.8379774079186012E-2</v>
      </c>
      <c r="BC537" s="67">
        <f t="shared" si="251"/>
        <v>1.5977925365678037E-2</v>
      </c>
      <c r="BD537" s="67">
        <f t="shared" si="252"/>
        <v>2.5350587983383566E-2</v>
      </c>
      <c r="BE537" s="67">
        <f t="shared" si="253"/>
        <v>1.8647240646279345E-2</v>
      </c>
      <c r="BH537" s="57">
        <f t="shared" si="254"/>
        <v>3.6454834488014343E-2</v>
      </c>
      <c r="BJ537" s="57">
        <f t="shared" si="255"/>
        <v>1.5977925365678037E-2</v>
      </c>
      <c r="BK537" s="57">
        <f t="shared" si="256"/>
        <v>2.5350587983383566E-2</v>
      </c>
      <c r="BL537" s="57">
        <f t="shared" si="257"/>
        <v>1.8647240646279345E-2</v>
      </c>
    </row>
    <row r="538" spans="2:64" x14ac:dyDescent="0.25">
      <c r="B538" s="118">
        <v>45670</v>
      </c>
      <c r="C538" s="62">
        <v>8.7285604476928711</v>
      </c>
      <c r="D538" s="62">
        <v>20.053194046020511</v>
      </c>
      <c r="E538" s="62">
        <v>4.8560498237609862</v>
      </c>
      <c r="F538" s="62">
        <v>4.835716342926025</v>
      </c>
      <c r="G538" s="62">
        <v>83.53497314453125</v>
      </c>
      <c r="H538" s="62">
        <v>120908</v>
      </c>
      <c r="K538" s="67">
        <f t="shared" si="258"/>
        <v>0</v>
      </c>
      <c r="L538" s="67">
        <f t="shared" si="259"/>
        <v>1.2585683317153151E-2</v>
      </c>
      <c r="M538" s="67">
        <f t="shared" si="234"/>
        <v>-4.0060492015399296E-2</v>
      </c>
      <c r="N538" s="67">
        <f t="shared" si="235"/>
        <v>-1.9230760675560732E-2</v>
      </c>
      <c r="O538" s="67">
        <f t="shared" si="236"/>
        <v>3.0141144376012008E-2</v>
      </c>
      <c r="P538" s="67">
        <f t="shared" si="237"/>
        <v>8.4961639644538511E-3</v>
      </c>
      <c r="S538" s="67">
        <f t="shared" si="260"/>
        <v>0</v>
      </c>
      <c r="T538" s="67">
        <f t="shared" si="261"/>
        <v>1.2507141916444529E-2</v>
      </c>
      <c r="U538" s="67">
        <f t="shared" si="238"/>
        <v>-4.0885009021668056E-2</v>
      </c>
      <c r="V538" s="67">
        <f t="shared" si="239"/>
        <v>-1.9418077134143934E-2</v>
      </c>
      <c r="W538" s="67">
        <f t="shared" si="240"/>
        <v>2.9695826228098098E-2</v>
      </c>
      <c r="X538" s="67">
        <f t="shared" si="241"/>
        <v>8.4602747008336848E-3</v>
      </c>
      <c r="AR538" s="122">
        <f t="shared" si="242"/>
        <v>0</v>
      </c>
      <c r="AS538" s="76">
        <f t="shared" si="243"/>
        <v>1.2507141916444529E-2</v>
      </c>
      <c r="AT538" s="122">
        <f t="shared" si="244"/>
        <v>-4.0885009021668056E-2</v>
      </c>
      <c r="AU538" s="76">
        <f t="shared" si="245"/>
        <v>-1.9418077134143934E-2</v>
      </c>
      <c r="AV538" s="76">
        <f t="shared" si="246"/>
        <v>2.9695826228098098E-2</v>
      </c>
      <c r="AW538" s="76">
        <f t="shared" si="247"/>
        <v>8.4602747008336848E-3</v>
      </c>
      <c r="AY538" s="118">
        <v>45922</v>
      </c>
      <c r="AZ538" s="123">
        <f t="shared" si="248"/>
        <v>1.015170542797863E-3</v>
      </c>
      <c r="BA538" s="67">
        <f t="shared" si="249"/>
        <v>2.5421555977697356E-2</v>
      </c>
      <c r="BB538" s="123">
        <f t="shared" si="250"/>
        <v>2.2661312722673495E-3</v>
      </c>
      <c r="BC538" s="67">
        <f t="shared" si="251"/>
        <v>-4.4593021719941742E-3</v>
      </c>
      <c r="BD538" s="67">
        <f t="shared" si="252"/>
        <v>1.3822785701788017E-2</v>
      </c>
      <c r="BE538" s="67">
        <f t="shared" si="253"/>
        <v>5.7949158516767112E-3</v>
      </c>
      <c r="BH538" s="57">
        <f t="shared" si="254"/>
        <v>2.5421555977697356E-2</v>
      </c>
      <c r="BJ538" s="57">
        <f t="shared" si="255"/>
        <v>-4.4593021719941742E-3</v>
      </c>
      <c r="BK538" s="57">
        <f t="shared" si="256"/>
        <v>1.3822785701788017E-2</v>
      </c>
      <c r="BL538" s="57">
        <f t="shared" si="257"/>
        <v>5.7949158516767112E-3</v>
      </c>
    </row>
    <row r="539" spans="2:64" x14ac:dyDescent="0.25">
      <c r="B539" s="118">
        <v>45677</v>
      </c>
      <c r="C539" s="62">
        <v>8.7285604476928711</v>
      </c>
      <c r="D539" s="62">
        <v>20.22245903015137</v>
      </c>
      <c r="E539" s="62">
        <v>4.9134048461914066</v>
      </c>
      <c r="F539" s="62">
        <v>4.8982962608337406</v>
      </c>
      <c r="G539" s="62">
        <v>86.23904724121094</v>
      </c>
      <c r="H539" s="62">
        <v>122756.6</v>
      </c>
      <c r="K539" s="67">
        <f t="shared" si="258"/>
        <v>0</v>
      </c>
      <c r="L539" s="67">
        <f t="shared" si="259"/>
        <v>8.4407991935053772E-3</v>
      </c>
      <c r="M539" s="67">
        <f t="shared" si="234"/>
        <v>1.181104488462581E-2</v>
      </c>
      <c r="N539" s="67">
        <f t="shared" si="235"/>
        <v>1.2941188744302945E-2</v>
      </c>
      <c r="O539" s="67">
        <f t="shared" si="236"/>
        <v>3.2370562830027261E-2</v>
      </c>
      <c r="P539" s="67">
        <f t="shared" si="237"/>
        <v>1.5289310881000384E-2</v>
      </c>
      <c r="S539" s="67">
        <f t="shared" si="260"/>
        <v>0</v>
      </c>
      <c r="T539" s="67">
        <f t="shared" si="261"/>
        <v>8.4053748482615012E-3</v>
      </c>
      <c r="U539" s="67">
        <f t="shared" si="238"/>
        <v>1.1741838891060254E-2</v>
      </c>
      <c r="V539" s="67">
        <f t="shared" si="239"/>
        <v>1.2858167060276258E-2</v>
      </c>
      <c r="W539" s="67">
        <f t="shared" si="240"/>
        <v>3.1857675117981661E-2</v>
      </c>
      <c r="X539" s="67">
        <f t="shared" si="241"/>
        <v>1.5173607229631961E-2</v>
      </c>
      <c r="AR539" s="122">
        <f t="shared" si="242"/>
        <v>0</v>
      </c>
      <c r="AS539" s="76">
        <f t="shared" si="243"/>
        <v>8.4053748482615012E-3</v>
      </c>
      <c r="AT539" s="122">
        <f t="shared" si="244"/>
        <v>1.1741838891060254E-2</v>
      </c>
      <c r="AU539" s="76">
        <f t="shared" si="245"/>
        <v>1.2858167060276258E-2</v>
      </c>
      <c r="AV539" s="76">
        <f t="shared" si="246"/>
        <v>3.1857675117981661E-2</v>
      </c>
      <c r="AW539" s="76">
        <f t="shared" si="247"/>
        <v>1.5173607229631961E-2</v>
      </c>
      <c r="AY539" s="118">
        <v>45929</v>
      </c>
      <c r="AZ539" s="123">
        <f t="shared" si="248"/>
        <v>4.0504077383440949E-3</v>
      </c>
      <c r="BA539" s="67">
        <f t="shared" si="249"/>
        <v>1.9478050538116656E-2</v>
      </c>
      <c r="BB539" s="123">
        <f t="shared" si="250"/>
        <v>-1.1891337563056822E-2</v>
      </c>
      <c r="BC539" s="67">
        <f t="shared" si="251"/>
        <v>-5.3213903373156082E-3</v>
      </c>
      <c r="BD539" s="67">
        <f t="shared" si="252"/>
        <v>-2.8788260851783181E-3</v>
      </c>
      <c r="BE539" s="67">
        <f t="shared" si="253"/>
        <v>-3.4872384261148076E-3</v>
      </c>
      <c r="BH539" s="57">
        <f t="shared" si="254"/>
        <v>1.9478050538116656E-2</v>
      </c>
      <c r="BJ539" s="57">
        <f t="shared" si="255"/>
        <v>-5.3213903373156082E-3</v>
      </c>
      <c r="BK539" s="57">
        <f t="shared" si="256"/>
        <v>-2.8788260851783181E-3</v>
      </c>
      <c r="BL539" s="57">
        <f t="shared" si="257"/>
        <v>-3.4872384261148076E-3</v>
      </c>
    </row>
    <row r="540" spans="2:64" x14ac:dyDescent="0.25">
      <c r="B540" s="118">
        <v>45684</v>
      </c>
      <c r="C540" s="62">
        <v>8.7285604476928711</v>
      </c>
      <c r="D540" s="62">
        <v>20.633531188964849</v>
      </c>
      <c r="E540" s="62">
        <v>4.8942866325378418</v>
      </c>
      <c r="F540" s="62">
        <v>4.8850214958190916</v>
      </c>
      <c r="G540" s="62">
        <v>87.221505737304682</v>
      </c>
      <c r="H540" s="62">
        <v>125079.6</v>
      </c>
      <c r="K540" s="67">
        <f t="shared" si="258"/>
        <v>0</v>
      </c>
      <c r="L540" s="67">
        <f t="shared" si="259"/>
        <v>2.0327506076317281E-2</v>
      </c>
      <c r="M540" s="67">
        <f t="shared" si="234"/>
        <v>-3.8910316271585366E-3</v>
      </c>
      <c r="N540" s="67">
        <f t="shared" si="235"/>
        <v>-2.7100780164712734E-3</v>
      </c>
      <c r="O540" s="67">
        <f t="shared" si="236"/>
        <v>1.1392269830460933E-2</v>
      </c>
      <c r="P540" s="67">
        <f t="shared" si="237"/>
        <v>1.8923626102384628E-2</v>
      </c>
      <c r="S540" s="67">
        <f t="shared" si="260"/>
        <v>0</v>
      </c>
      <c r="T540" s="67">
        <f t="shared" si="261"/>
        <v>2.0123660148165211E-2</v>
      </c>
      <c r="U540" s="67">
        <f t="shared" si="238"/>
        <v>-3.8986213851096288E-3</v>
      </c>
      <c r="V540" s="67">
        <f t="shared" si="239"/>
        <v>-2.7137569261570719E-3</v>
      </c>
      <c r="W540" s="67">
        <f t="shared" si="240"/>
        <v>1.1327866595641774E-2</v>
      </c>
      <c r="X540" s="67">
        <f t="shared" si="241"/>
        <v>1.8746801581250673E-2</v>
      </c>
      <c r="AR540" s="122">
        <f t="shared" si="242"/>
        <v>0</v>
      </c>
      <c r="AS540" s="76">
        <f t="shared" si="243"/>
        <v>2.0123660148165211E-2</v>
      </c>
      <c r="AT540" s="122">
        <f t="shared" si="244"/>
        <v>-3.8986213851096288E-3</v>
      </c>
      <c r="AU540" s="76">
        <f t="shared" si="245"/>
        <v>-2.7137569261570719E-3</v>
      </c>
      <c r="AV540" s="76">
        <f t="shared" si="246"/>
        <v>1.1327866595641774E-2</v>
      </c>
      <c r="AW540" s="76">
        <f t="shared" si="247"/>
        <v>1.8746801581250673E-2</v>
      </c>
      <c r="AY540" s="118">
        <v>45936</v>
      </c>
      <c r="AZ540" s="123">
        <f t="shared" si="248"/>
        <v>0</v>
      </c>
      <c r="BA540" s="67">
        <f t="shared" si="249"/>
        <v>-2.0507148087591437E-2</v>
      </c>
      <c r="BB540" s="123">
        <f t="shared" si="250"/>
        <v>-4.7429425459552407E-2</v>
      </c>
      <c r="BC540" s="67">
        <f t="shared" si="251"/>
        <v>-3.7772732704744121E-2</v>
      </c>
      <c r="BD540" s="67">
        <f t="shared" si="252"/>
        <v>-4.2677611347415101E-2</v>
      </c>
      <c r="BE540" s="67">
        <f t="shared" si="253"/>
        <v>-2.332702435356827E-2</v>
      </c>
      <c r="BH540" s="57">
        <f t="shared" si="254"/>
        <v>-2.0507148087591437E-2</v>
      </c>
      <c r="BJ540" s="57">
        <f t="shared" si="255"/>
        <v>-3.7772732704744121E-2</v>
      </c>
      <c r="BK540" s="57">
        <f t="shared" si="256"/>
        <v>-4.2677611347415101E-2</v>
      </c>
      <c r="BL540" s="57">
        <f t="shared" si="257"/>
        <v>-2.332702435356827E-2</v>
      </c>
    </row>
    <row r="541" spans="2:64" x14ac:dyDescent="0.25">
      <c r="B541" s="118">
        <v>45691</v>
      </c>
      <c r="C541" s="62">
        <v>8.7285604476928711</v>
      </c>
      <c r="D541" s="62">
        <v>21.327328491210942</v>
      </c>
      <c r="E541" s="62">
        <v>5.1294416427612308</v>
      </c>
      <c r="F541" s="62">
        <v>5.0632796287536621</v>
      </c>
      <c r="G541" s="62">
        <v>89.564295959472659</v>
      </c>
      <c r="H541" s="62">
        <v>125499</v>
      </c>
      <c r="K541" s="67">
        <f t="shared" si="258"/>
        <v>0</v>
      </c>
      <c r="L541" s="67">
        <f t="shared" si="259"/>
        <v>3.362474875929844E-2</v>
      </c>
      <c r="M541" s="67">
        <f t="shared" si="234"/>
        <v>4.8046840710155525E-2</v>
      </c>
      <c r="N541" s="67">
        <f t="shared" si="235"/>
        <v>3.6490757120953399E-2</v>
      </c>
      <c r="O541" s="67">
        <f t="shared" si="236"/>
        <v>2.6860235928786169E-2</v>
      </c>
      <c r="P541" s="67">
        <f t="shared" si="237"/>
        <v>3.353064768355507E-3</v>
      </c>
      <c r="S541" s="67">
        <f t="shared" si="260"/>
        <v>0</v>
      </c>
      <c r="T541" s="67">
        <f t="shared" si="261"/>
        <v>3.3071797992609155E-2</v>
      </c>
      <c r="U541" s="67">
        <f t="shared" si="238"/>
        <v>4.6928280234161603E-2</v>
      </c>
      <c r="V541" s="67">
        <f t="shared" si="239"/>
        <v>3.5840735459777263E-2</v>
      </c>
      <c r="W541" s="67">
        <f t="shared" si="240"/>
        <v>2.6505832034738063E-2</v>
      </c>
      <c r="X541" s="67">
        <f t="shared" si="241"/>
        <v>3.3474557813856459E-3</v>
      </c>
      <c r="AR541" s="122">
        <f t="shared" si="242"/>
        <v>0</v>
      </c>
      <c r="AS541" s="76">
        <f t="shared" si="243"/>
        <v>3.3071797992609155E-2</v>
      </c>
      <c r="AT541" s="122">
        <f t="shared" si="244"/>
        <v>4.6928280234161603E-2</v>
      </c>
      <c r="AU541" s="76">
        <f t="shared" si="245"/>
        <v>3.5840735459777263E-2</v>
      </c>
      <c r="AV541" s="76">
        <f t="shared" si="246"/>
        <v>2.6505832034738063E-2</v>
      </c>
      <c r="AW541" s="76">
        <f t="shared" si="247"/>
        <v>3.3474557813856459E-3</v>
      </c>
      <c r="AY541" s="118">
        <v>45943</v>
      </c>
      <c r="AZ541" s="123">
        <f t="shared" si="248"/>
        <v>0</v>
      </c>
      <c r="BA541" s="67">
        <f t="shared" si="249"/>
        <v>4.4950057500490921E-2</v>
      </c>
      <c r="BB541" s="123">
        <f t="shared" si="250"/>
        <v>3.5137325149106072E-2</v>
      </c>
      <c r="BC541" s="67">
        <f t="shared" si="251"/>
        <v>2.3916966449687636E-2</v>
      </c>
      <c r="BD541" s="67">
        <f t="shared" si="252"/>
        <v>1.8049007811839667E-2</v>
      </c>
      <c r="BE541" s="67">
        <f t="shared" si="253"/>
        <v>3.0566474164166854E-3</v>
      </c>
      <c r="BH541" s="57">
        <f t="shared" si="254"/>
        <v>4.4950057500490921E-2</v>
      </c>
      <c r="BJ541" s="57">
        <f t="shared" si="255"/>
        <v>2.3916966449687636E-2</v>
      </c>
      <c r="BK541" s="57">
        <f t="shared" si="256"/>
        <v>1.8049007811839667E-2</v>
      </c>
      <c r="BL541" s="57">
        <f t="shared" si="257"/>
        <v>3.0566474164166854E-3</v>
      </c>
    </row>
    <row r="542" spans="2:64" x14ac:dyDescent="0.25">
      <c r="B542" s="118">
        <v>45698</v>
      </c>
      <c r="C542" s="62">
        <v>8.7285604476928711</v>
      </c>
      <c r="D542" s="62">
        <v>22.376396942138669</v>
      </c>
      <c r="E542" s="62">
        <v>5.2078269004821776</v>
      </c>
      <c r="F542" s="62">
        <v>5.1410301208496092</v>
      </c>
      <c r="G542" s="62">
        <v>90.815875244140628</v>
      </c>
      <c r="H542" s="62">
        <v>125908.6</v>
      </c>
      <c r="K542" s="67">
        <f t="shared" si="258"/>
        <v>0</v>
      </c>
      <c r="L542" s="67">
        <f t="shared" si="259"/>
        <v>4.9188929188203279E-2</v>
      </c>
      <c r="M542" s="67">
        <f t="shared" si="234"/>
        <v>1.5281440589457906E-2</v>
      </c>
      <c r="N542" s="67">
        <f t="shared" si="235"/>
        <v>1.5355757097516909E-2</v>
      </c>
      <c r="O542" s="67">
        <f t="shared" si="236"/>
        <v>1.3974087232643484E-2</v>
      </c>
      <c r="P542" s="67">
        <f t="shared" si="237"/>
        <v>3.2637710260638997E-3</v>
      </c>
      <c r="S542" s="67">
        <f t="shared" si="260"/>
        <v>0</v>
      </c>
      <c r="T542" s="67">
        <f t="shared" si="261"/>
        <v>4.8017417285262355E-2</v>
      </c>
      <c r="U542" s="67">
        <f t="shared" si="238"/>
        <v>1.5165855427300702E-2</v>
      </c>
      <c r="V542" s="67">
        <f t="shared" si="239"/>
        <v>1.5239050686578758E-2</v>
      </c>
      <c r="W542" s="67">
        <f t="shared" si="240"/>
        <v>1.3877349845063898E-2</v>
      </c>
      <c r="X542" s="67">
        <f t="shared" si="241"/>
        <v>3.2584564858971314E-3</v>
      </c>
      <c r="AR542" s="122">
        <f t="shared" si="242"/>
        <v>0</v>
      </c>
      <c r="AS542" s="76">
        <f t="shared" si="243"/>
        <v>4.8017417285262355E-2</v>
      </c>
      <c r="AT542" s="122">
        <f t="shared" si="244"/>
        <v>1.5165855427300702E-2</v>
      </c>
      <c r="AU542" s="76">
        <f t="shared" si="245"/>
        <v>1.5239050686578758E-2</v>
      </c>
      <c r="AV542" s="76">
        <f t="shared" si="246"/>
        <v>1.3877349845063898E-2</v>
      </c>
      <c r="AW542" s="76">
        <f t="shared" si="247"/>
        <v>3.2584564858971314E-3</v>
      </c>
      <c r="AY542" s="118">
        <v>45950</v>
      </c>
      <c r="AZ542" s="123">
        <f t="shared" si="248"/>
        <v>0</v>
      </c>
      <c r="BA542" s="67">
        <f t="shared" si="249"/>
        <v>3.7698048706170405E-2</v>
      </c>
      <c r="BB542" s="123">
        <f t="shared" si="250"/>
        <v>-4.5600188102824436E-2</v>
      </c>
      <c r="BC542" s="67">
        <f t="shared" si="251"/>
        <v>-2.5084189249687729E-2</v>
      </c>
      <c r="BD542" s="67">
        <f t="shared" si="252"/>
        <v>3.343897066023218E-2</v>
      </c>
      <c r="BE542" s="67">
        <f t="shared" si="253"/>
        <v>1.905516766003575E-2</v>
      </c>
      <c r="BH542" s="57">
        <f t="shared" si="254"/>
        <v>3.7698048706170405E-2</v>
      </c>
      <c r="BJ542" s="57">
        <f t="shared" si="255"/>
        <v>-2.5084189249687729E-2</v>
      </c>
      <c r="BK542" s="57">
        <f t="shared" si="256"/>
        <v>3.343897066023218E-2</v>
      </c>
      <c r="BL542" s="57">
        <f t="shared" si="257"/>
        <v>1.905516766003575E-2</v>
      </c>
    </row>
    <row r="543" spans="2:64" x14ac:dyDescent="0.25">
      <c r="B543" s="118">
        <v>45705</v>
      </c>
      <c r="C543" s="62">
        <v>8.7285604476928711</v>
      </c>
      <c r="D543" s="62">
        <v>21.82768363952637</v>
      </c>
      <c r="E543" s="62">
        <v>5.4812184333801266</v>
      </c>
      <c r="F543" s="62">
        <v>5.1789573669433597</v>
      </c>
      <c r="G543" s="62">
        <v>91.601106262207026</v>
      </c>
      <c r="H543" s="62">
        <v>127887.8</v>
      </c>
      <c r="K543" s="67">
        <f t="shared" si="258"/>
        <v>0</v>
      </c>
      <c r="L543" s="67">
        <f t="shared" si="259"/>
        <v>-2.4521968573902764E-2</v>
      </c>
      <c r="M543" s="67">
        <f t="shared" si="234"/>
        <v>5.2496278797714346E-2</v>
      </c>
      <c r="N543" s="67">
        <f t="shared" si="235"/>
        <v>7.3773631358304836E-3</v>
      </c>
      <c r="O543" s="67">
        <f t="shared" si="236"/>
        <v>8.6464069850724634E-3</v>
      </c>
      <c r="P543" s="67">
        <f t="shared" si="237"/>
        <v>1.5719339266737853E-2</v>
      </c>
      <c r="S543" s="67">
        <f t="shared" si="260"/>
        <v>0</v>
      </c>
      <c r="T543" s="67">
        <f t="shared" si="261"/>
        <v>-2.4827639494343939E-2</v>
      </c>
      <c r="U543" s="67">
        <f t="shared" si="238"/>
        <v>5.1164750984029853E-2</v>
      </c>
      <c r="V543" s="67">
        <f t="shared" si="239"/>
        <v>7.3502834950820535E-3</v>
      </c>
      <c r="W543" s="67">
        <f t="shared" si="240"/>
        <v>8.6092408899967297E-3</v>
      </c>
      <c r="X543" s="67">
        <f t="shared" si="241"/>
        <v>1.559707011555544E-2</v>
      </c>
      <c r="AR543" s="122">
        <f t="shared" si="242"/>
        <v>0</v>
      </c>
      <c r="AS543" s="76">
        <f t="shared" si="243"/>
        <v>-2.4827639494343939E-2</v>
      </c>
      <c r="AT543" s="122">
        <f t="shared" si="244"/>
        <v>5.1164750984029853E-2</v>
      </c>
      <c r="AU543" s="76">
        <f t="shared" si="245"/>
        <v>7.3502834950820535E-3</v>
      </c>
      <c r="AV543" s="76">
        <f t="shared" si="246"/>
        <v>8.6092408899967297E-3</v>
      </c>
      <c r="AW543" s="76">
        <f t="shared" si="247"/>
        <v>1.559707011555544E-2</v>
      </c>
      <c r="AY543" s="118">
        <v>45957</v>
      </c>
      <c r="AZ543" s="123">
        <f t="shared" si="248"/>
        <v>0</v>
      </c>
      <c r="BA543" s="67">
        <f t="shared" si="249"/>
        <v>3.2078461387235011E-2</v>
      </c>
      <c r="BB543" s="123">
        <f t="shared" si="250"/>
        <v>-4.9478113769614293E-2</v>
      </c>
      <c r="BC543" s="67">
        <f t="shared" si="251"/>
        <v>-1.6485519800832266E-2</v>
      </c>
      <c r="BD543" s="67">
        <f t="shared" si="252"/>
        <v>6.7773396918489647E-3</v>
      </c>
      <c r="BE543" s="67">
        <f t="shared" si="253"/>
        <v>2.180611401586233E-2</v>
      </c>
      <c r="BH543" s="57">
        <f t="shared" si="254"/>
        <v>3.2078461387235011E-2</v>
      </c>
      <c r="BJ543" s="57">
        <f t="shared" si="255"/>
        <v>-1.6485519800832266E-2</v>
      </c>
      <c r="BK543" s="57">
        <f t="shared" si="256"/>
        <v>6.7773396918489647E-3</v>
      </c>
      <c r="BL543" s="57">
        <f t="shared" si="257"/>
        <v>2.180611401586233E-2</v>
      </c>
    </row>
    <row r="544" spans="2:64" x14ac:dyDescent="0.25">
      <c r="B544" s="118">
        <v>45712</v>
      </c>
      <c r="C544" s="62">
        <v>8.7285604476928711</v>
      </c>
      <c r="D544" s="62">
        <v>21.20828552246094</v>
      </c>
      <c r="E544" s="62">
        <v>5.4047451972961422</v>
      </c>
      <c r="F544" s="62">
        <v>5.0993103027343754</v>
      </c>
      <c r="G544" s="62">
        <v>88.850949096679685</v>
      </c>
      <c r="H544" s="62">
        <v>124749.6</v>
      </c>
      <c r="K544" s="67">
        <f t="shared" si="258"/>
        <v>0</v>
      </c>
      <c r="L544" s="67">
        <f t="shared" si="259"/>
        <v>-2.8376722298824264E-2</v>
      </c>
      <c r="M544" s="67">
        <f t="shared" si="234"/>
        <v>-1.3951868004068113E-2</v>
      </c>
      <c r="N544" s="67">
        <f t="shared" si="235"/>
        <v>-1.537897660972487E-2</v>
      </c>
      <c r="O544" s="67">
        <f t="shared" si="236"/>
        <v>-3.002318724901698E-2</v>
      </c>
      <c r="P544" s="67">
        <f t="shared" si="237"/>
        <v>-2.4538697201765935E-2</v>
      </c>
      <c r="S544" s="67">
        <f t="shared" si="260"/>
        <v>0</v>
      </c>
      <c r="T544" s="67">
        <f t="shared" si="261"/>
        <v>-2.8787124029567016E-2</v>
      </c>
      <c r="U544" s="67">
        <f t="shared" si="238"/>
        <v>-1.4050110159239446E-2</v>
      </c>
      <c r="V544" s="67">
        <f t="shared" si="239"/>
        <v>-1.5498459671615594E-2</v>
      </c>
      <c r="W544" s="67">
        <f t="shared" si="240"/>
        <v>-3.0483112150852677E-2</v>
      </c>
      <c r="X544" s="67">
        <f t="shared" si="241"/>
        <v>-2.4844788800393716E-2</v>
      </c>
      <c r="AR544" s="122">
        <f t="shared" si="242"/>
        <v>0</v>
      </c>
      <c r="AS544" s="76">
        <f t="shared" si="243"/>
        <v>-2.8787124029567016E-2</v>
      </c>
      <c r="AT544" s="122">
        <f t="shared" si="244"/>
        <v>-1.4050110159239446E-2</v>
      </c>
      <c r="AU544" s="76">
        <f t="shared" si="245"/>
        <v>-1.5498459671615594E-2</v>
      </c>
      <c r="AV544" s="76">
        <f t="shared" si="246"/>
        <v>-3.0483112150852677E-2</v>
      </c>
      <c r="AW544" s="76">
        <f t="shared" si="247"/>
        <v>-2.4844788800393716E-2</v>
      </c>
      <c r="AY544" s="118">
        <v>45964</v>
      </c>
      <c r="AZ544" s="123">
        <f t="shared" si="248"/>
        <v>0</v>
      </c>
      <c r="BA544" s="67">
        <f t="shared" si="249"/>
        <v>9.7479075314476013E-3</v>
      </c>
      <c r="BB544" s="123">
        <f t="shared" si="250"/>
        <v>3.0694399333528112E-2</v>
      </c>
      <c r="BC544" s="67">
        <f t="shared" si="251"/>
        <v>2.6074460518307949E-2</v>
      </c>
      <c r="BD544" s="67">
        <f t="shared" si="252"/>
        <v>2.6762488299711392E-2</v>
      </c>
      <c r="BE544" s="67">
        <f t="shared" si="253"/>
        <v>2.7282051511878236E-2</v>
      </c>
      <c r="BH544" s="57">
        <f t="shared" si="254"/>
        <v>9.7479075314476013E-3</v>
      </c>
      <c r="BJ544" s="57">
        <f t="shared" si="255"/>
        <v>2.6074460518307949E-2</v>
      </c>
      <c r="BK544" s="57">
        <f t="shared" si="256"/>
        <v>2.6762488299711392E-2</v>
      </c>
      <c r="BL544" s="57">
        <f t="shared" si="257"/>
        <v>2.7282051511878236E-2</v>
      </c>
    </row>
    <row r="545" spans="2:64" x14ac:dyDescent="0.25">
      <c r="B545" s="118">
        <v>45719</v>
      </c>
      <c r="C545" s="62">
        <v>8.7285604476928711</v>
      </c>
      <c r="D545" s="62">
        <v>21.507584253946941</v>
      </c>
      <c r="E545" s="62">
        <v>5.6271551450093584</v>
      </c>
      <c r="F545" s="62">
        <v>5.2781999905904131</v>
      </c>
      <c r="G545" s="62">
        <v>87.389244079589844</v>
      </c>
      <c r="H545" s="62">
        <v>123813.3333333333</v>
      </c>
      <c r="K545" s="67">
        <f t="shared" si="258"/>
        <v>0</v>
      </c>
      <c r="L545" s="67">
        <f t="shared" si="259"/>
        <v>1.4112349212246578E-2</v>
      </c>
      <c r="M545" s="67">
        <f t="shared" si="234"/>
        <v>4.1150866432053457E-2</v>
      </c>
      <c r="N545" s="67">
        <f t="shared" si="235"/>
        <v>3.5081153574849644E-2</v>
      </c>
      <c r="O545" s="67">
        <f t="shared" si="236"/>
        <v>-1.6451203188604602E-2</v>
      </c>
      <c r="P545" s="67">
        <f t="shared" si="237"/>
        <v>-7.5051676852406768E-3</v>
      </c>
      <c r="S545" s="67">
        <f t="shared" si="260"/>
        <v>0</v>
      </c>
      <c r="T545" s="67">
        <f t="shared" si="261"/>
        <v>1.4013697071032881E-2</v>
      </c>
      <c r="U545" s="67">
        <f t="shared" si="238"/>
        <v>4.0326703658755417E-2</v>
      </c>
      <c r="V545" s="67">
        <f t="shared" si="239"/>
        <v>3.4479832894550207E-2</v>
      </c>
      <c r="W545" s="67">
        <f t="shared" si="240"/>
        <v>-1.658802691723564E-2</v>
      </c>
      <c r="X545" s="67">
        <f t="shared" si="241"/>
        <v>-7.5334731701055379E-3</v>
      </c>
      <c r="AR545" s="122">
        <f t="shared" si="242"/>
        <v>0</v>
      </c>
      <c r="AS545" s="76">
        <f t="shared" si="243"/>
        <v>1.4013697071032881E-2</v>
      </c>
      <c r="AT545" s="122">
        <f t="shared" si="244"/>
        <v>4.0326703658755417E-2</v>
      </c>
      <c r="AU545" s="76">
        <f t="shared" si="245"/>
        <v>3.4479832894550207E-2</v>
      </c>
      <c r="AV545" s="76">
        <f t="shared" si="246"/>
        <v>-1.658802691723564E-2</v>
      </c>
      <c r="AW545" s="76">
        <f t="shared" si="247"/>
        <v>-7.5334731701055379E-3</v>
      </c>
      <c r="AY545" s="118">
        <v>45971</v>
      </c>
      <c r="AZ545" s="123">
        <f t="shared" si="248"/>
        <v>0</v>
      </c>
      <c r="BA545" s="67">
        <f t="shared" si="249"/>
        <v>1.1062556473486543E-2</v>
      </c>
      <c r="BB545" s="123">
        <f t="shared" si="250"/>
        <v>-2.7486310423026529E-4</v>
      </c>
      <c r="BC545" s="67">
        <f t="shared" si="251"/>
        <v>2.4001128376596684E-2</v>
      </c>
      <c r="BD545" s="67">
        <f t="shared" si="252"/>
        <v>3.3737984810515063E-2</v>
      </c>
      <c r="BE545" s="67">
        <f t="shared" si="253"/>
        <v>3.0615130512598121E-2</v>
      </c>
      <c r="BH545" s="57">
        <f t="shared" si="254"/>
        <v>1.1062556473486543E-2</v>
      </c>
      <c r="BJ545" s="57">
        <f t="shared" si="255"/>
        <v>2.4001128376596684E-2</v>
      </c>
      <c r="BK545" s="57">
        <f t="shared" si="256"/>
        <v>3.3737984810515063E-2</v>
      </c>
      <c r="BL545" s="57">
        <f t="shared" si="257"/>
        <v>3.0615130512598121E-2</v>
      </c>
    </row>
    <row r="546" spans="2:64" x14ac:dyDescent="0.25">
      <c r="B546" s="118">
        <v>45726</v>
      </c>
      <c r="C546" s="62">
        <v>8.7285604476928711</v>
      </c>
      <c r="D546" s="62">
        <v>21.911520767211911</v>
      </c>
      <c r="E546" s="62">
        <v>5.5290143966674803</v>
      </c>
      <c r="F546" s="62">
        <v>5.137237548828125</v>
      </c>
      <c r="G546" s="62">
        <v>89.516366577148432</v>
      </c>
      <c r="H546" s="62">
        <v>125296.8</v>
      </c>
      <c r="K546" s="67">
        <f t="shared" si="258"/>
        <v>0</v>
      </c>
      <c r="L546" s="67">
        <f t="shared" si="259"/>
        <v>1.8781119650424838E-2</v>
      </c>
      <c r="M546" s="67">
        <f t="shared" si="234"/>
        <v>-1.7440562026962758E-2</v>
      </c>
      <c r="N546" s="67">
        <f t="shared" si="235"/>
        <v>-2.6706536700690675E-2</v>
      </c>
      <c r="O546" s="67">
        <f t="shared" si="236"/>
        <v>2.4340781522509847E-2</v>
      </c>
      <c r="P546" s="67">
        <f t="shared" si="237"/>
        <v>1.1981477493000492E-2</v>
      </c>
      <c r="S546" s="67">
        <f t="shared" si="260"/>
        <v>0</v>
      </c>
      <c r="T546" s="67">
        <f t="shared" si="261"/>
        <v>1.8606932002511022E-2</v>
      </c>
      <c r="U546" s="67">
        <f t="shared" si="238"/>
        <v>-1.7594440403901221E-2</v>
      </c>
      <c r="V546" s="67">
        <f t="shared" si="239"/>
        <v>-2.7069635590623139E-2</v>
      </c>
      <c r="W546" s="67">
        <f t="shared" si="240"/>
        <v>2.4049265709100067E-2</v>
      </c>
      <c r="X546" s="67">
        <f t="shared" si="241"/>
        <v>1.1910267825245029E-2</v>
      </c>
      <c r="AR546" s="122">
        <f t="shared" si="242"/>
        <v>0</v>
      </c>
      <c r="AS546" s="76">
        <f t="shared" si="243"/>
        <v>1.8606932002511022E-2</v>
      </c>
      <c r="AT546" s="122">
        <f t="shared" si="244"/>
        <v>-1.7594440403901221E-2</v>
      </c>
      <c r="AU546" s="76">
        <f t="shared" si="245"/>
        <v>-2.7069635590623139E-2</v>
      </c>
      <c r="AV546" s="76">
        <f t="shared" si="246"/>
        <v>2.4049265709100067E-2</v>
      </c>
      <c r="AW546" s="76">
        <f t="shared" si="247"/>
        <v>1.1910267825245029E-2</v>
      </c>
      <c r="AY546" s="118">
        <v>45978</v>
      </c>
      <c r="AZ546" s="123">
        <f t="shared" si="248"/>
        <v>0</v>
      </c>
      <c r="BA546" s="67">
        <f t="shared" si="249"/>
        <v>-5.5683879684747754E-3</v>
      </c>
      <c r="BB546" s="123">
        <f t="shared" si="250"/>
        <v>-9.4591200492759805E-3</v>
      </c>
      <c r="BC546" s="67">
        <f t="shared" si="251"/>
        <v>-2.450733671631352E-2</v>
      </c>
      <c r="BD546" s="67">
        <f t="shared" si="252"/>
        <v>-1.9851529218223803E-2</v>
      </c>
      <c r="BE546" s="67">
        <f t="shared" si="253"/>
        <v>-7.6128594056079661E-3</v>
      </c>
      <c r="BH546" s="57">
        <f t="shared" si="254"/>
        <v>-5.5683879684747754E-3</v>
      </c>
      <c r="BJ546" s="57">
        <f t="shared" si="255"/>
        <v>-2.450733671631352E-2</v>
      </c>
      <c r="BK546" s="57">
        <f t="shared" si="256"/>
        <v>-1.9851529218223803E-2</v>
      </c>
      <c r="BL546" s="57">
        <f t="shared" si="257"/>
        <v>-7.6128594056079661E-3</v>
      </c>
    </row>
    <row r="547" spans="2:64" x14ac:dyDescent="0.25">
      <c r="B547" s="118">
        <v>45733</v>
      </c>
      <c r="C547" s="62">
        <v>8.7285604476928711</v>
      </c>
      <c r="D547" s="62">
        <v>22.737545776367192</v>
      </c>
      <c r="E547" s="62">
        <v>5.6437240600585934</v>
      </c>
      <c r="F547" s="62">
        <v>5.2889462471008297</v>
      </c>
      <c r="G547" s="62">
        <v>93.41672058105469</v>
      </c>
      <c r="H547" s="62">
        <v>131823.4</v>
      </c>
      <c r="K547" s="67">
        <f t="shared" si="258"/>
        <v>0</v>
      </c>
      <c r="L547" s="67">
        <f t="shared" si="259"/>
        <v>3.7698205338231539E-2</v>
      </c>
      <c r="M547" s="67">
        <f t="shared" si="234"/>
        <v>2.0746855616844195E-2</v>
      </c>
      <c r="N547" s="67">
        <f t="shared" si="235"/>
        <v>2.9531182241574916E-2</v>
      </c>
      <c r="O547" s="67">
        <f t="shared" si="236"/>
        <v>4.3571406582334715E-2</v>
      </c>
      <c r="P547" s="67">
        <f t="shared" si="237"/>
        <v>5.2089119594434852E-2</v>
      </c>
      <c r="S547" s="67">
        <f t="shared" si="260"/>
        <v>0</v>
      </c>
      <c r="T547" s="67">
        <f t="shared" si="261"/>
        <v>3.7004996166514613E-2</v>
      </c>
      <c r="U547" s="67">
        <f t="shared" si="238"/>
        <v>2.053457074926605E-2</v>
      </c>
      <c r="V547" s="67">
        <f t="shared" si="239"/>
        <v>2.9103535751223642E-2</v>
      </c>
      <c r="W547" s="67">
        <f t="shared" si="240"/>
        <v>4.2648875076349006E-2</v>
      </c>
      <c r="X547" s="67">
        <f t="shared" si="241"/>
        <v>5.0777825170831438E-2</v>
      </c>
      <c r="AR547" s="122">
        <f t="shared" si="242"/>
        <v>0</v>
      </c>
      <c r="AS547" s="76">
        <f t="shared" si="243"/>
        <v>3.7004996166514613E-2</v>
      </c>
      <c r="AT547" s="122">
        <f t="shared" si="244"/>
        <v>2.053457074926605E-2</v>
      </c>
      <c r="AU547" s="76">
        <f t="shared" si="245"/>
        <v>2.9103535751223642E-2</v>
      </c>
      <c r="AV547" s="76">
        <f t="shared" si="246"/>
        <v>4.2648875076349006E-2</v>
      </c>
      <c r="AW547" s="76">
        <f t="shared" si="247"/>
        <v>5.0777825170831438E-2</v>
      </c>
      <c r="AY547" s="118">
        <v>45985</v>
      </c>
      <c r="AZ547" s="123">
        <f t="shared" si="248"/>
        <v>0</v>
      </c>
      <c r="BA547" s="67">
        <f t="shared" si="249"/>
        <v>4.7534804281587448E-2</v>
      </c>
      <c r="BB547" s="123">
        <f t="shared" si="250"/>
        <v>1.6034505835346418E-2</v>
      </c>
      <c r="BC547" s="67">
        <f t="shared" si="251"/>
        <v>2.8170878910799092E-2</v>
      </c>
      <c r="BD547" s="67">
        <f t="shared" si="252"/>
        <v>2.7905656280119061E-2</v>
      </c>
      <c r="BE547" s="67">
        <f t="shared" si="253"/>
        <v>9.60567854250159E-3</v>
      </c>
      <c r="BH547" s="57">
        <f t="shared" si="254"/>
        <v>4.7534804281587448E-2</v>
      </c>
      <c r="BJ547" s="57">
        <f t="shared" si="255"/>
        <v>2.8170878910799092E-2</v>
      </c>
      <c r="BK547" s="57">
        <f t="shared" si="256"/>
        <v>2.7905656280119061E-2</v>
      </c>
      <c r="BL547" s="57">
        <f t="shared" si="257"/>
        <v>9.60567854250159E-3</v>
      </c>
    </row>
    <row r="548" spans="2:64" x14ac:dyDescent="0.25">
      <c r="B548" s="118">
        <v>45740</v>
      </c>
      <c r="C548" s="62">
        <v>8.7285604476928711</v>
      </c>
      <c r="D548" s="62">
        <v>20.1362907409668</v>
      </c>
      <c r="E548" s="62">
        <v>5.5232789039611818</v>
      </c>
      <c r="F548" s="62">
        <v>5.1808536529541014</v>
      </c>
      <c r="G548" s="62">
        <v>93.90887451171875</v>
      </c>
      <c r="H548" s="62">
        <v>132192</v>
      </c>
      <c r="K548" s="67">
        <f t="shared" si="258"/>
        <v>0</v>
      </c>
      <c r="L548" s="67">
        <f t="shared" si="259"/>
        <v>-0.1144035095513285</v>
      </c>
      <c r="M548" s="67">
        <f t="shared" si="234"/>
        <v>-2.1341432503728996E-2</v>
      </c>
      <c r="N548" s="67">
        <f t="shared" si="235"/>
        <v>-2.0437453718872622E-2</v>
      </c>
      <c r="O548" s="67">
        <f t="shared" si="236"/>
        <v>5.26837088267329E-3</v>
      </c>
      <c r="P548" s="67">
        <f t="shared" si="237"/>
        <v>2.7961651724959236E-3</v>
      </c>
      <c r="S548" s="67">
        <f t="shared" si="260"/>
        <v>0</v>
      </c>
      <c r="T548" s="67">
        <f t="shared" si="261"/>
        <v>-0.12149386050356645</v>
      </c>
      <c r="U548" s="67">
        <f t="shared" si="238"/>
        <v>-2.1572453669153634E-2</v>
      </c>
      <c r="V548" s="67">
        <f t="shared" si="239"/>
        <v>-2.0649188321118801E-2</v>
      </c>
      <c r="W548" s="67">
        <f t="shared" si="240"/>
        <v>5.2545415675039507E-3</v>
      </c>
      <c r="X548" s="67">
        <f t="shared" si="241"/>
        <v>2.7922631747211431E-3</v>
      </c>
      <c r="AR548" s="122">
        <f t="shared" si="242"/>
        <v>0</v>
      </c>
      <c r="AS548" s="76" t="str">
        <f t="shared" si="243"/>
        <v/>
      </c>
      <c r="AT548" s="122">
        <f t="shared" si="244"/>
        <v>-2.1572453669153634E-2</v>
      </c>
      <c r="AU548" s="76">
        <f t="shared" si="245"/>
        <v>-2.0649188321118801E-2</v>
      </c>
      <c r="AV548" s="76">
        <f t="shared" si="246"/>
        <v>5.2545415675039507E-3</v>
      </c>
      <c r="AW548" s="76">
        <f t="shared" si="247"/>
        <v>2.7922631747211431E-3</v>
      </c>
      <c r="AY548" s="118">
        <v>45992</v>
      </c>
      <c r="AZ548" s="123">
        <f t="shared" si="248"/>
        <v>0</v>
      </c>
      <c r="BA548" s="67">
        <f t="shared" si="249"/>
        <v>6.746840212745317E-2</v>
      </c>
      <c r="BB548" s="123">
        <f t="shared" si="250"/>
        <v>7.4946328521333608E-2</v>
      </c>
      <c r="BC548" s="67">
        <f t="shared" si="251"/>
        <v>5.9250292377384106E-2</v>
      </c>
      <c r="BD548" s="67">
        <f t="shared" si="252"/>
        <v>9.6330272737670745E-4</v>
      </c>
      <c r="BE548" s="67">
        <f t="shared" si="253"/>
        <v>2.0342881736954269E-2</v>
      </c>
      <c r="BH548" s="57">
        <f t="shared" si="254"/>
        <v>6.746840212745317E-2</v>
      </c>
      <c r="BJ548" s="57">
        <f t="shared" si="255"/>
        <v>5.9250292377384106E-2</v>
      </c>
      <c r="BK548" s="57">
        <f t="shared" si="256"/>
        <v>9.6330272737670745E-4</v>
      </c>
      <c r="BL548" s="57">
        <f t="shared" si="257"/>
        <v>2.0342881736954269E-2</v>
      </c>
    </row>
    <row r="549" spans="2:64" x14ac:dyDescent="0.25">
      <c r="B549" s="118">
        <v>45747</v>
      </c>
      <c r="C549" s="62">
        <v>8.7285604476928711</v>
      </c>
      <c r="D549" s="62">
        <v>18.695141601562501</v>
      </c>
      <c r="E549" s="62">
        <v>5.446805477142334</v>
      </c>
      <c r="F549" s="62">
        <v>5.2813607215881344</v>
      </c>
      <c r="G549" s="62">
        <v>95.022204589843753</v>
      </c>
      <c r="H549" s="62">
        <v>130198.8</v>
      </c>
      <c r="K549" s="67">
        <f t="shared" si="258"/>
        <v>0</v>
      </c>
      <c r="L549" s="67">
        <f t="shared" si="259"/>
        <v>-7.1569742309705364E-2</v>
      </c>
      <c r="M549" s="67">
        <f t="shared" si="234"/>
        <v>-1.3845657289550006E-2</v>
      </c>
      <c r="N549" s="67">
        <f t="shared" si="235"/>
        <v>1.9399711971544331E-2</v>
      </c>
      <c r="O549" s="67">
        <f t="shared" si="236"/>
        <v>1.1855429893221414E-2</v>
      </c>
      <c r="P549" s="67">
        <f t="shared" si="237"/>
        <v>-1.507806826434277E-2</v>
      </c>
      <c r="S549" s="67">
        <f t="shared" si="260"/>
        <v>0</v>
      </c>
      <c r="T549" s="67">
        <f t="shared" si="261"/>
        <v>-7.4260013891163781E-2</v>
      </c>
      <c r="U549" s="67">
        <f t="shared" si="238"/>
        <v>-1.3942402440602091E-2</v>
      </c>
      <c r="V549" s="67">
        <f t="shared" si="239"/>
        <v>1.9213936376721339E-2</v>
      </c>
      <c r="W549" s="67">
        <f t="shared" si="240"/>
        <v>1.1785704823669129E-2</v>
      </c>
      <c r="X549" s="67">
        <f t="shared" si="241"/>
        <v>-1.5192898072219936E-2</v>
      </c>
      <c r="AR549" s="122">
        <f t="shared" si="242"/>
        <v>0</v>
      </c>
      <c r="AS549" s="76">
        <f t="shared" si="243"/>
        <v>-7.4260013891163781E-2</v>
      </c>
      <c r="AT549" s="122">
        <f t="shared" si="244"/>
        <v>-1.3942402440602091E-2</v>
      </c>
      <c r="AU549" s="76">
        <f t="shared" si="245"/>
        <v>1.9213936376721339E-2</v>
      </c>
      <c r="AV549" s="76">
        <f t="shared" si="246"/>
        <v>1.1785704823669129E-2</v>
      </c>
      <c r="AW549" s="76">
        <f t="shared" si="247"/>
        <v>-1.5192898072219936E-2</v>
      </c>
      <c r="AY549" s="118">
        <v>45999</v>
      </c>
      <c r="AZ549" s="123">
        <f t="shared" si="248"/>
        <v>0</v>
      </c>
      <c r="BA549" s="67">
        <f t="shared" si="249"/>
        <v>1.1939488288513737E-2</v>
      </c>
      <c r="BB549" s="123">
        <f t="shared" si="250"/>
        <v>-8.6514414917348483E-3</v>
      </c>
      <c r="BC549" s="67">
        <f t="shared" si="251"/>
        <v>-4.8617872449893261E-2</v>
      </c>
      <c r="BD549" s="67">
        <f t="shared" si="252"/>
        <v>-3.8037708547764955E-2</v>
      </c>
      <c r="BE549" s="67">
        <f t="shared" si="253"/>
        <v>-1.0115940003328895E-2</v>
      </c>
      <c r="BH549" s="57">
        <f t="shared" si="254"/>
        <v>1.1939488288513737E-2</v>
      </c>
      <c r="BJ549" s="57">
        <f t="shared" si="255"/>
        <v>-4.8617872449893261E-2</v>
      </c>
      <c r="BK549" s="57">
        <f t="shared" si="256"/>
        <v>-3.8037708547764955E-2</v>
      </c>
      <c r="BL549" s="57">
        <f t="shared" si="257"/>
        <v>-1.0115940003328895E-2</v>
      </c>
    </row>
    <row r="550" spans="2:64" x14ac:dyDescent="0.25">
      <c r="B550" s="118">
        <v>45754</v>
      </c>
      <c r="C550" s="62">
        <v>8.7285604476928711</v>
      </c>
      <c r="D550" s="62">
        <v>18.73128433227539</v>
      </c>
      <c r="E550" s="62">
        <v>5.2441514968872074</v>
      </c>
      <c r="F550" s="62">
        <v>5.2055064201354977</v>
      </c>
      <c r="G550" s="62">
        <v>95.569656372070313</v>
      </c>
      <c r="H550" s="62">
        <v>126270.6</v>
      </c>
      <c r="K550" s="67">
        <f t="shared" si="258"/>
        <v>0</v>
      </c>
      <c r="L550" s="67">
        <f t="shared" si="259"/>
        <v>1.9332686257840237E-3</v>
      </c>
      <c r="M550" s="67">
        <f t="shared" si="234"/>
        <v>-3.7206024908649549E-2</v>
      </c>
      <c r="N550" s="67">
        <f t="shared" si="235"/>
        <v>-1.4362643540437259E-2</v>
      </c>
      <c r="O550" s="67">
        <f t="shared" si="236"/>
        <v>5.7613037351595953E-3</v>
      </c>
      <c r="P550" s="67">
        <f t="shared" si="237"/>
        <v>-3.0170784984193344E-2</v>
      </c>
      <c r="S550" s="67">
        <f t="shared" si="260"/>
        <v>0</v>
      </c>
      <c r="T550" s="67">
        <f t="shared" si="261"/>
        <v>1.9314022670556868E-3</v>
      </c>
      <c r="U550" s="67">
        <f t="shared" si="238"/>
        <v>-3.7915830787699445E-2</v>
      </c>
      <c r="V550" s="67">
        <f t="shared" si="239"/>
        <v>-1.4466784669162507E-2</v>
      </c>
      <c r="W550" s="67">
        <f t="shared" si="240"/>
        <v>5.7447708948777289E-3</v>
      </c>
      <c r="X550" s="67">
        <f t="shared" si="241"/>
        <v>-3.063528998033507E-2</v>
      </c>
      <c r="AR550" s="122">
        <f t="shared" si="242"/>
        <v>0</v>
      </c>
      <c r="AS550" s="76">
        <f t="shared" si="243"/>
        <v>1.9314022670556868E-3</v>
      </c>
      <c r="AT550" s="122">
        <f t="shared" si="244"/>
        <v>-3.7915830787699445E-2</v>
      </c>
      <c r="AU550" s="76">
        <f t="shared" si="245"/>
        <v>-1.4466784669162507E-2</v>
      </c>
      <c r="AV550" s="76">
        <f t="shared" si="246"/>
        <v>5.7447708948777289E-3</v>
      </c>
      <c r="AW550" s="76">
        <f t="shared" si="247"/>
        <v>-3.063528998033507E-2</v>
      </c>
      <c r="AY550" s="118">
        <v>46006</v>
      </c>
      <c r="AZ550" s="123">
        <f t="shared" si="248"/>
        <v>0</v>
      </c>
      <c r="BA550" s="67">
        <f t="shared" si="249"/>
        <v>2.257539118774389E-3</v>
      </c>
      <c r="BB550" s="123">
        <f t="shared" si="250"/>
        <v>3.3177227201975766E-2</v>
      </c>
      <c r="BC550" s="67">
        <f t="shared" si="251"/>
        <v>1.8475645602251629E-2</v>
      </c>
      <c r="BD550" s="67">
        <f t="shared" si="252"/>
        <v>-2.6214804636401834E-3</v>
      </c>
      <c r="BE550" s="67">
        <f t="shared" si="253"/>
        <v>-5.220188284314265E-4</v>
      </c>
      <c r="BH550" s="57">
        <f t="shared" si="254"/>
        <v>2.257539118774389E-3</v>
      </c>
      <c r="BJ550" s="57">
        <f t="shared" si="255"/>
        <v>1.8475645602251629E-2</v>
      </c>
      <c r="BK550" s="57">
        <f t="shared" si="256"/>
        <v>-2.6214804636401834E-3</v>
      </c>
      <c r="BL550" s="57">
        <f t="shared" si="257"/>
        <v>-5.220188284314265E-4</v>
      </c>
    </row>
    <row r="551" spans="2:64" x14ac:dyDescent="0.25">
      <c r="B551" s="118">
        <v>45761</v>
      </c>
      <c r="C551" s="62">
        <v>8.7285604476928711</v>
      </c>
      <c r="D551" s="62">
        <v>19.027081489562988</v>
      </c>
      <c r="E551" s="62">
        <v>5.4272093772888184</v>
      </c>
      <c r="F551" s="62">
        <v>5.3761787414550781</v>
      </c>
      <c r="G551" s="62">
        <v>99.799028396606445</v>
      </c>
      <c r="H551" s="62">
        <v>129166.5</v>
      </c>
      <c r="K551" s="67">
        <f t="shared" si="258"/>
        <v>0</v>
      </c>
      <c r="L551" s="67">
        <f t="shared" si="259"/>
        <v>1.5791611084452928E-2</v>
      </c>
      <c r="M551" s="67">
        <f t="shared" si="234"/>
        <v>3.4907054174592389E-2</v>
      </c>
      <c r="N551" s="67">
        <f t="shared" si="235"/>
        <v>3.2786881341534846E-2</v>
      </c>
      <c r="O551" s="67">
        <f t="shared" si="236"/>
        <v>4.4254339558053912E-2</v>
      </c>
      <c r="P551" s="67">
        <f t="shared" si="237"/>
        <v>2.2934079667000784E-2</v>
      </c>
      <c r="S551" s="67">
        <f t="shared" si="260"/>
        <v>0</v>
      </c>
      <c r="T551" s="67">
        <f t="shared" si="261"/>
        <v>1.5668220918590069E-2</v>
      </c>
      <c r="U551" s="67">
        <f t="shared" si="238"/>
        <v>3.4311619954963402E-2</v>
      </c>
      <c r="V551" s="67">
        <f t="shared" si="239"/>
        <v>3.226085843780279E-2</v>
      </c>
      <c r="W551" s="67">
        <f t="shared" si="240"/>
        <v>4.3303080056183864E-2</v>
      </c>
      <c r="X551" s="67">
        <f t="shared" si="241"/>
        <v>2.2675046640079837E-2</v>
      </c>
      <c r="AR551" s="122">
        <f t="shared" si="242"/>
        <v>0</v>
      </c>
      <c r="AS551" s="76">
        <f t="shared" si="243"/>
        <v>1.5668220918590069E-2</v>
      </c>
      <c r="AT551" s="122">
        <f t="shared" si="244"/>
        <v>3.4311619954963402E-2</v>
      </c>
      <c r="AU551" s="76">
        <f t="shared" si="245"/>
        <v>3.226085843780279E-2</v>
      </c>
      <c r="AV551" s="76">
        <f t="shared" si="246"/>
        <v>4.3303080056183864E-2</v>
      </c>
      <c r="AW551" s="76">
        <f t="shared" si="247"/>
        <v>2.2675046640079837E-2</v>
      </c>
      <c r="AY551" s="118">
        <v>46013</v>
      </c>
      <c r="AZ551" s="123">
        <f t="shared" si="248"/>
        <v>2.2682390721954116E-3</v>
      </c>
      <c r="BA551" s="67">
        <f t="shared" si="249"/>
        <v>1.961802060728448E-2</v>
      </c>
      <c r="BB551" s="123">
        <f t="shared" si="250"/>
        <v>7.4990467131691899E-2</v>
      </c>
      <c r="BC551" s="67">
        <f t="shared" si="251"/>
        <v>4.0166061639526053E-2</v>
      </c>
      <c r="BD551" s="67">
        <f t="shared" si="252"/>
        <v>2.7597113177987038E-2</v>
      </c>
      <c r="BE551" s="67">
        <f t="shared" si="253"/>
        <v>5.4899690862142327E-3</v>
      </c>
      <c r="BH551" s="57">
        <f t="shared" si="254"/>
        <v>1.961802060728448E-2</v>
      </c>
      <c r="BJ551" s="57">
        <f t="shared" si="255"/>
        <v>4.0166061639526053E-2</v>
      </c>
      <c r="BK551" s="57">
        <f t="shared" si="256"/>
        <v>2.7597113177987038E-2</v>
      </c>
      <c r="BL551" s="57">
        <f t="shared" si="257"/>
        <v>5.4899690862142327E-3</v>
      </c>
    </row>
    <row r="552" spans="2:64" x14ac:dyDescent="0.25">
      <c r="B552" s="118">
        <v>45768</v>
      </c>
      <c r="C552" s="62">
        <v>8.7319815158843994</v>
      </c>
      <c r="D552" s="62">
        <v>19.747551918029789</v>
      </c>
      <c r="E552" s="62">
        <v>5.5466988086700439</v>
      </c>
      <c r="F552" s="62">
        <v>5.4567739963531494</v>
      </c>
      <c r="G552" s="62">
        <v>104.35650634765631</v>
      </c>
      <c r="H552" s="62">
        <v>132999.75</v>
      </c>
      <c r="K552" s="67">
        <f t="shared" si="258"/>
        <v>3.9193956575434008E-4</v>
      </c>
      <c r="L552" s="67">
        <f t="shared" si="259"/>
        <v>3.786552492887596E-2</v>
      </c>
      <c r="M552" s="67">
        <f t="shared" si="234"/>
        <v>2.2016735134865462E-2</v>
      </c>
      <c r="N552" s="67">
        <f t="shared" si="235"/>
        <v>1.4991178451082998E-2</v>
      </c>
      <c r="O552" s="67">
        <f t="shared" si="236"/>
        <v>4.5666556320951512E-2</v>
      </c>
      <c r="P552" s="67">
        <f t="shared" si="237"/>
        <v>2.967681248620968E-2</v>
      </c>
      <c r="S552" s="67">
        <f t="shared" si="260"/>
        <v>3.918627775063181E-4</v>
      </c>
      <c r="T552" s="67">
        <f t="shared" si="261"/>
        <v>3.7166224259458154E-2</v>
      </c>
      <c r="U552" s="67">
        <f t="shared" si="238"/>
        <v>2.1777866534789584E-2</v>
      </c>
      <c r="V552" s="67">
        <f t="shared" si="239"/>
        <v>1.4879921274783103E-2</v>
      </c>
      <c r="W552" s="67">
        <f t="shared" si="240"/>
        <v>4.4654535013761681E-2</v>
      </c>
      <c r="X552" s="67">
        <f t="shared" si="241"/>
        <v>2.9244978718860146E-2</v>
      </c>
      <c r="AR552" s="122">
        <f t="shared" si="242"/>
        <v>3.918627775063181E-4</v>
      </c>
      <c r="AS552" s="76">
        <f t="shared" si="243"/>
        <v>3.7166224259458154E-2</v>
      </c>
      <c r="AT552" s="122">
        <f t="shared" si="244"/>
        <v>2.1777866534789584E-2</v>
      </c>
      <c r="AU552" s="76">
        <f t="shared" si="245"/>
        <v>1.4879921274783103E-2</v>
      </c>
      <c r="AV552" s="76">
        <f t="shared" si="246"/>
        <v>4.4654535013761681E-2</v>
      </c>
      <c r="AW552" s="76">
        <f t="shared" si="247"/>
        <v>2.9244978718860146E-2</v>
      </c>
      <c r="AY552" s="118">
        <v>46020</v>
      </c>
      <c r="AZ552" s="123">
        <f t="shared" si="248"/>
        <v>1.1321931083431941E-3</v>
      </c>
      <c r="BA552" s="67">
        <f t="shared" si="249"/>
        <v>4.8637694243515361E-3</v>
      </c>
      <c r="BB552" s="123">
        <f t="shared" si="250"/>
        <v>2.2116030663016217E-2</v>
      </c>
      <c r="BC552" s="67">
        <f t="shared" si="251"/>
        <v>1.8205956914923112E-2</v>
      </c>
      <c r="BD552" s="67">
        <f t="shared" si="252"/>
        <v>7.2165622069255363E-4</v>
      </c>
      <c r="BE552" s="67">
        <f t="shared" si="253"/>
        <v>6.0868193758757639E-3</v>
      </c>
      <c r="BH552" s="57">
        <f t="shared" si="254"/>
        <v>4.8637694243515361E-3</v>
      </c>
      <c r="BJ552" s="57">
        <f t="shared" si="255"/>
        <v>1.8205956914923112E-2</v>
      </c>
      <c r="BK552" s="57">
        <f t="shared" si="256"/>
        <v>7.2165622069255363E-4</v>
      </c>
      <c r="BL552" s="57">
        <f t="shared" si="257"/>
        <v>6.0868193758757639E-3</v>
      </c>
    </row>
    <row r="553" spans="2:64" x14ac:dyDescent="0.25">
      <c r="B553" s="118">
        <v>45775</v>
      </c>
      <c r="C553" s="62">
        <v>8.7331218719482422</v>
      </c>
      <c r="D553" s="62">
        <v>20.139887809753422</v>
      </c>
      <c r="E553" s="62">
        <v>5.766559362411499</v>
      </c>
      <c r="F553" s="62">
        <v>5.6630028486251831</v>
      </c>
      <c r="G553" s="62">
        <v>107.3370304107666</v>
      </c>
      <c r="H553" s="62">
        <v>135077.5</v>
      </c>
      <c r="K553" s="67">
        <f t="shared" si="258"/>
        <v>1.3059533643855481E-4</v>
      </c>
      <c r="L553" s="67">
        <f t="shared" si="259"/>
        <v>1.9867571097024195E-2</v>
      </c>
      <c r="M553" s="67">
        <f t="shared" si="234"/>
        <v>3.9638091290947974E-2</v>
      </c>
      <c r="N553" s="67">
        <f t="shared" si="235"/>
        <v>3.7793181907453066E-2</v>
      </c>
      <c r="O553" s="67">
        <f t="shared" si="236"/>
        <v>2.8560979735953396E-2</v>
      </c>
      <c r="P553" s="67">
        <f t="shared" si="237"/>
        <v>1.5622209816183785E-2</v>
      </c>
      <c r="S553" s="67">
        <f t="shared" si="260"/>
        <v>1.30586809609973E-4</v>
      </c>
      <c r="T553" s="67">
        <f t="shared" si="261"/>
        <v>1.9672786609423138E-2</v>
      </c>
      <c r="U553" s="67">
        <f t="shared" si="238"/>
        <v>3.8872663447689693E-2</v>
      </c>
      <c r="V553" s="67">
        <f t="shared" si="239"/>
        <v>3.7096518174142758E-2</v>
      </c>
      <c r="W553" s="67">
        <f t="shared" si="240"/>
        <v>2.8160718325052188E-2</v>
      </c>
      <c r="X553" s="67">
        <f t="shared" si="241"/>
        <v>1.5501439274280184E-2</v>
      </c>
      <c r="AR553" s="122">
        <f t="shared" si="242"/>
        <v>1.30586809609973E-4</v>
      </c>
      <c r="AS553" s="76">
        <f t="shared" si="243"/>
        <v>1.9672786609423138E-2</v>
      </c>
      <c r="AT553" s="122">
        <f t="shared" si="244"/>
        <v>3.8872663447689693E-2</v>
      </c>
      <c r="AU553" s="76">
        <f t="shared" si="245"/>
        <v>3.7096518174142758E-2</v>
      </c>
      <c r="AV553" s="76">
        <f t="shared" si="246"/>
        <v>2.8160718325052188E-2</v>
      </c>
      <c r="AW553" s="76">
        <f t="shared" si="247"/>
        <v>1.5501439274280184E-2</v>
      </c>
    </row>
    <row r="554" spans="2:64" x14ac:dyDescent="0.25">
      <c r="B554" s="118">
        <v>45782</v>
      </c>
      <c r="C554" s="62">
        <v>8.7331218719482422</v>
      </c>
      <c r="D554" s="62">
        <v>19.74136924743652</v>
      </c>
      <c r="E554" s="62">
        <v>5.7813760757446291</v>
      </c>
      <c r="F554" s="62">
        <v>5.6909743309020993</v>
      </c>
      <c r="G554" s="62">
        <v>109.89047698974611</v>
      </c>
      <c r="H554" s="62">
        <v>134629.79999999999</v>
      </c>
      <c r="K554" s="67">
        <f t="shared" si="258"/>
        <v>0</v>
      </c>
      <c r="L554" s="67">
        <f t="shared" si="259"/>
        <v>-1.9787526429213997E-2</v>
      </c>
      <c r="M554" s="67">
        <f t="shared" si="234"/>
        <v>2.5694200652317534E-3</v>
      </c>
      <c r="N554" s="67">
        <f t="shared" si="235"/>
        <v>4.9393374901280929E-3</v>
      </c>
      <c r="O554" s="67">
        <f t="shared" si="236"/>
        <v>2.3789055549680693E-2</v>
      </c>
      <c r="P554" s="67">
        <f t="shared" si="237"/>
        <v>-3.3143935888657605E-3</v>
      </c>
      <c r="S554" s="67">
        <f t="shared" si="260"/>
        <v>0</v>
      </c>
      <c r="T554" s="67">
        <f t="shared" si="261"/>
        <v>-1.998592105125202E-2</v>
      </c>
      <c r="U554" s="67">
        <f t="shared" si="238"/>
        <v>2.5661247489900804E-3</v>
      </c>
      <c r="V554" s="67">
        <f t="shared" si="239"/>
        <v>4.9271789829181227E-3</v>
      </c>
      <c r="W554" s="67">
        <f t="shared" si="240"/>
        <v>2.3510504956546094E-2</v>
      </c>
      <c r="X554" s="67">
        <f t="shared" si="241"/>
        <v>-3.3198983579764692E-3</v>
      </c>
      <c r="AR554" s="122">
        <f t="shared" si="242"/>
        <v>0</v>
      </c>
      <c r="AS554" s="76">
        <f t="shared" si="243"/>
        <v>-1.998592105125202E-2</v>
      </c>
      <c r="AT554" s="122">
        <f t="shared" si="244"/>
        <v>2.5661247489900804E-3</v>
      </c>
      <c r="AU554" s="76">
        <f t="shared" si="245"/>
        <v>4.9271789829181227E-3</v>
      </c>
      <c r="AV554" s="76">
        <f t="shared" si="246"/>
        <v>2.3510504956546094E-2</v>
      </c>
      <c r="AW554" s="76">
        <f t="shared" si="247"/>
        <v>-3.3198983579764692E-3</v>
      </c>
    </row>
    <row r="555" spans="2:64" x14ac:dyDescent="0.25">
      <c r="B555" s="118">
        <v>45789</v>
      </c>
      <c r="C555" s="62">
        <v>8.7331218719482422</v>
      </c>
      <c r="D555" s="62">
        <v>20.703898239135739</v>
      </c>
      <c r="E555" s="62">
        <v>5.6991674423217784</v>
      </c>
      <c r="F555" s="62">
        <v>5.7383833885192868</v>
      </c>
      <c r="G555" s="62">
        <v>109.36085662841801</v>
      </c>
      <c r="H555" s="62">
        <v>138494</v>
      </c>
      <c r="K555" s="67">
        <f t="shared" si="258"/>
        <v>0</v>
      </c>
      <c r="L555" s="67">
        <f t="shared" si="259"/>
        <v>4.875695194365548E-2</v>
      </c>
      <c r="M555" s="67">
        <f t="shared" si="234"/>
        <v>-1.4219561631313216E-2</v>
      </c>
      <c r="N555" s="67">
        <f t="shared" si="235"/>
        <v>8.3305695757149856E-3</v>
      </c>
      <c r="O555" s="67">
        <f t="shared" si="236"/>
        <v>-4.8195291879342683E-3</v>
      </c>
      <c r="P555" s="67">
        <f t="shared" si="237"/>
        <v>2.8702412095984675E-2</v>
      </c>
      <c r="S555" s="67">
        <f t="shared" si="260"/>
        <v>0</v>
      </c>
      <c r="T555" s="67">
        <f t="shared" si="261"/>
        <v>4.7605607567444884E-2</v>
      </c>
      <c r="U555" s="67">
        <f t="shared" si="238"/>
        <v>-1.4321628315445267E-2</v>
      </c>
      <c r="V555" s="67">
        <f t="shared" si="239"/>
        <v>8.296061894292479E-3</v>
      </c>
      <c r="W555" s="67">
        <f t="shared" si="240"/>
        <v>-4.8311805699221295E-3</v>
      </c>
      <c r="X555" s="67">
        <f t="shared" si="241"/>
        <v>2.8298213952316669E-2</v>
      </c>
      <c r="AR555" s="122">
        <f t="shared" si="242"/>
        <v>0</v>
      </c>
      <c r="AS555" s="76">
        <f t="shared" si="243"/>
        <v>4.7605607567444884E-2</v>
      </c>
      <c r="AT555" s="122">
        <f t="shared" si="244"/>
        <v>-1.4321628315445267E-2</v>
      </c>
      <c r="AU555" s="76">
        <f t="shared" si="245"/>
        <v>8.296061894292479E-3</v>
      </c>
      <c r="AV555" s="76">
        <f t="shared" si="246"/>
        <v>-4.8311805699221295E-3</v>
      </c>
      <c r="AW555" s="76">
        <f t="shared" si="247"/>
        <v>2.8298213952316669E-2</v>
      </c>
    </row>
    <row r="556" spans="2:64" x14ac:dyDescent="0.25">
      <c r="B556" s="118">
        <v>45796</v>
      </c>
      <c r="C556" s="62">
        <v>8.7331218719482422</v>
      </c>
      <c r="D556" s="62">
        <v>22.883858489990239</v>
      </c>
      <c r="E556" s="62">
        <v>5.9343223571777344</v>
      </c>
      <c r="F556" s="62">
        <v>5.9697391510009767</v>
      </c>
      <c r="G556" s="62">
        <v>111.85845336914061</v>
      </c>
      <c r="H556" s="62">
        <v>138544.79999999999</v>
      </c>
      <c r="K556" s="67">
        <f t="shared" si="258"/>
        <v>0</v>
      </c>
      <c r="L556" s="67">
        <f t="shared" si="259"/>
        <v>0.10529226069773712</v>
      </c>
      <c r="M556" s="67">
        <f t="shared" si="234"/>
        <v>4.1261274955654903E-2</v>
      </c>
      <c r="N556" s="67">
        <f t="shared" si="235"/>
        <v>4.0317236897165154E-2</v>
      </c>
      <c r="O556" s="67">
        <f t="shared" si="236"/>
        <v>2.283812341749325E-2</v>
      </c>
      <c r="P556" s="67">
        <f t="shared" si="237"/>
        <v>3.6680289398804966E-4</v>
      </c>
      <c r="S556" s="67">
        <f t="shared" si="260"/>
        <v>0</v>
      </c>
      <c r="T556" s="67">
        <f t="shared" si="261"/>
        <v>0.10010978931780146</v>
      </c>
      <c r="U556" s="67">
        <f t="shared" si="238"/>
        <v>4.0432742729034105E-2</v>
      </c>
      <c r="V556" s="67">
        <f t="shared" si="239"/>
        <v>3.952570211746196E-2</v>
      </c>
      <c r="W556" s="67">
        <f t="shared" si="240"/>
        <v>2.2581237320124049E-2</v>
      </c>
      <c r="X556" s="67">
        <f t="shared" si="241"/>
        <v>3.6673563825242702E-4</v>
      </c>
      <c r="AR556" s="122">
        <f t="shared" si="242"/>
        <v>0</v>
      </c>
      <c r="AS556" s="76">
        <f t="shared" si="243"/>
        <v>0.10010978931780146</v>
      </c>
      <c r="AT556" s="122">
        <f t="shared" si="244"/>
        <v>4.0432742729034105E-2</v>
      </c>
      <c r="AU556" s="76">
        <f t="shared" si="245"/>
        <v>3.952570211746196E-2</v>
      </c>
      <c r="AV556" s="76">
        <f t="shared" si="246"/>
        <v>2.2581237320124049E-2</v>
      </c>
      <c r="AW556" s="76">
        <f t="shared" si="247"/>
        <v>3.6673563825242702E-4</v>
      </c>
    </row>
    <row r="557" spans="2:64" x14ac:dyDescent="0.25">
      <c r="B557" s="118">
        <v>45803</v>
      </c>
      <c r="C557" s="62">
        <v>8.7331218719482422</v>
      </c>
      <c r="D557" s="62">
        <v>23.477353668212888</v>
      </c>
      <c r="E557" s="62">
        <v>6.268892765045166</v>
      </c>
      <c r="F557" s="62">
        <v>6.1536861419677731</v>
      </c>
      <c r="G557" s="62">
        <v>112.6033493041992</v>
      </c>
      <c r="H557" s="62">
        <v>138425.20000000001</v>
      </c>
      <c r="K557" s="67">
        <f t="shared" si="258"/>
        <v>0</v>
      </c>
      <c r="L557" s="67">
        <f t="shared" si="259"/>
        <v>2.5935100869560745E-2</v>
      </c>
      <c r="M557" s="67">
        <f t="shared" si="234"/>
        <v>5.6378873227666659E-2</v>
      </c>
      <c r="N557" s="67">
        <f t="shared" si="235"/>
        <v>3.0813237616245326E-2</v>
      </c>
      <c r="O557" s="67">
        <f t="shared" si="236"/>
        <v>6.6592726130441093E-3</v>
      </c>
      <c r="P557" s="67">
        <f t="shared" si="237"/>
        <v>-8.6325867156311631E-4</v>
      </c>
      <c r="S557" s="67">
        <f t="shared" si="260"/>
        <v>0</v>
      </c>
      <c r="T557" s="67">
        <f t="shared" si="261"/>
        <v>2.5604490234828022E-2</v>
      </c>
      <c r="U557" s="67">
        <f t="shared" si="238"/>
        <v>5.4846902402983601E-2</v>
      </c>
      <c r="V557" s="67">
        <f t="shared" si="239"/>
        <v>3.0348041793790047E-2</v>
      </c>
      <c r="W557" s="67">
        <f t="shared" si="240"/>
        <v>6.6371976053132761E-3</v>
      </c>
      <c r="X557" s="67">
        <f t="shared" si="241"/>
        <v>-8.6363149390698726E-4</v>
      </c>
      <c r="AR557" s="122">
        <f t="shared" si="242"/>
        <v>0</v>
      </c>
      <c r="AS557" s="76">
        <f t="shared" si="243"/>
        <v>2.5604490234828022E-2</v>
      </c>
      <c r="AT557" s="122">
        <f t="shared" si="244"/>
        <v>5.4846902402983601E-2</v>
      </c>
      <c r="AU557" s="76">
        <f t="shared" si="245"/>
        <v>3.0348041793790047E-2</v>
      </c>
      <c r="AV557" s="76">
        <f t="shared" si="246"/>
        <v>6.6371976053132761E-3</v>
      </c>
      <c r="AW557" s="76">
        <f t="shared" si="247"/>
        <v>-8.6363149390698726E-4</v>
      </c>
    </row>
    <row r="558" spans="2:64" x14ac:dyDescent="0.25">
      <c r="B558" s="118">
        <v>45810</v>
      </c>
      <c r="C558" s="62">
        <v>8.7331218719482422</v>
      </c>
      <c r="D558" s="62">
        <v>22.714559555053711</v>
      </c>
      <c r="E558" s="62">
        <v>6.3224240303039547</v>
      </c>
      <c r="F558" s="62">
        <v>6.2086805343627933</v>
      </c>
      <c r="G558" s="62">
        <v>109.7761703491211</v>
      </c>
      <c r="H558" s="62">
        <v>136734.6</v>
      </c>
      <c r="K558" s="67">
        <f t="shared" si="258"/>
        <v>0</v>
      </c>
      <c r="L558" s="67">
        <f t="shared" si="259"/>
        <v>-3.2490634333798951E-2</v>
      </c>
      <c r="M558" s="67">
        <f t="shared" si="234"/>
        <v>8.5391898163060809E-3</v>
      </c>
      <c r="N558" s="67">
        <f t="shared" si="235"/>
        <v>8.9368211387905738E-3</v>
      </c>
      <c r="O558" s="67">
        <f t="shared" si="236"/>
        <v>-2.5107414411275064E-2</v>
      </c>
      <c r="P558" s="67">
        <f t="shared" si="237"/>
        <v>-1.2213094147597414E-2</v>
      </c>
      <c r="S558" s="67">
        <f t="shared" si="260"/>
        <v>0</v>
      </c>
      <c r="T558" s="67">
        <f t="shared" si="261"/>
        <v>-3.3030173849910541E-2</v>
      </c>
      <c r="U558" s="67">
        <f t="shared" si="238"/>
        <v>8.5029371675853036E-3</v>
      </c>
      <c r="V558" s="67">
        <f t="shared" si="239"/>
        <v>8.8971240877509846E-3</v>
      </c>
      <c r="W558" s="67">
        <f t="shared" si="240"/>
        <v>-2.5427982680247589E-2</v>
      </c>
      <c r="X558" s="67">
        <f t="shared" si="241"/>
        <v>-1.2288286832674074E-2</v>
      </c>
      <c r="AR558" s="122">
        <f t="shared" si="242"/>
        <v>0</v>
      </c>
      <c r="AS558" s="76">
        <f t="shared" si="243"/>
        <v>-3.3030173849910541E-2</v>
      </c>
      <c r="AT558" s="122">
        <f t="shared" si="244"/>
        <v>8.5029371675853036E-3</v>
      </c>
      <c r="AU558" s="76">
        <f t="shared" si="245"/>
        <v>8.8971240877509846E-3</v>
      </c>
      <c r="AV558" s="76">
        <f t="shared" si="246"/>
        <v>-2.5427982680247589E-2</v>
      </c>
      <c r="AW558" s="76">
        <f t="shared" si="247"/>
        <v>-1.2288286832674074E-2</v>
      </c>
    </row>
    <row r="559" spans="2:64" x14ac:dyDescent="0.25">
      <c r="B559" s="118">
        <v>45817</v>
      </c>
      <c r="C559" s="62">
        <v>8.7331218719482422</v>
      </c>
      <c r="D559" s="62">
        <v>23.464039230346678</v>
      </c>
      <c r="E559" s="62">
        <v>6.5403726577758787</v>
      </c>
      <c r="F559" s="62">
        <v>6.4077982902526864</v>
      </c>
      <c r="G559" s="62">
        <v>109.4523010253906</v>
      </c>
      <c r="H559" s="62">
        <v>136855.20000000001</v>
      </c>
      <c r="K559" s="67">
        <f t="shared" si="258"/>
        <v>0</v>
      </c>
      <c r="L559" s="67">
        <f t="shared" si="259"/>
        <v>3.299556275684945E-2</v>
      </c>
      <c r="M559" s="67">
        <f t="shared" si="234"/>
        <v>3.4472320494050468E-2</v>
      </c>
      <c r="N559" s="67">
        <f t="shared" si="235"/>
        <v>3.2070865103760449E-2</v>
      </c>
      <c r="O559" s="67">
        <f t="shared" si="236"/>
        <v>-2.9502698327014132E-3</v>
      </c>
      <c r="P559" s="67">
        <f t="shared" si="237"/>
        <v>8.8200060555276849E-4</v>
      </c>
      <c r="S559" s="67">
        <f t="shared" si="260"/>
        <v>0</v>
      </c>
      <c r="T559" s="67">
        <f t="shared" si="261"/>
        <v>3.2462894636358562E-2</v>
      </c>
      <c r="U559" s="67">
        <f t="shared" si="238"/>
        <v>3.3891461435690502E-2</v>
      </c>
      <c r="V559" s="67">
        <f t="shared" si="239"/>
        <v>3.1567332438051904E-2</v>
      </c>
      <c r="W559" s="67">
        <f t="shared" si="240"/>
        <v>-2.9546304575361728E-3</v>
      </c>
      <c r="X559" s="67">
        <f t="shared" si="241"/>
        <v>8.8161187157761263E-4</v>
      </c>
      <c r="AR559" s="122">
        <f t="shared" si="242"/>
        <v>0</v>
      </c>
      <c r="AS559" s="76">
        <f t="shared" si="243"/>
        <v>3.2462894636358562E-2</v>
      </c>
      <c r="AT559" s="122">
        <f t="shared" si="244"/>
        <v>3.3891461435690502E-2</v>
      </c>
      <c r="AU559" s="76">
        <f t="shared" si="245"/>
        <v>3.1567332438051904E-2</v>
      </c>
      <c r="AV559" s="76">
        <f t="shared" si="246"/>
        <v>-2.9546304575361728E-3</v>
      </c>
      <c r="AW559" s="76">
        <f t="shared" si="247"/>
        <v>8.8161187157761263E-4</v>
      </c>
    </row>
    <row r="560" spans="2:64" x14ac:dyDescent="0.25">
      <c r="B560" s="118">
        <v>45824</v>
      </c>
      <c r="C560" s="62">
        <v>8.7331218719482422</v>
      </c>
      <c r="D560" s="62">
        <v>25.977364540100101</v>
      </c>
      <c r="E560" s="62">
        <v>7.0211981534957886</v>
      </c>
      <c r="F560" s="62">
        <v>6.8387458324432373</v>
      </c>
      <c r="G560" s="62">
        <v>110.5010643005371</v>
      </c>
      <c r="H560" s="62">
        <v>138482.25</v>
      </c>
      <c r="K560" s="67">
        <f t="shared" si="258"/>
        <v>0</v>
      </c>
      <c r="L560" s="67">
        <f t="shared" si="259"/>
        <v>0.1071139237826908</v>
      </c>
      <c r="M560" s="67">
        <f t="shared" si="234"/>
        <v>7.3516528931765635E-2</v>
      </c>
      <c r="N560" s="67">
        <f t="shared" si="235"/>
        <v>6.7253606101504992E-2</v>
      </c>
      <c r="O560" s="67">
        <f t="shared" si="236"/>
        <v>9.5819207574558973E-3</v>
      </c>
      <c r="P560" s="67">
        <f t="shared" si="237"/>
        <v>1.1888843098398771E-2</v>
      </c>
      <c r="S560" s="67">
        <f t="shared" si="260"/>
        <v>0</v>
      </c>
      <c r="T560" s="67">
        <f t="shared" si="261"/>
        <v>0.10175656061089058</v>
      </c>
      <c r="U560" s="67">
        <f t="shared" si="238"/>
        <v>7.0939735453156072E-2</v>
      </c>
      <c r="V560" s="67">
        <f t="shared" si="239"/>
        <v>6.5088625522566126E-2</v>
      </c>
      <c r="W560" s="67">
        <f t="shared" si="240"/>
        <v>9.5363053123180622E-3</v>
      </c>
      <c r="X560" s="67">
        <f t="shared" si="241"/>
        <v>1.1818725996972809E-2</v>
      </c>
      <c r="AR560" s="122">
        <f t="shared" si="242"/>
        <v>0</v>
      </c>
      <c r="AS560" s="76">
        <f t="shared" si="243"/>
        <v>0.10175656061089058</v>
      </c>
      <c r="AT560" s="122">
        <f t="shared" si="244"/>
        <v>7.0939735453156072E-2</v>
      </c>
      <c r="AU560" s="76">
        <f t="shared" si="245"/>
        <v>6.5088625522566126E-2</v>
      </c>
      <c r="AV560" s="76">
        <f t="shared" si="246"/>
        <v>9.5363053123180622E-3</v>
      </c>
      <c r="AW560" s="76">
        <f t="shared" si="247"/>
        <v>1.1818725996972809E-2</v>
      </c>
    </row>
    <row r="561" spans="2:49" x14ac:dyDescent="0.25">
      <c r="B561" s="118">
        <v>45831</v>
      </c>
      <c r="C561" s="62">
        <v>8.7331218719482422</v>
      </c>
      <c r="D561" s="62">
        <v>26.360331344604489</v>
      </c>
      <c r="E561" s="62">
        <v>7.209513473510742</v>
      </c>
      <c r="F561" s="62">
        <v>6.9804986953735364</v>
      </c>
      <c r="G561" s="62">
        <v>109.130339050293</v>
      </c>
      <c r="H561" s="62">
        <v>136692.6</v>
      </c>
      <c r="K561" s="67">
        <f t="shared" si="258"/>
        <v>0</v>
      </c>
      <c r="L561" s="67">
        <f t="shared" si="259"/>
        <v>1.4742327071447958E-2</v>
      </c>
      <c r="M561" s="67">
        <f t="shared" si="234"/>
        <v>2.6820966435934235E-2</v>
      </c>
      <c r="N561" s="67">
        <f t="shared" si="235"/>
        <v>2.0727903390972413E-2</v>
      </c>
      <c r="O561" s="67">
        <f t="shared" si="236"/>
        <v>-1.2404633918421282E-2</v>
      </c>
      <c r="P561" s="67">
        <f t="shared" si="237"/>
        <v>-1.292331688718229E-2</v>
      </c>
      <c r="S561" s="67">
        <f t="shared" si="260"/>
        <v>0</v>
      </c>
      <c r="T561" s="67">
        <f t="shared" si="261"/>
        <v>1.4634715310350009E-2</v>
      </c>
      <c r="U561" s="67">
        <f t="shared" si="238"/>
        <v>2.6467589007717604E-2</v>
      </c>
      <c r="V561" s="67">
        <f t="shared" si="239"/>
        <v>2.0516003558279535E-2</v>
      </c>
      <c r="W561" s="67">
        <f t="shared" si="240"/>
        <v>-1.2482213622587624E-2</v>
      </c>
      <c r="X561" s="67">
        <f t="shared" si="241"/>
        <v>-1.3007549443187669E-2</v>
      </c>
      <c r="AR561" s="122">
        <f t="shared" si="242"/>
        <v>0</v>
      </c>
      <c r="AS561" s="76">
        <f t="shared" si="243"/>
        <v>1.4634715310350009E-2</v>
      </c>
      <c r="AT561" s="122">
        <f t="shared" si="244"/>
        <v>2.6467589007717604E-2</v>
      </c>
      <c r="AU561" s="76">
        <f t="shared" si="245"/>
        <v>2.0516003558279535E-2</v>
      </c>
      <c r="AV561" s="76">
        <f t="shared" si="246"/>
        <v>-1.2482213622587624E-2</v>
      </c>
      <c r="AW561" s="76">
        <f t="shared" si="247"/>
        <v>-1.3007549443187669E-2</v>
      </c>
    </row>
    <row r="562" spans="2:49" x14ac:dyDescent="0.25">
      <c r="B562" s="118">
        <v>45838</v>
      </c>
      <c r="C562" s="62">
        <v>8.7331218719482422</v>
      </c>
      <c r="D562" s="62">
        <v>27.336861419677739</v>
      </c>
      <c r="E562" s="62">
        <v>7.7111860275268551</v>
      </c>
      <c r="F562" s="62">
        <v>7.2449881553649904</v>
      </c>
      <c r="G562" s="62">
        <v>112.4128402709961</v>
      </c>
      <c r="H562" s="62">
        <v>139972.20000000001</v>
      </c>
      <c r="K562" s="67">
        <f t="shared" si="258"/>
        <v>0</v>
      </c>
      <c r="L562" s="67">
        <f t="shared" si="259"/>
        <v>3.7045440070810454E-2</v>
      </c>
      <c r="M562" s="67">
        <f t="shared" si="234"/>
        <v>6.9584800119919743E-2</v>
      </c>
      <c r="N562" s="67">
        <f t="shared" si="235"/>
        <v>3.7889765693495558E-2</v>
      </c>
      <c r="O562" s="67">
        <f t="shared" si="236"/>
        <v>3.0078722830599425E-2</v>
      </c>
      <c r="P562" s="67">
        <f t="shared" si="237"/>
        <v>2.399252044368172E-2</v>
      </c>
      <c r="S562" s="67">
        <f t="shared" si="260"/>
        <v>0</v>
      </c>
      <c r="T562" s="67">
        <f t="shared" si="261"/>
        <v>3.6375747063470694E-2</v>
      </c>
      <c r="U562" s="67">
        <f t="shared" si="238"/>
        <v>6.7270535896768235E-2</v>
      </c>
      <c r="V562" s="67">
        <f t="shared" si="239"/>
        <v>3.7189580350352115E-2</v>
      </c>
      <c r="W562" s="67">
        <f t="shared" si="240"/>
        <v>2.9635229253546717E-2</v>
      </c>
      <c r="X562" s="67">
        <f t="shared" si="241"/>
        <v>2.3709222336422777E-2</v>
      </c>
      <c r="AR562" s="122">
        <f t="shared" si="242"/>
        <v>0</v>
      </c>
      <c r="AS562" s="76">
        <f t="shared" si="243"/>
        <v>3.6375747063470694E-2</v>
      </c>
      <c r="AT562" s="122">
        <f t="shared" si="244"/>
        <v>6.7270535896768235E-2</v>
      </c>
      <c r="AU562" s="76">
        <f t="shared" si="245"/>
        <v>3.7189580350352115E-2</v>
      </c>
      <c r="AV562" s="76">
        <f t="shared" si="246"/>
        <v>2.9635229253546717E-2</v>
      </c>
      <c r="AW562" s="76">
        <f t="shared" si="247"/>
        <v>2.3709222336422777E-2</v>
      </c>
    </row>
    <row r="563" spans="2:49" x14ac:dyDescent="0.25">
      <c r="B563" s="118">
        <v>45845</v>
      </c>
      <c r="C563" s="62">
        <v>8.7331218719482422</v>
      </c>
      <c r="D563" s="62">
        <v>26.484638214111332</v>
      </c>
      <c r="E563" s="62">
        <v>7.6599319458007811</v>
      </c>
      <c r="F563" s="62">
        <v>7.0748412132263194</v>
      </c>
      <c r="G563" s="62">
        <v>108.0539520263672</v>
      </c>
      <c r="H563" s="62">
        <v>137840.79999999999</v>
      </c>
      <c r="K563" s="67">
        <f t="shared" si="258"/>
        <v>0</v>
      </c>
      <c r="L563" s="67">
        <f t="shared" si="259"/>
        <v>-3.1174873826333105E-2</v>
      </c>
      <c r="M563" s="67">
        <f t="shared" si="234"/>
        <v>-6.6467183573462041E-3</v>
      </c>
      <c r="N563" s="67">
        <f t="shared" si="235"/>
        <v>-2.3484778510324489E-2</v>
      </c>
      <c r="O563" s="67">
        <f t="shared" si="236"/>
        <v>-3.8775714892718915E-2</v>
      </c>
      <c r="P563" s="67">
        <f t="shared" si="237"/>
        <v>-1.5227309422871316E-2</v>
      </c>
      <c r="S563" s="67">
        <f t="shared" si="260"/>
        <v>0</v>
      </c>
      <c r="T563" s="67">
        <f t="shared" si="261"/>
        <v>-3.1671151722771081E-2</v>
      </c>
      <c r="U563" s="67">
        <f t="shared" si="238"/>
        <v>-6.6689061618500295E-3</v>
      </c>
      <c r="V563" s="67">
        <f t="shared" si="239"/>
        <v>-2.3764940983844848E-2</v>
      </c>
      <c r="W563" s="67">
        <f t="shared" si="240"/>
        <v>-3.9547510033993288E-2</v>
      </c>
      <c r="X563" s="67">
        <f t="shared" si="241"/>
        <v>-1.5344435429456462E-2</v>
      </c>
      <c r="AR563" s="122">
        <f t="shared" si="242"/>
        <v>0</v>
      </c>
      <c r="AS563" s="76">
        <f t="shared" si="243"/>
        <v>-3.1671151722771081E-2</v>
      </c>
      <c r="AT563" s="122">
        <f t="shared" si="244"/>
        <v>-6.6689061618500295E-3</v>
      </c>
      <c r="AU563" s="76">
        <f t="shared" si="245"/>
        <v>-2.3764940983844848E-2</v>
      </c>
      <c r="AV563" s="76">
        <f t="shared" si="246"/>
        <v>-3.9547510033993288E-2</v>
      </c>
      <c r="AW563" s="76">
        <f t="shared" si="247"/>
        <v>-1.5344435429456462E-2</v>
      </c>
    </row>
    <row r="564" spans="2:49" x14ac:dyDescent="0.25">
      <c r="B564" s="118">
        <v>45852</v>
      </c>
      <c r="C564" s="62">
        <v>8.7331218719482422</v>
      </c>
      <c r="D564" s="62">
        <v>25.286500549316411</v>
      </c>
      <c r="E564" s="62">
        <v>7.7686816215515133</v>
      </c>
      <c r="F564" s="62">
        <v>6.9427670478820804</v>
      </c>
      <c r="G564" s="62">
        <v>106.4155578613281</v>
      </c>
      <c r="H564" s="62">
        <v>135001.4</v>
      </c>
      <c r="K564" s="67">
        <f t="shared" si="258"/>
        <v>0</v>
      </c>
      <c r="L564" s="67">
        <f t="shared" si="259"/>
        <v>-4.523896664582483E-2</v>
      </c>
      <c r="M564" s="67">
        <f t="shared" si="234"/>
        <v>1.4197211740288207E-2</v>
      </c>
      <c r="N564" s="67">
        <f t="shared" si="235"/>
        <v>-1.8668145526337443E-2</v>
      </c>
      <c r="O564" s="67">
        <f t="shared" si="236"/>
        <v>-1.51627417073954E-2</v>
      </c>
      <c r="P564" s="67">
        <f t="shared" si="237"/>
        <v>-2.059912594819524E-2</v>
      </c>
      <c r="S564" s="67">
        <f t="shared" si="260"/>
        <v>0</v>
      </c>
      <c r="T564" s="67">
        <f t="shared" si="261"/>
        <v>-4.6294196667636442E-2</v>
      </c>
      <c r="U564" s="67">
        <f t="shared" si="238"/>
        <v>1.4097375154225758E-2</v>
      </c>
      <c r="V564" s="67">
        <f t="shared" si="239"/>
        <v>-1.8844594792769041E-2</v>
      </c>
      <c r="W564" s="67">
        <f t="shared" si="240"/>
        <v>-1.527887146788519E-2</v>
      </c>
      <c r="X564" s="67">
        <f t="shared" si="241"/>
        <v>-2.0814247278332202E-2</v>
      </c>
      <c r="AR564" s="122">
        <f t="shared" si="242"/>
        <v>0</v>
      </c>
      <c r="AS564" s="76">
        <f t="shared" si="243"/>
        <v>-4.6294196667636442E-2</v>
      </c>
      <c r="AT564" s="122">
        <f t="shared" si="244"/>
        <v>1.4097375154225758E-2</v>
      </c>
      <c r="AU564" s="76">
        <f t="shared" si="245"/>
        <v>-1.8844594792769041E-2</v>
      </c>
      <c r="AV564" s="76">
        <f t="shared" si="246"/>
        <v>-1.527887146788519E-2</v>
      </c>
      <c r="AW564" s="76">
        <f t="shared" si="247"/>
        <v>-2.0814247278332202E-2</v>
      </c>
    </row>
    <row r="565" spans="2:49" x14ac:dyDescent="0.25">
      <c r="B565" s="118">
        <v>45859</v>
      </c>
      <c r="C565" s="62">
        <v>8.4383125305175781</v>
      </c>
      <c r="D565" s="62">
        <v>24.898072433471679</v>
      </c>
      <c r="E565" s="62">
        <v>7.5689777374267582</v>
      </c>
      <c r="F565" s="62">
        <v>6.7180437088012699</v>
      </c>
      <c r="G565" s="62">
        <v>104.52568969726561</v>
      </c>
      <c r="H565" s="62">
        <v>134180.6</v>
      </c>
      <c r="K565" s="67">
        <f t="shared" si="258"/>
        <v>-3.3757612197950038E-2</v>
      </c>
      <c r="L565" s="67">
        <f t="shared" si="259"/>
        <v>-1.5361086247864919E-2</v>
      </c>
      <c r="M565" s="67">
        <f t="shared" si="234"/>
        <v>-2.5706277313610859E-2</v>
      </c>
      <c r="N565" s="67">
        <f t="shared" si="235"/>
        <v>-3.2367979154559579E-2</v>
      </c>
      <c r="O565" s="67">
        <f t="shared" si="236"/>
        <v>-1.775932205820141E-2</v>
      </c>
      <c r="P565" s="67">
        <f t="shared" si="237"/>
        <v>-6.0799369488019339E-3</v>
      </c>
      <c r="S565" s="67">
        <f t="shared" si="260"/>
        <v>-3.4340557194797658E-2</v>
      </c>
      <c r="T565" s="67">
        <f t="shared" si="261"/>
        <v>-1.548029004197655E-2</v>
      </c>
      <c r="U565" s="67">
        <f t="shared" si="238"/>
        <v>-2.6042457467636105E-2</v>
      </c>
      <c r="V565" s="67">
        <f t="shared" si="239"/>
        <v>-3.2903407733224123E-2</v>
      </c>
      <c r="W565" s="67">
        <f t="shared" si="240"/>
        <v>-1.7918911103442944E-2</v>
      </c>
      <c r="X565" s="67">
        <f t="shared" si="241"/>
        <v>-6.0984950249771226E-3</v>
      </c>
      <c r="AR565" s="122">
        <f t="shared" si="242"/>
        <v>-3.4340557194797658E-2</v>
      </c>
      <c r="AS565" s="76">
        <f t="shared" si="243"/>
        <v>-1.548029004197655E-2</v>
      </c>
      <c r="AT565" s="122">
        <f t="shared" si="244"/>
        <v>-2.6042457467636105E-2</v>
      </c>
      <c r="AU565" s="76">
        <f t="shared" si="245"/>
        <v>-3.2903407733224123E-2</v>
      </c>
      <c r="AV565" s="76">
        <f t="shared" si="246"/>
        <v>-1.7918911103442944E-2</v>
      </c>
      <c r="AW565" s="76">
        <f t="shared" si="247"/>
        <v>-6.0984950249771226E-3</v>
      </c>
    </row>
    <row r="566" spans="2:49" x14ac:dyDescent="0.25">
      <c r="B566" s="118">
        <v>45866</v>
      </c>
      <c r="C566" s="62">
        <v>8.4383087158203125</v>
      </c>
      <c r="D566" s="62">
        <v>24.946384048461919</v>
      </c>
      <c r="E566" s="62">
        <v>7.5076824188232418</v>
      </c>
      <c r="F566" s="62">
        <v>6.5209180831909181</v>
      </c>
      <c r="G566" s="62">
        <v>102.87396087646481</v>
      </c>
      <c r="H566" s="62">
        <v>132870.6</v>
      </c>
      <c r="K566" s="67">
        <f t="shared" si="258"/>
        <v>-4.5206873433567552E-7</v>
      </c>
      <c r="L566" s="67">
        <f t="shared" si="259"/>
        <v>1.94037571058292E-3</v>
      </c>
      <c r="M566" s="67">
        <f t="shared" si="234"/>
        <v>-8.0982294742956151E-3</v>
      </c>
      <c r="N566" s="67">
        <f t="shared" si="235"/>
        <v>-2.9342712574510155E-2</v>
      </c>
      <c r="O566" s="67">
        <f t="shared" si="236"/>
        <v>-1.5802132715743378E-2</v>
      </c>
      <c r="P566" s="67">
        <f t="shared" si="237"/>
        <v>-9.7629612626564111E-3</v>
      </c>
      <c r="S566" s="67">
        <f t="shared" si="260"/>
        <v>-4.5206883651877661E-7</v>
      </c>
      <c r="T566" s="67">
        <f t="shared" si="261"/>
        <v>1.9384956133043519E-3</v>
      </c>
      <c r="U566" s="67">
        <f t="shared" si="238"/>
        <v>-8.1311982477066808E-3</v>
      </c>
      <c r="V566" s="67">
        <f t="shared" si="239"/>
        <v>-2.9781821060137961E-2</v>
      </c>
      <c r="W566" s="67">
        <f t="shared" si="240"/>
        <v>-1.5928317506217485E-2</v>
      </c>
      <c r="X566" s="67">
        <f t="shared" si="241"/>
        <v>-9.8109314450000457E-3</v>
      </c>
      <c r="AR566" s="122">
        <f t="shared" si="242"/>
        <v>-4.5206883651877661E-7</v>
      </c>
      <c r="AS566" s="76">
        <f t="shared" si="243"/>
        <v>1.9384956133043519E-3</v>
      </c>
      <c r="AT566" s="122">
        <f t="shared" si="244"/>
        <v>-8.1311982477066808E-3</v>
      </c>
      <c r="AU566" s="76">
        <f t="shared" si="245"/>
        <v>-2.9781821060137961E-2</v>
      </c>
      <c r="AV566" s="76">
        <f t="shared" si="246"/>
        <v>-1.5928317506217485E-2</v>
      </c>
      <c r="AW566" s="76">
        <f t="shared" si="247"/>
        <v>-9.8109314450000457E-3</v>
      </c>
    </row>
    <row r="567" spans="2:49" x14ac:dyDescent="0.25">
      <c r="B567" s="118">
        <v>45873</v>
      </c>
      <c r="C567" s="62">
        <v>8.4383077621459961</v>
      </c>
      <c r="D567" s="62">
        <v>24.403356933593749</v>
      </c>
      <c r="E567" s="62">
        <v>7.4740689277648924</v>
      </c>
      <c r="F567" s="62">
        <v>6.4775504112243656</v>
      </c>
      <c r="G567" s="62">
        <v>104.5218811035156</v>
      </c>
      <c r="H567" s="62">
        <v>134620.20000000001</v>
      </c>
      <c r="K567" s="67">
        <f t="shared" si="258"/>
        <v>-1.1301723468193359E-7</v>
      </c>
      <c r="L567" s="67">
        <f t="shared" si="259"/>
        <v>-2.176776857973739E-2</v>
      </c>
      <c r="M567" s="67">
        <f t="shared" si="234"/>
        <v>-4.4772126980323623E-3</v>
      </c>
      <c r="N567" s="67">
        <f t="shared" si="235"/>
        <v>-6.6505469649039695E-3</v>
      </c>
      <c r="O567" s="67">
        <f t="shared" si="236"/>
        <v>1.6018827437097372E-2</v>
      </c>
      <c r="P567" s="67">
        <f t="shared" si="237"/>
        <v>1.3167698497636104E-2</v>
      </c>
      <c r="S567" s="67">
        <f t="shared" si="260"/>
        <v>-1.1301724106838174E-7</v>
      </c>
      <c r="T567" s="67">
        <f t="shared" si="261"/>
        <v>-2.2008181695459188E-2</v>
      </c>
      <c r="U567" s="67">
        <f t="shared" si="238"/>
        <v>-4.4872654315099448E-3</v>
      </c>
      <c r="V567" s="67">
        <f t="shared" si="239"/>
        <v>-6.6727603947867864E-3</v>
      </c>
      <c r="W567" s="67">
        <f t="shared" si="240"/>
        <v>1.5891879926619338E-2</v>
      </c>
      <c r="X567" s="67">
        <f t="shared" si="241"/>
        <v>1.308175795976158E-2</v>
      </c>
      <c r="AR567" s="122">
        <f t="shared" si="242"/>
        <v>-1.1301724106838174E-7</v>
      </c>
      <c r="AS567" s="76">
        <f t="shared" si="243"/>
        <v>-2.2008181695459188E-2</v>
      </c>
      <c r="AT567" s="122">
        <f t="shared" si="244"/>
        <v>-4.4872654315099448E-3</v>
      </c>
      <c r="AU567" s="76">
        <f t="shared" si="245"/>
        <v>-6.6727603947867864E-3</v>
      </c>
      <c r="AV567" s="76">
        <f t="shared" si="246"/>
        <v>1.5891879926619338E-2</v>
      </c>
      <c r="AW567" s="76">
        <f t="shared" si="247"/>
        <v>1.308175795976158E-2</v>
      </c>
    </row>
    <row r="568" spans="2:49" x14ac:dyDescent="0.25">
      <c r="B568" s="118">
        <v>45880</v>
      </c>
      <c r="C568" s="62">
        <v>8.4383077621459961</v>
      </c>
      <c r="D568" s="62">
        <v>25.50873527526856</v>
      </c>
      <c r="E568" s="62">
        <v>7.6658636093139636</v>
      </c>
      <c r="F568" s="62">
        <v>6.347447395324707</v>
      </c>
      <c r="G568" s="62">
        <v>111.96323242187501</v>
      </c>
      <c r="H568" s="62">
        <v>136584.20000000001</v>
      </c>
      <c r="K568" s="67">
        <f t="shared" si="258"/>
        <v>0</v>
      </c>
      <c r="L568" s="67">
        <f t="shared" si="259"/>
        <v>4.5296159240827416E-2</v>
      </c>
      <c r="M568" s="67">
        <f t="shared" si="234"/>
        <v>2.5661347708018312E-2</v>
      </c>
      <c r="N568" s="67">
        <f t="shared" si="235"/>
        <v>-2.0085218584206532E-2</v>
      </c>
      <c r="O568" s="67">
        <f t="shared" si="236"/>
        <v>7.1194196275416344E-2</v>
      </c>
      <c r="P568" s="67">
        <f t="shared" si="237"/>
        <v>1.4589192409460106E-2</v>
      </c>
      <c r="S568" s="67">
        <f t="shared" si="260"/>
        <v>0</v>
      </c>
      <c r="T568" s="67">
        <f t="shared" si="261"/>
        <v>4.4300251236971483E-2</v>
      </c>
      <c r="U568" s="67">
        <f t="shared" si="238"/>
        <v>2.533762180331272E-2</v>
      </c>
      <c r="V568" s="67">
        <f t="shared" si="239"/>
        <v>-2.0289668837549086E-2</v>
      </c>
      <c r="W568" s="67">
        <f t="shared" si="240"/>
        <v>6.877409741470443E-2</v>
      </c>
      <c r="X568" s="67">
        <f t="shared" si="241"/>
        <v>1.4483794023405539E-2</v>
      </c>
      <c r="AR568" s="122">
        <f t="shared" si="242"/>
        <v>0</v>
      </c>
      <c r="AS568" s="76">
        <f t="shared" si="243"/>
        <v>4.4300251236971483E-2</v>
      </c>
      <c r="AT568" s="122">
        <f t="shared" si="244"/>
        <v>2.533762180331272E-2</v>
      </c>
      <c r="AU568" s="76">
        <f t="shared" si="245"/>
        <v>-2.0289668837549086E-2</v>
      </c>
      <c r="AV568" s="76">
        <f t="shared" si="246"/>
        <v>6.877409741470443E-2</v>
      </c>
      <c r="AW568" s="76">
        <f t="shared" si="247"/>
        <v>1.4483794023405539E-2</v>
      </c>
    </row>
    <row r="569" spans="2:49" x14ac:dyDescent="0.25">
      <c r="B569" s="118">
        <v>45887</v>
      </c>
      <c r="C569" s="62">
        <v>8.4383077621459961</v>
      </c>
      <c r="D569" s="62">
        <v>25.951273345947261</v>
      </c>
      <c r="E569" s="62">
        <v>7.6520229339599606</v>
      </c>
      <c r="F569" s="62">
        <v>6.412498950958252</v>
      </c>
      <c r="G569" s="62">
        <v>111.59364318847661</v>
      </c>
      <c r="H569" s="62">
        <v>135780</v>
      </c>
      <c r="K569" s="67">
        <f t="shared" si="258"/>
        <v>0</v>
      </c>
      <c r="L569" s="67">
        <f t="shared" si="259"/>
        <v>1.734849124831972E-2</v>
      </c>
      <c r="M569" s="67">
        <f t="shared" si="234"/>
        <v>-1.8054946003979166E-3</v>
      </c>
      <c r="N569" s="67">
        <f t="shared" si="235"/>
        <v>1.0248459196599224E-2</v>
      </c>
      <c r="O569" s="67">
        <f t="shared" si="236"/>
        <v>-3.3009875242419051E-3</v>
      </c>
      <c r="P569" s="67">
        <f t="shared" si="237"/>
        <v>-5.8879431149431172E-3</v>
      </c>
      <c r="S569" s="67">
        <f t="shared" si="260"/>
        <v>0</v>
      </c>
      <c r="T569" s="67">
        <f t="shared" si="261"/>
        <v>1.7199724297413784E-2</v>
      </c>
      <c r="U569" s="67">
        <f t="shared" si="238"/>
        <v>-1.8071264702912879E-3</v>
      </c>
      <c r="V569" s="67">
        <f t="shared" si="239"/>
        <v>1.0196299804878798E-2</v>
      </c>
      <c r="W569" s="67">
        <f t="shared" si="240"/>
        <v>-3.3064478030789967E-3</v>
      </c>
      <c r="X569" s="67">
        <f t="shared" si="241"/>
        <v>-5.9053453947167595E-3</v>
      </c>
      <c r="AR569" s="122">
        <f t="shared" si="242"/>
        <v>0</v>
      </c>
      <c r="AS569" s="76">
        <f t="shared" si="243"/>
        <v>1.7199724297413784E-2</v>
      </c>
      <c r="AT569" s="122">
        <f t="shared" si="244"/>
        <v>-1.8071264702912879E-3</v>
      </c>
      <c r="AU569" s="76">
        <f t="shared" si="245"/>
        <v>1.0196299804878798E-2</v>
      </c>
      <c r="AV569" s="76">
        <f t="shared" si="246"/>
        <v>-3.3064478030789967E-3</v>
      </c>
      <c r="AW569" s="76">
        <f t="shared" si="247"/>
        <v>-5.9053453947167595E-3</v>
      </c>
    </row>
    <row r="570" spans="2:49" x14ac:dyDescent="0.25">
      <c r="B570" s="118">
        <v>45894</v>
      </c>
      <c r="C570" s="62">
        <v>8.4383077621459961</v>
      </c>
      <c r="D570" s="62">
        <v>27.959120178222651</v>
      </c>
      <c r="E570" s="62">
        <v>7.4681371688842777</v>
      </c>
      <c r="F570" s="62">
        <v>6.4913491249084476</v>
      </c>
      <c r="G570" s="62">
        <v>114.3312850952148</v>
      </c>
      <c r="H570" s="62">
        <v>139494.6</v>
      </c>
      <c r="K570" s="67">
        <f t="shared" si="258"/>
        <v>0</v>
      </c>
      <c r="L570" s="67">
        <f t="shared" si="259"/>
        <v>7.7369877212169591E-2</v>
      </c>
      <c r="M570" s="67">
        <f t="shared" si="234"/>
        <v>-2.403100025479421E-2</v>
      </c>
      <c r="N570" s="67">
        <f t="shared" si="235"/>
        <v>1.2296325434628441E-2</v>
      </c>
      <c r="O570" s="67">
        <f t="shared" si="236"/>
        <v>2.4532238831153075E-2</v>
      </c>
      <c r="P570" s="67">
        <f t="shared" si="237"/>
        <v>2.735749005744581E-2</v>
      </c>
      <c r="S570" s="67">
        <f t="shared" si="260"/>
        <v>0</v>
      </c>
      <c r="T570" s="67">
        <f t="shared" si="261"/>
        <v>7.4522772095058878E-2</v>
      </c>
      <c r="U570" s="67">
        <f t="shared" si="238"/>
        <v>-2.4324455629626842E-2</v>
      </c>
      <c r="V570" s="67">
        <f t="shared" si="239"/>
        <v>1.2221339698593115E-2</v>
      </c>
      <c r="W570" s="67">
        <f t="shared" si="240"/>
        <v>2.4236156070092229E-2</v>
      </c>
      <c r="X570" s="67">
        <f t="shared" si="241"/>
        <v>2.6989961961261001E-2</v>
      </c>
      <c r="AR570" s="122">
        <f t="shared" si="242"/>
        <v>0</v>
      </c>
      <c r="AS570" s="76">
        <f t="shared" si="243"/>
        <v>7.4522772095058878E-2</v>
      </c>
      <c r="AT570" s="122">
        <f t="shared" si="244"/>
        <v>-2.4324455629626842E-2</v>
      </c>
      <c r="AU570" s="76">
        <f t="shared" si="245"/>
        <v>1.2221339698593115E-2</v>
      </c>
      <c r="AV570" s="76">
        <f t="shared" si="246"/>
        <v>2.4236156070092229E-2</v>
      </c>
      <c r="AW570" s="76">
        <f t="shared" si="247"/>
        <v>2.6989961961261001E-2</v>
      </c>
    </row>
    <row r="571" spans="2:49" x14ac:dyDescent="0.25">
      <c r="B571" s="118">
        <v>45901</v>
      </c>
      <c r="C571" s="62">
        <v>8.4383077621459961</v>
      </c>
      <c r="D571" s="62">
        <v>29.33891067504883</v>
      </c>
      <c r="E571" s="62">
        <v>7.3752054214477543</v>
      </c>
      <c r="F571" s="62">
        <v>6.710158729553223</v>
      </c>
      <c r="G571" s="62">
        <v>116.1278015136719</v>
      </c>
      <c r="H571" s="62">
        <v>140991.4</v>
      </c>
      <c r="K571" s="67">
        <f t="shared" si="258"/>
        <v>0</v>
      </c>
      <c r="L571" s="67">
        <f t="shared" si="259"/>
        <v>4.9350283128755112E-2</v>
      </c>
      <c r="M571" s="67">
        <f t="shared" si="234"/>
        <v>-1.2443765471223611E-2</v>
      </c>
      <c r="N571" s="67">
        <f t="shared" si="235"/>
        <v>3.3707878044205719E-2</v>
      </c>
      <c r="O571" s="67">
        <f t="shared" si="236"/>
        <v>1.5713253086947931E-2</v>
      </c>
      <c r="P571" s="67">
        <f t="shared" si="237"/>
        <v>1.0730164465147629E-2</v>
      </c>
      <c r="S571" s="67">
        <f t="shared" si="260"/>
        <v>0</v>
      </c>
      <c r="T571" s="67">
        <f t="shared" si="261"/>
        <v>4.8171194674717616E-2</v>
      </c>
      <c r="U571" s="67">
        <f t="shared" si="238"/>
        <v>-1.2521837469987852E-2</v>
      </c>
      <c r="V571" s="67">
        <f t="shared" si="239"/>
        <v>3.3152219772708102E-2</v>
      </c>
      <c r="W571" s="67">
        <f t="shared" si="240"/>
        <v>1.5591078107932005E-2</v>
      </c>
      <c r="X571" s="67">
        <f t="shared" si="241"/>
        <v>1.067300477546163E-2</v>
      </c>
      <c r="AR571" s="122">
        <f t="shared" si="242"/>
        <v>0</v>
      </c>
      <c r="AS571" s="76">
        <f t="shared" si="243"/>
        <v>4.8171194674717616E-2</v>
      </c>
      <c r="AT571" s="122">
        <f t="shared" si="244"/>
        <v>-1.2521837469987852E-2</v>
      </c>
      <c r="AU571" s="76">
        <f t="shared" si="245"/>
        <v>3.3152219772708102E-2</v>
      </c>
      <c r="AV571" s="76">
        <f t="shared" si="246"/>
        <v>1.5591078107932005E-2</v>
      </c>
      <c r="AW571" s="76">
        <f t="shared" si="247"/>
        <v>1.067300477546163E-2</v>
      </c>
    </row>
    <row r="572" spans="2:49" x14ac:dyDescent="0.25">
      <c r="B572" s="118">
        <v>45908</v>
      </c>
      <c r="C572" s="62">
        <v>8.4383077621459961</v>
      </c>
      <c r="D572" s="62">
        <v>30.865570068359379</v>
      </c>
      <c r="E572" s="62">
        <v>7.6243412017822267</v>
      </c>
      <c r="F572" s="62">
        <v>6.9762783050537109</v>
      </c>
      <c r="G572" s="62">
        <v>119.16835479736331</v>
      </c>
      <c r="H572" s="62">
        <v>142236.4</v>
      </c>
      <c r="K572" s="67">
        <f t="shared" si="258"/>
        <v>0</v>
      </c>
      <c r="L572" s="67">
        <f t="shared" si="259"/>
        <v>5.2035312770112085E-2</v>
      </c>
      <c r="M572" s="67">
        <f t="shared" si="234"/>
        <v>3.3780181852286262E-2</v>
      </c>
      <c r="N572" s="67">
        <f t="shared" si="235"/>
        <v>3.9659207214939762E-2</v>
      </c>
      <c r="O572" s="67">
        <f t="shared" si="236"/>
        <v>2.6182819652651679E-2</v>
      </c>
      <c r="P572" s="67">
        <f t="shared" si="237"/>
        <v>8.8303258212911739E-3</v>
      </c>
      <c r="S572" s="67">
        <f t="shared" si="260"/>
        <v>0</v>
      </c>
      <c r="T572" s="67">
        <f t="shared" si="261"/>
        <v>5.0726681024119515E-2</v>
      </c>
      <c r="U572" s="67">
        <f t="shared" si="238"/>
        <v>3.3222163400932619E-2</v>
      </c>
      <c r="V572" s="67">
        <f t="shared" si="239"/>
        <v>3.8892974082448545E-2</v>
      </c>
      <c r="W572" s="67">
        <f t="shared" si="240"/>
        <v>2.5845917671153056E-2</v>
      </c>
      <c r="X572" s="67">
        <f t="shared" si="241"/>
        <v>8.7915664987509579E-3</v>
      </c>
      <c r="AR572" s="122">
        <f t="shared" si="242"/>
        <v>0</v>
      </c>
      <c r="AS572" s="76">
        <f t="shared" si="243"/>
        <v>5.0726681024119515E-2</v>
      </c>
      <c r="AT572" s="122">
        <f t="shared" si="244"/>
        <v>3.3222163400932619E-2</v>
      </c>
      <c r="AU572" s="76">
        <f t="shared" si="245"/>
        <v>3.8892974082448545E-2</v>
      </c>
      <c r="AV572" s="76">
        <f t="shared" si="246"/>
        <v>2.5845917671153056E-2</v>
      </c>
      <c r="AW572" s="76">
        <f t="shared" si="247"/>
        <v>8.7915664987509579E-3</v>
      </c>
    </row>
    <row r="573" spans="2:49" x14ac:dyDescent="0.25">
      <c r="B573" s="118">
        <v>45915</v>
      </c>
      <c r="C573" s="62">
        <v>8.4383077621459961</v>
      </c>
      <c r="D573" s="62">
        <v>32.011530303955077</v>
      </c>
      <c r="E573" s="62">
        <v>7.8438179016113283</v>
      </c>
      <c r="F573" s="62">
        <v>7.0886400222778319</v>
      </c>
      <c r="G573" s="62">
        <v>122.22796020507811</v>
      </c>
      <c r="H573" s="62">
        <v>144913.60000000001</v>
      </c>
      <c r="K573" s="67">
        <f t="shared" si="258"/>
        <v>0</v>
      </c>
      <c r="L573" s="67">
        <f t="shared" si="259"/>
        <v>3.7127460567152548E-2</v>
      </c>
      <c r="M573" s="67">
        <f t="shared" si="234"/>
        <v>2.8786316616811192E-2</v>
      </c>
      <c r="N573" s="67">
        <f t="shared" si="235"/>
        <v>1.6106254984513013E-2</v>
      </c>
      <c r="O573" s="67">
        <f t="shared" si="236"/>
        <v>2.56746467039628E-2</v>
      </c>
      <c r="P573" s="67">
        <f t="shared" si="237"/>
        <v>1.8822186163316879E-2</v>
      </c>
      <c r="S573" s="67">
        <f t="shared" si="260"/>
        <v>0</v>
      </c>
      <c r="T573" s="67">
        <f t="shared" si="261"/>
        <v>3.6454834488014343E-2</v>
      </c>
      <c r="U573" s="67">
        <f t="shared" si="238"/>
        <v>2.8379774079186012E-2</v>
      </c>
      <c r="V573" s="67">
        <f t="shared" si="239"/>
        <v>1.5977925365678037E-2</v>
      </c>
      <c r="W573" s="67">
        <f t="shared" si="240"/>
        <v>2.5350587983383566E-2</v>
      </c>
      <c r="X573" s="67">
        <f t="shared" si="241"/>
        <v>1.8647240646279345E-2</v>
      </c>
      <c r="AR573" s="122">
        <f t="shared" si="242"/>
        <v>0</v>
      </c>
      <c r="AS573" s="76">
        <f t="shared" si="243"/>
        <v>3.6454834488014343E-2</v>
      </c>
      <c r="AT573" s="122">
        <f t="shared" si="244"/>
        <v>2.8379774079186012E-2</v>
      </c>
      <c r="AU573" s="76">
        <f t="shared" si="245"/>
        <v>1.5977925365678037E-2</v>
      </c>
      <c r="AV573" s="76">
        <f t="shared" si="246"/>
        <v>2.5350587983383566E-2</v>
      </c>
      <c r="AW573" s="76">
        <f t="shared" si="247"/>
        <v>1.8647240646279345E-2</v>
      </c>
    </row>
    <row r="574" spans="2:49" x14ac:dyDescent="0.25">
      <c r="B574" s="118">
        <v>45922</v>
      </c>
      <c r="C574" s="62">
        <v>8.4468784332275391</v>
      </c>
      <c r="D574" s="62">
        <v>32.835745239257811</v>
      </c>
      <c r="E574" s="62">
        <v>7.8616131782531742</v>
      </c>
      <c r="F574" s="62">
        <v>7.0571000099182131</v>
      </c>
      <c r="G574" s="62">
        <v>123.92922210693359</v>
      </c>
      <c r="H574" s="62">
        <v>145755.79999999999</v>
      </c>
      <c r="K574" s="67">
        <f t="shared" si="258"/>
        <v>1.0156860028252002E-3</v>
      </c>
      <c r="L574" s="67">
        <f t="shared" si="259"/>
        <v>2.5747439359401714E-2</v>
      </c>
      <c r="M574" s="67">
        <f t="shared" si="234"/>
        <v>2.2687008884014759E-3</v>
      </c>
      <c r="N574" s="67">
        <f t="shared" si="235"/>
        <v>-4.4493742467520692E-3</v>
      </c>
      <c r="O574" s="67">
        <f t="shared" si="236"/>
        <v>1.3918762114667249E-2</v>
      </c>
      <c r="P574" s="67">
        <f t="shared" si="237"/>
        <v>5.8117388568084127E-3</v>
      </c>
      <c r="S574" s="67">
        <f t="shared" si="260"/>
        <v>1.015170542797863E-3</v>
      </c>
      <c r="T574" s="67">
        <f t="shared" si="261"/>
        <v>2.5421555977697356E-2</v>
      </c>
      <c r="U574" s="67">
        <f t="shared" si="238"/>
        <v>2.2661312722673495E-3</v>
      </c>
      <c r="V574" s="67">
        <f t="shared" si="239"/>
        <v>-4.4593021719941742E-3</v>
      </c>
      <c r="W574" s="67">
        <f t="shared" si="240"/>
        <v>1.3822785701788017E-2</v>
      </c>
      <c r="X574" s="67">
        <f t="shared" si="241"/>
        <v>5.7949158516767112E-3</v>
      </c>
      <c r="AR574" s="122">
        <f t="shared" si="242"/>
        <v>1.015170542797863E-3</v>
      </c>
      <c r="AS574" s="76">
        <f t="shared" si="243"/>
        <v>2.5421555977697356E-2</v>
      </c>
      <c r="AT574" s="122">
        <f t="shared" si="244"/>
        <v>2.2661312722673495E-3</v>
      </c>
      <c r="AU574" s="76">
        <f t="shared" si="245"/>
        <v>-4.4593021719941742E-3</v>
      </c>
      <c r="AV574" s="76">
        <f t="shared" si="246"/>
        <v>1.3822785701788017E-2</v>
      </c>
      <c r="AW574" s="76">
        <f t="shared" si="247"/>
        <v>5.7949158516767112E-3</v>
      </c>
    </row>
    <row r="575" spans="2:49" x14ac:dyDescent="0.25">
      <c r="B575" s="118">
        <v>45929</v>
      </c>
      <c r="C575" s="62">
        <v>8.4811611175537109</v>
      </c>
      <c r="D575" s="62">
        <v>33.481591033935537</v>
      </c>
      <c r="E575" s="62">
        <v>7.7686817169189446</v>
      </c>
      <c r="F575" s="62">
        <v>7.019646167755127</v>
      </c>
      <c r="G575" s="62">
        <v>123.5729644775391</v>
      </c>
      <c r="H575" s="62">
        <v>145248.4</v>
      </c>
      <c r="K575" s="67">
        <f t="shared" si="258"/>
        <v>4.058621726023004E-3</v>
      </c>
      <c r="L575" s="67">
        <f t="shared" si="259"/>
        <v>1.9668985429499797E-2</v>
      </c>
      <c r="M575" s="67">
        <f t="shared" si="234"/>
        <v>-1.1820915024323142E-2</v>
      </c>
      <c r="N575" s="67">
        <f t="shared" si="235"/>
        <v>-5.3072568208538673E-3</v>
      </c>
      <c r="O575" s="67">
        <f t="shared" si="236"/>
        <v>-2.8746862389492644E-3</v>
      </c>
      <c r="P575" s="67">
        <f t="shared" si="237"/>
        <v>-3.4811650719902554E-3</v>
      </c>
      <c r="S575" s="67">
        <f t="shared" si="260"/>
        <v>4.0504077383440949E-3</v>
      </c>
      <c r="T575" s="67">
        <f t="shared" si="261"/>
        <v>1.9478050538116656E-2</v>
      </c>
      <c r="U575" s="67">
        <f t="shared" si="238"/>
        <v>-1.1891337563056822E-2</v>
      </c>
      <c r="V575" s="67">
        <f t="shared" si="239"/>
        <v>-5.3213903373156082E-3</v>
      </c>
      <c r="W575" s="67">
        <f t="shared" si="240"/>
        <v>-2.8788260851783181E-3</v>
      </c>
      <c r="X575" s="67">
        <f t="shared" si="241"/>
        <v>-3.4872384261148076E-3</v>
      </c>
      <c r="AR575" s="122">
        <f t="shared" si="242"/>
        <v>4.0504077383440949E-3</v>
      </c>
      <c r="AS575" s="76">
        <f t="shared" si="243"/>
        <v>1.9478050538116656E-2</v>
      </c>
      <c r="AT575" s="122">
        <f t="shared" si="244"/>
        <v>-1.1891337563056822E-2</v>
      </c>
      <c r="AU575" s="76">
        <f t="shared" si="245"/>
        <v>-5.3213903373156082E-3</v>
      </c>
      <c r="AV575" s="76">
        <f t="shared" si="246"/>
        <v>-2.8788260851783181E-3</v>
      </c>
      <c r="AW575" s="76">
        <f t="shared" si="247"/>
        <v>-3.4872384261148076E-3</v>
      </c>
    </row>
    <row r="576" spans="2:49" x14ac:dyDescent="0.25">
      <c r="B576" s="118">
        <v>45936</v>
      </c>
      <c r="C576" s="62">
        <v>8.4811611175537109</v>
      </c>
      <c r="D576" s="62">
        <v>32.801971435546882</v>
      </c>
      <c r="E576" s="62">
        <v>7.4088191032409672</v>
      </c>
      <c r="F576" s="62">
        <v>6.759440231323242</v>
      </c>
      <c r="G576" s="62">
        <v>118.4101181030273</v>
      </c>
      <c r="H576" s="62">
        <v>141899.4</v>
      </c>
      <c r="K576" s="67">
        <f t="shared" si="258"/>
        <v>0</v>
      </c>
      <c r="L576" s="67">
        <f t="shared" si="259"/>
        <v>-2.0298306544029532E-2</v>
      </c>
      <c r="M576" s="67">
        <f t="shared" si="234"/>
        <v>-4.6322223871555268E-2</v>
      </c>
      <c r="N576" s="67">
        <f t="shared" si="235"/>
        <v>-3.7068241078467179E-2</v>
      </c>
      <c r="O576" s="67">
        <f t="shared" si="236"/>
        <v>-4.1779740385286424E-2</v>
      </c>
      <c r="P576" s="67">
        <f t="shared" si="237"/>
        <v>-2.3057052607808437E-2</v>
      </c>
      <c r="S576" s="67">
        <f t="shared" si="260"/>
        <v>0</v>
      </c>
      <c r="T576" s="67">
        <f t="shared" si="261"/>
        <v>-2.0507148087591437E-2</v>
      </c>
      <c r="U576" s="67">
        <f t="shared" si="238"/>
        <v>-4.7429425459552407E-2</v>
      </c>
      <c r="V576" s="67">
        <f t="shared" si="239"/>
        <v>-3.7772732704744121E-2</v>
      </c>
      <c r="W576" s="67">
        <f t="shared" si="240"/>
        <v>-4.2677611347415101E-2</v>
      </c>
      <c r="X576" s="67">
        <f t="shared" si="241"/>
        <v>-2.332702435356827E-2</v>
      </c>
      <c r="AR576" s="122">
        <f t="shared" si="242"/>
        <v>0</v>
      </c>
      <c r="AS576" s="76">
        <f t="shared" si="243"/>
        <v>-2.0507148087591437E-2</v>
      </c>
      <c r="AT576" s="122">
        <f t="shared" si="244"/>
        <v>-4.7429425459552407E-2</v>
      </c>
      <c r="AU576" s="76">
        <f t="shared" si="245"/>
        <v>-3.7772732704744121E-2</v>
      </c>
      <c r="AV576" s="76">
        <f t="shared" si="246"/>
        <v>-4.2677611347415101E-2</v>
      </c>
      <c r="AW576" s="76">
        <f t="shared" si="247"/>
        <v>-2.332702435356827E-2</v>
      </c>
    </row>
    <row r="577" spans="2:49" x14ac:dyDescent="0.25">
      <c r="B577" s="118">
        <v>45943</v>
      </c>
      <c r="C577" s="62">
        <v>8.4811611175537109</v>
      </c>
      <c r="D577" s="62">
        <v>34.310062408447273</v>
      </c>
      <c r="E577" s="62">
        <v>7.6737728118896484</v>
      </c>
      <c r="F577" s="62">
        <v>6.9230543136596676</v>
      </c>
      <c r="G577" s="62">
        <v>120.56670684814451</v>
      </c>
      <c r="H577" s="62">
        <v>142333.79999999999</v>
      </c>
      <c r="K577" s="67">
        <f t="shared" si="258"/>
        <v>0</v>
      </c>
      <c r="L577" s="67">
        <f t="shared" si="259"/>
        <v>4.597561996734445E-2</v>
      </c>
      <c r="M577" s="67">
        <f t="shared" si="234"/>
        <v>3.5761935195958383E-2</v>
      </c>
      <c r="N577" s="67">
        <f t="shared" si="235"/>
        <v>2.4205270959899661E-2</v>
      </c>
      <c r="O577" s="67">
        <f t="shared" si="236"/>
        <v>1.8212875552077179E-2</v>
      </c>
      <c r="P577" s="67">
        <f t="shared" si="237"/>
        <v>3.061323726527343E-3</v>
      </c>
      <c r="S577" s="67">
        <f t="shared" si="260"/>
        <v>0</v>
      </c>
      <c r="T577" s="67">
        <f t="shared" si="261"/>
        <v>4.4950057500490921E-2</v>
      </c>
      <c r="U577" s="67">
        <f t="shared" si="238"/>
        <v>3.5137325149106072E-2</v>
      </c>
      <c r="V577" s="67">
        <f t="shared" si="239"/>
        <v>2.3916966449687636E-2</v>
      </c>
      <c r="W577" s="67">
        <f t="shared" si="240"/>
        <v>1.8049007811839667E-2</v>
      </c>
      <c r="X577" s="67">
        <f t="shared" si="241"/>
        <v>3.0566474164166854E-3</v>
      </c>
      <c r="AR577" s="122">
        <f t="shared" si="242"/>
        <v>0</v>
      </c>
      <c r="AS577" s="76">
        <f t="shared" si="243"/>
        <v>4.4950057500490921E-2</v>
      </c>
      <c r="AT577" s="122">
        <f t="shared" si="244"/>
        <v>3.5137325149106072E-2</v>
      </c>
      <c r="AU577" s="76">
        <f t="shared" si="245"/>
        <v>2.3916966449687636E-2</v>
      </c>
      <c r="AV577" s="76">
        <f t="shared" si="246"/>
        <v>1.8049007811839667E-2</v>
      </c>
      <c r="AW577" s="76">
        <f t="shared" si="247"/>
        <v>3.0566474164166854E-3</v>
      </c>
    </row>
    <row r="578" spans="2:49" x14ac:dyDescent="0.25">
      <c r="B578" s="118">
        <v>45950</v>
      </c>
      <c r="C578" s="62">
        <v>8.4811611175537109</v>
      </c>
      <c r="D578" s="62">
        <v>35.628173828125</v>
      </c>
      <c r="E578" s="62">
        <v>7.3317057609558107</v>
      </c>
      <c r="F578" s="62">
        <v>6.7515550613403317</v>
      </c>
      <c r="G578" s="62">
        <v>124.6664978027344</v>
      </c>
      <c r="H578" s="62">
        <v>145072</v>
      </c>
      <c r="K578" s="67">
        <f t="shared" si="258"/>
        <v>0</v>
      </c>
      <c r="L578" s="67">
        <f t="shared" si="259"/>
        <v>3.841763398696707E-2</v>
      </c>
      <c r="M578" s="67">
        <f t="shared" si="234"/>
        <v>-4.4576124328810418E-2</v>
      </c>
      <c r="N578" s="67">
        <f t="shared" si="235"/>
        <v>-2.4772195125055685E-2</v>
      </c>
      <c r="O578" s="67">
        <f t="shared" si="236"/>
        <v>3.400433719860696E-2</v>
      </c>
      <c r="P578" s="67">
        <f t="shared" si="237"/>
        <v>1.9237876035066881E-2</v>
      </c>
      <c r="S578" s="67">
        <f t="shared" si="260"/>
        <v>0</v>
      </c>
      <c r="T578" s="67">
        <f t="shared" si="261"/>
        <v>3.7698048706170405E-2</v>
      </c>
      <c r="U578" s="67">
        <f t="shared" si="238"/>
        <v>-4.5600188102824436E-2</v>
      </c>
      <c r="V578" s="67">
        <f t="shared" si="239"/>
        <v>-2.5084189249687729E-2</v>
      </c>
      <c r="W578" s="67">
        <f t="shared" si="240"/>
        <v>3.343897066023218E-2</v>
      </c>
      <c r="X578" s="67">
        <f t="shared" si="241"/>
        <v>1.905516766003575E-2</v>
      </c>
      <c r="AR578" s="122">
        <f t="shared" si="242"/>
        <v>0</v>
      </c>
      <c r="AS578" s="76">
        <f t="shared" si="243"/>
        <v>3.7698048706170405E-2</v>
      </c>
      <c r="AT578" s="122">
        <f t="shared" si="244"/>
        <v>-4.5600188102824436E-2</v>
      </c>
      <c r="AU578" s="76">
        <f t="shared" si="245"/>
        <v>-2.5084189249687729E-2</v>
      </c>
      <c r="AV578" s="76">
        <f t="shared" si="246"/>
        <v>3.343897066023218E-2</v>
      </c>
      <c r="AW578" s="76">
        <f t="shared" si="247"/>
        <v>1.905516766003575E-2</v>
      </c>
    </row>
    <row r="579" spans="2:49" x14ac:dyDescent="0.25">
      <c r="B579" s="118">
        <v>45957</v>
      </c>
      <c r="C579" s="62">
        <v>8.4811611175537109</v>
      </c>
      <c r="D579" s="62">
        <v>36.789599609375003</v>
      </c>
      <c r="E579" s="62">
        <v>6.9777749061584471</v>
      </c>
      <c r="F579" s="62">
        <v>6.6411645889282216</v>
      </c>
      <c r="G579" s="62">
        <v>125.514274597168</v>
      </c>
      <c r="H579" s="62">
        <v>148270.20000000001</v>
      </c>
      <c r="K579" s="67">
        <f t="shared" si="258"/>
        <v>0</v>
      </c>
      <c r="L579" s="67">
        <f t="shared" si="259"/>
        <v>3.2598521239198819E-2</v>
      </c>
      <c r="M579" s="67">
        <f t="shared" si="234"/>
        <v>-4.8274012397249155E-2</v>
      </c>
      <c r="N579" s="67">
        <f t="shared" si="235"/>
        <v>-1.6350377270002658E-2</v>
      </c>
      <c r="O579" s="67">
        <f t="shared" si="236"/>
        <v>6.8003578296960132E-3</v>
      </c>
      <c r="P579" s="67">
        <f t="shared" si="237"/>
        <v>2.2045604940994945E-2</v>
      </c>
      <c r="S579" s="67">
        <f t="shared" si="260"/>
        <v>0</v>
      </c>
      <c r="T579" s="67">
        <f t="shared" si="261"/>
        <v>3.2078461387235011E-2</v>
      </c>
      <c r="U579" s="67">
        <f t="shared" si="238"/>
        <v>-4.9478113769614293E-2</v>
      </c>
      <c r="V579" s="67">
        <f t="shared" si="239"/>
        <v>-1.6485519800832266E-2</v>
      </c>
      <c r="W579" s="67">
        <f t="shared" si="240"/>
        <v>6.7773396918489647E-3</v>
      </c>
      <c r="X579" s="67">
        <f t="shared" si="241"/>
        <v>2.180611401586233E-2</v>
      </c>
      <c r="AR579" s="122">
        <f t="shared" si="242"/>
        <v>0</v>
      </c>
      <c r="AS579" s="76">
        <f t="shared" si="243"/>
        <v>3.2078461387235011E-2</v>
      </c>
      <c r="AT579" s="122">
        <f t="shared" si="244"/>
        <v>-4.9478113769614293E-2</v>
      </c>
      <c r="AU579" s="76">
        <f t="shared" si="245"/>
        <v>-1.6485519800832266E-2</v>
      </c>
      <c r="AV579" s="76">
        <f t="shared" si="246"/>
        <v>6.7773396918489647E-3</v>
      </c>
      <c r="AW579" s="76">
        <f t="shared" si="247"/>
        <v>2.180611401586233E-2</v>
      </c>
    </row>
    <row r="580" spans="2:49" x14ac:dyDescent="0.25">
      <c r="B580" s="118">
        <v>45964</v>
      </c>
      <c r="C580" s="62">
        <v>8.4811611175537109</v>
      </c>
      <c r="D580" s="62">
        <v>37.149974822998047</v>
      </c>
      <c r="E580" s="62">
        <v>7.195274448394775</v>
      </c>
      <c r="F580" s="62">
        <v>6.8166067123413088</v>
      </c>
      <c r="G580" s="62">
        <v>128.918701171875</v>
      </c>
      <c r="H580" s="62">
        <v>152371</v>
      </c>
      <c r="K580" s="67">
        <f t="shared" si="258"/>
        <v>0</v>
      </c>
      <c r="L580" s="67">
        <f t="shared" si="259"/>
        <v>9.7955731361427656E-3</v>
      </c>
      <c r="M580" s="67">
        <f t="shared" si="234"/>
        <v>3.1170329390299845E-2</v>
      </c>
      <c r="N580" s="67">
        <f t="shared" si="235"/>
        <v>2.6417373197703098E-2</v>
      </c>
      <c r="O580" s="67">
        <f t="shared" si="236"/>
        <v>2.7123819865376708E-2</v>
      </c>
      <c r="P580" s="67">
        <f t="shared" si="237"/>
        <v>2.7657614274479991E-2</v>
      </c>
      <c r="S580" s="67">
        <f t="shared" si="260"/>
        <v>0</v>
      </c>
      <c r="T580" s="67">
        <f t="shared" si="261"/>
        <v>9.7479075314476013E-3</v>
      </c>
      <c r="U580" s="67">
        <f t="shared" si="238"/>
        <v>3.0694399333528112E-2</v>
      </c>
      <c r="V580" s="67">
        <f t="shared" si="239"/>
        <v>2.6074460518307949E-2</v>
      </c>
      <c r="W580" s="67">
        <f t="shared" si="240"/>
        <v>2.6762488299711392E-2</v>
      </c>
      <c r="X580" s="67">
        <f t="shared" si="241"/>
        <v>2.7282051511878236E-2</v>
      </c>
      <c r="AR580" s="122">
        <f t="shared" si="242"/>
        <v>0</v>
      </c>
      <c r="AS580" s="76">
        <f t="shared" si="243"/>
        <v>9.7479075314476013E-3</v>
      </c>
      <c r="AT580" s="122">
        <f t="shared" si="244"/>
        <v>3.0694399333528112E-2</v>
      </c>
      <c r="AU580" s="76">
        <f t="shared" si="245"/>
        <v>2.6074460518307949E-2</v>
      </c>
      <c r="AV580" s="76">
        <f t="shared" si="246"/>
        <v>2.6762488299711392E-2</v>
      </c>
      <c r="AW580" s="76">
        <f t="shared" si="247"/>
        <v>2.7282051511878236E-2</v>
      </c>
    </row>
    <row r="581" spans="2:49" x14ac:dyDescent="0.25">
      <c r="B581" s="118">
        <v>45971</v>
      </c>
      <c r="C581" s="62">
        <v>8.4811611175537109</v>
      </c>
      <c r="D581" s="62">
        <v>37.563230133056642</v>
      </c>
      <c r="E581" s="62">
        <v>7.1932970046997067</v>
      </c>
      <c r="F581" s="62">
        <v>6.9821921348571774</v>
      </c>
      <c r="G581" s="62">
        <v>133.34236145019531</v>
      </c>
      <c r="H581" s="62">
        <v>157108</v>
      </c>
      <c r="K581" s="67">
        <f t="shared" si="258"/>
        <v>0</v>
      </c>
      <c r="L581" s="67">
        <f t="shared" si="259"/>
        <v>1.1123972816335925E-2</v>
      </c>
      <c r="M581" s="67">
        <f t="shared" si="234"/>
        <v>-2.7482533282796595E-4</v>
      </c>
      <c r="N581" s="67">
        <f t="shared" si="235"/>
        <v>2.4291473676496533E-2</v>
      </c>
      <c r="O581" s="67">
        <f t="shared" si="236"/>
        <v>3.4313565356376641E-2</v>
      </c>
      <c r="P581" s="67">
        <f t="shared" si="237"/>
        <v>3.1088592973728568E-2</v>
      </c>
      <c r="S581" s="67">
        <f t="shared" si="260"/>
        <v>0</v>
      </c>
      <c r="T581" s="67">
        <f t="shared" si="261"/>
        <v>1.1062556473486543E-2</v>
      </c>
      <c r="U581" s="67">
        <f t="shared" si="238"/>
        <v>-2.7486310423026529E-4</v>
      </c>
      <c r="V581" s="67">
        <f t="shared" si="239"/>
        <v>2.4001128376596684E-2</v>
      </c>
      <c r="W581" s="67">
        <f t="shared" si="240"/>
        <v>3.3737984810515063E-2</v>
      </c>
      <c r="X581" s="67">
        <f t="shared" si="241"/>
        <v>3.0615130512598121E-2</v>
      </c>
      <c r="AR581" s="122">
        <f t="shared" si="242"/>
        <v>0</v>
      </c>
      <c r="AS581" s="76">
        <f t="shared" si="243"/>
        <v>1.1062556473486543E-2</v>
      </c>
      <c r="AT581" s="122">
        <f t="shared" si="244"/>
        <v>-2.7486310423026529E-4</v>
      </c>
      <c r="AU581" s="76">
        <f t="shared" si="245"/>
        <v>2.4001128376596684E-2</v>
      </c>
      <c r="AV581" s="76">
        <f t="shared" si="246"/>
        <v>3.3737984810515063E-2</v>
      </c>
      <c r="AW581" s="76">
        <f t="shared" si="247"/>
        <v>3.0615130512598121E-2</v>
      </c>
    </row>
    <row r="582" spans="2:49" x14ac:dyDescent="0.25">
      <c r="B582" s="118">
        <v>45978</v>
      </c>
      <c r="C582" s="62">
        <v>8.4811611175537109</v>
      </c>
      <c r="D582" s="62">
        <v>37.354644775390632</v>
      </c>
      <c r="E582" s="62">
        <v>7.1255755424499512</v>
      </c>
      <c r="F582" s="62">
        <v>6.8131569623947144</v>
      </c>
      <c r="G582" s="62">
        <v>130.72141265869141</v>
      </c>
      <c r="H582" s="62">
        <v>155916.5</v>
      </c>
      <c r="K582" s="67">
        <f t="shared" si="258"/>
        <v>0</v>
      </c>
      <c r="L582" s="67">
        <f t="shared" si="259"/>
        <v>-5.5529132326255226E-3</v>
      </c>
      <c r="M582" s="67">
        <f t="shared" si="234"/>
        <v>-9.4145232993313455E-3</v>
      </c>
      <c r="N582" s="67">
        <f t="shared" si="235"/>
        <v>-2.4209470206153383E-2</v>
      </c>
      <c r="O582" s="67">
        <f t="shared" si="236"/>
        <v>-1.9655785025847639E-2</v>
      </c>
      <c r="P582" s="67">
        <f t="shared" si="237"/>
        <v>-7.5839549863787603E-3</v>
      </c>
      <c r="S582" s="67">
        <f t="shared" si="260"/>
        <v>0</v>
      </c>
      <c r="T582" s="67">
        <f t="shared" si="261"/>
        <v>-5.5683879684747754E-3</v>
      </c>
      <c r="U582" s="67">
        <f t="shared" si="238"/>
        <v>-9.4591200492759805E-3</v>
      </c>
      <c r="V582" s="67">
        <f t="shared" si="239"/>
        <v>-2.450733671631352E-2</v>
      </c>
      <c r="W582" s="67">
        <f t="shared" si="240"/>
        <v>-1.9851529218223803E-2</v>
      </c>
      <c r="X582" s="67">
        <f t="shared" si="241"/>
        <v>-7.6128594056079661E-3</v>
      </c>
      <c r="AR582" s="122">
        <f t="shared" si="242"/>
        <v>0</v>
      </c>
      <c r="AS582" s="76">
        <f t="shared" si="243"/>
        <v>-5.5683879684747754E-3</v>
      </c>
      <c r="AT582" s="122">
        <f t="shared" si="244"/>
        <v>-9.4591200492759805E-3</v>
      </c>
      <c r="AU582" s="76">
        <f t="shared" si="245"/>
        <v>-2.450733671631352E-2</v>
      </c>
      <c r="AV582" s="76">
        <f t="shared" si="246"/>
        <v>-1.9851529218223803E-2</v>
      </c>
      <c r="AW582" s="76">
        <f t="shared" si="247"/>
        <v>-7.6128594056079661E-3</v>
      </c>
    </row>
    <row r="583" spans="2:49" x14ac:dyDescent="0.25">
      <c r="B583" s="118">
        <v>45985</v>
      </c>
      <c r="C583" s="62">
        <v>8.4811611175537109</v>
      </c>
      <c r="D583" s="62">
        <v>39.173169708251947</v>
      </c>
      <c r="E583" s="62">
        <v>7.2407515525817869</v>
      </c>
      <c r="F583" s="62">
        <v>7.0078186035156254</v>
      </c>
      <c r="G583" s="62">
        <v>134.420654296875</v>
      </c>
      <c r="H583" s="62">
        <v>157421.4</v>
      </c>
      <c r="K583" s="67">
        <f t="shared" si="258"/>
        <v>0</v>
      </c>
      <c r="L583" s="67">
        <f t="shared" si="259"/>
        <v>4.8682699134094509E-2</v>
      </c>
      <c r="M583" s="67">
        <f t="shared" si="234"/>
        <v>1.6163748380139342E-2</v>
      </c>
      <c r="N583" s="67">
        <f t="shared" si="235"/>
        <v>2.8571430571077139E-2</v>
      </c>
      <c r="O583" s="67">
        <f t="shared" si="236"/>
        <v>2.8298666323643307E-2</v>
      </c>
      <c r="P583" s="67">
        <f t="shared" si="237"/>
        <v>9.6519611458696364E-3</v>
      </c>
      <c r="S583" s="67">
        <f t="shared" si="260"/>
        <v>0</v>
      </c>
      <c r="T583" s="67">
        <f t="shared" si="261"/>
        <v>4.7534804281587448E-2</v>
      </c>
      <c r="U583" s="67">
        <f t="shared" si="238"/>
        <v>1.6034505835346418E-2</v>
      </c>
      <c r="V583" s="67">
        <f t="shared" si="239"/>
        <v>2.8170878910799092E-2</v>
      </c>
      <c r="W583" s="67">
        <f t="shared" si="240"/>
        <v>2.7905656280119061E-2</v>
      </c>
      <c r="X583" s="67">
        <f t="shared" si="241"/>
        <v>9.60567854250159E-3</v>
      </c>
      <c r="AR583" s="122">
        <f t="shared" si="242"/>
        <v>0</v>
      </c>
      <c r="AS583" s="76">
        <f t="shared" si="243"/>
        <v>4.7534804281587448E-2</v>
      </c>
      <c r="AT583" s="122">
        <f t="shared" si="244"/>
        <v>1.6034505835346418E-2</v>
      </c>
      <c r="AU583" s="76">
        <f t="shared" si="245"/>
        <v>2.8170878910799092E-2</v>
      </c>
      <c r="AV583" s="76">
        <f t="shared" si="246"/>
        <v>2.7905656280119061E-2</v>
      </c>
      <c r="AW583" s="76">
        <f t="shared" si="247"/>
        <v>9.60567854250159E-3</v>
      </c>
    </row>
    <row r="584" spans="2:49" x14ac:dyDescent="0.25">
      <c r="B584" s="118">
        <v>45992</v>
      </c>
      <c r="C584" s="62">
        <v>8.4811611175537109</v>
      </c>
      <c r="D584" s="62">
        <v>41.907318115234382</v>
      </c>
      <c r="E584" s="62">
        <v>7.8042724609374998</v>
      </c>
      <c r="F584" s="62">
        <v>7.4355813026428219</v>
      </c>
      <c r="G584" s="62">
        <v>134.5502044677734</v>
      </c>
      <c r="H584" s="62">
        <v>160656.6</v>
      </c>
      <c r="K584" s="67">
        <f t="shared" si="258"/>
        <v>0</v>
      </c>
      <c r="L584" s="67">
        <f t="shared" si="259"/>
        <v>6.9796455771779842E-2</v>
      </c>
      <c r="M584" s="67">
        <f t="shared" si="234"/>
        <v>7.782630080088615E-2</v>
      </c>
      <c r="N584" s="67">
        <f t="shared" si="235"/>
        <v>6.1040777926614664E-2</v>
      </c>
      <c r="O584" s="67">
        <f t="shared" si="236"/>
        <v>9.6376685246801763E-4</v>
      </c>
      <c r="P584" s="67">
        <f t="shared" si="237"/>
        <v>2.0551208412579403E-2</v>
      </c>
      <c r="S584" s="67">
        <f t="shared" si="260"/>
        <v>0</v>
      </c>
      <c r="T584" s="67">
        <f t="shared" si="261"/>
        <v>6.746840212745317E-2</v>
      </c>
      <c r="U584" s="67">
        <f t="shared" si="238"/>
        <v>7.4946328521333608E-2</v>
      </c>
      <c r="V584" s="67">
        <f t="shared" si="239"/>
        <v>5.9250292377384106E-2</v>
      </c>
      <c r="W584" s="67">
        <f t="shared" si="240"/>
        <v>9.6330272737670745E-4</v>
      </c>
      <c r="X584" s="67">
        <f t="shared" si="241"/>
        <v>2.0342881736954269E-2</v>
      </c>
      <c r="AR584" s="122">
        <f t="shared" si="242"/>
        <v>0</v>
      </c>
      <c r="AS584" s="76">
        <f t="shared" si="243"/>
        <v>6.746840212745317E-2</v>
      </c>
      <c r="AT584" s="122">
        <f t="shared" si="244"/>
        <v>7.4946328521333608E-2</v>
      </c>
      <c r="AU584" s="76">
        <f t="shared" si="245"/>
        <v>5.9250292377384106E-2</v>
      </c>
      <c r="AV584" s="76">
        <f t="shared" si="246"/>
        <v>9.6330272737670745E-4</v>
      </c>
      <c r="AW584" s="76">
        <f t="shared" si="247"/>
        <v>2.0342881736954269E-2</v>
      </c>
    </row>
    <row r="585" spans="2:49" x14ac:dyDescent="0.25">
      <c r="B585" s="118">
        <v>45999</v>
      </c>
      <c r="C585" s="62">
        <v>8.4811611175537109</v>
      </c>
      <c r="D585" s="62">
        <v>42.410668945312501</v>
      </c>
      <c r="E585" s="62">
        <v>7.737045478820801</v>
      </c>
      <c r="F585" s="62">
        <v>7.0827261924743654</v>
      </c>
      <c r="G585" s="62">
        <v>129.52833862304689</v>
      </c>
      <c r="H585" s="62">
        <v>159039.6</v>
      </c>
      <c r="K585" s="67">
        <f t="shared" si="258"/>
        <v>0</v>
      </c>
      <c r="L585" s="67">
        <f t="shared" si="259"/>
        <v>1.2011048492629239E-2</v>
      </c>
      <c r="M585" s="67">
        <f t="shared" si="234"/>
        <v>-8.6141254618143925E-3</v>
      </c>
      <c r="N585" s="67">
        <f t="shared" si="235"/>
        <v>-4.7454946130848108E-2</v>
      </c>
      <c r="O585" s="67">
        <f t="shared" si="236"/>
        <v>-3.7323360931267202E-2</v>
      </c>
      <c r="P585" s="67">
        <f t="shared" si="237"/>
        <v>-1.0064945977943052E-2</v>
      </c>
      <c r="S585" s="67">
        <f t="shared" si="260"/>
        <v>0</v>
      </c>
      <c r="T585" s="67">
        <f t="shared" si="261"/>
        <v>1.1939488288513737E-2</v>
      </c>
      <c r="U585" s="67">
        <f t="shared" si="238"/>
        <v>-8.6514414917348483E-3</v>
      </c>
      <c r="V585" s="67">
        <f t="shared" si="239"/>
        <v>-4.8617872449893261E-2</v>
      </c>
      <c r="W585" s="67">
        <f t="shared" si="240"/>
        <v>-3.8037708547764955E-2</v>
      </c>
      <c r="X585" s="67">
        <f t="shared" si="241"/>
        <v>-1.0115940003328895E-2</v>
      </c>
      <c r="AR585" s="122">
        <f t="shared" si="242"/>
        <v>0</v>
      </c>
      <c r="AS585" s="76">
        <f t="shared" si="243"/>
        <v>1.1939488288513737E-2</v>
      </c>
      <c r="AT585" s="122">
        <f t="shared" si="244"/>
        <v>-8.6514414917348483E-3</v>
      </c>
      <c r="AU585" s="76">
        <f t="shared" si="245"/>
        <v>-4.8617872449893261E-2</v>
      </c>
      <c r="AV585" s="76">
        <f t="shared" si="246"/>
        <v>-3.8037708547764955E-2</v>
      </c>
      <c r="AW585" s="76">
        <f t="shared" si="247"/>
        <v>-1.0115940003328895E-2</v>
      </c>
    </row>
    <row r="586" spans="2:49" x14ac:dyDescent="0.25">
      <c r="B586" s="118">
        <v>46006</v>
      </c>
      <c r="C586" s="62">
        <v>8.4811611175537109</v>
      </c>
      <c r="D586" s="62">
        <v>42.506520843505861</v>
      </c>
      <c r="E586" s="62">
        <v>7.9980448722839359</v>
      </c>
      <c r="F586" s="62">
        <v>7.2148004531860348</v>
      </c>
      <c r="G586" s="62">
        <v>129.18922729492189</v>
      </c>
      <c r="H586" s="62">
        <v>158956.6</v>
      </c>
      <c r="K586" s="67">
        <f t="shared" si="258"/>
        <v>0</v>
      </c>
      <c r="L586" s="67">
        <f t="shared" si="259"/>
        <v>2.260089278878441E-3</v>
      </c>
      <c r="M586" s="67">
        <f t="shared" si="234"/>
        <v>3.3733728744077762E-2</v>
      </c>
      <c r="N586" s="67">
        <f t="shared" si="235"/>
        <v>1.8647376324105736E-2</v>
      </c>
      <c r="O586" s="67">
        <f t="shared" si="236"/>
        <v>-2.6180473843016028E-3</v>
      </c>
      <c r="P586" s="67">
        <f t="shared" si="237"/>
        <v>-5.2188260030838762E-4</v>
      </c>
      <c r="S586" s="67">
        <f t="shared" si="260"/>
        <v>0</v>
      </c>
      <c r="T586" s="67">
        <f t="shared" si="261"/>
        <v>2.257539118774389E-3</v>
      </c>
      <c r="U586" s="67">
        <f t="shared" si="238"/>
        <v>3.3177227201975766E-2</v>
      </c>
      <c r="V586" s="67">
        <f t="shared" si="239"/>
        <v>1.8475645602251629E-2</v>
      </c>
      <c r="W586" s="67">
        <f t="shared" si="240"/>
        <v>-2.6214804636401834E-3</v>
      </c>
      <c r="X586" s="67">
        <f t="shared" si="241"/>
        <v>-5.220188284314265E-4</v>
      </c>
      <c r="AR586" s="122">
        <f t="shared" si="242"/>
        <v>0</v>
      </c>
      <c r="AS586" s="76">
        <f t="shared" si="243"/>
        <v>2.257539118774389E-3</v>
      </c>
      <c r="AT586" s="122">
        <f t="shared" si="244"/>
        <v>3.3177227201975766E-2</v>
      </c>
      <c r="AU586" s="76">
        <f t="shared" si="245"/>
        <v>1.8475645602251629E-2</v>
      </c>
      <c r="AV586" s="76">
        <f t="shared" si="246"/>
        <v>-2.6214804636401834E-3</v>
      </c>
      <c r="AW586" s="76">
        <f t="shared" si="247"/>
        <v>-5.220188284314265E-4</v>
      </c>
    </row>
    <row r="587" spans="2:49" x14ac:dyDescent="0.25">
      <c r="B587" s="118">
        <v>46013</v>
      </c>
      <c r="C587" s="62">
        <v>8.5004202524820958</v>
      </c>
      <c r="D587" s="62">
        <v>43.348648071289063</v>
      </c>
      <c r="E587" s="62">
        <v>8.6208836237589512</v>
      </c>
      <c r="F587" s="62">
        <v>7.5104891459147138</v>
      </c>
      <c r="G587" s="62">
        <v>132.80412801106769</v>
      </c>
      <c r="H587" s="62">
        <v>159831.66666666669</v>
      </c>
      <c r="K587" s="67">
        <f t="shared" si="258"/>
        <v>2.2708134725235585E-3</v>
      </c>
      <c r="L587" s="67">
        <f t="shared" si="259"/>
        <v>1.9811718556868474E-2</v>
      </c>
      <c r="M587" s="67">
        <f t="shared" si="234"/>
        <v>7.7873875605946274E-2</v>
      </c>
      <c r="N587" s="67">
        <f t="shared" si="235"/>
        <v>4.0983627287723978E-2</v>
      </c>
      <c r="O587" s="67">
        <f t="shared" si="236"/>
        <v>2.7981440804607072E-2</v>
      </c>
      <c r="P587" s="67">
        <f t="shared" si="237"/>
        <v>5.5050665821154698E-3</v>
      </c>
      <c r="S587" s="67">
        <f t="shared" si="260"/>
        <v>2.2682390721954116E-3</v>
      </c>
      <c r="T587" s="67">
        <f t="shared" si="261"/>
        <v>1.961802060728448E-2</v>
      </c>
      <c r="U587" s="67">
        <f t="shared" si="238"/>
        <v>7.4990467131691899E-2</v>
      </c>
      <c r="V587" s="67">
        <f t="shared" si="239"/>
        <v>4.0166061639526053E-2</v>
      </c>
      <c r="W587" s="67">
        <f t="shared" si="240"/>
        <v>2.7597113177987038E-2</v>
      </c>
      <c r="X587" s="67">
        <f t="shared" si="241"/>
        <v>5.4899690862142327E-3</v>
      </c>
      <c r="AR587" s="122">
        <f t="shared" si="242"/>
        <v>2.2682390721954116E-3</v>
      </c>
      <c r="AS587" s="76">
        <f t="shared" si="243"/>
        <v>1.961802060728448E-2</v>
      </c>
      <c r="AT587" s="122">
        <f t="shared" si="244"/>
        <v>7.4990467131691899E-2</v>
      </c>
      <c r="AU587" s="76">
        <f t="shared" si="245"/>
        <v>4.0166061639526053E-2</v>
      </c>
      <c r="AV587" s="76">
        <f t="shared" si="246"/>
        <v>2.7597113177987038E-2</v>
      </c>
      <c r="AW587" s="76">
        <f t="shared" si="247"/>
        <v>5.4899690862142327E-3</v>
      </c>
    </row>
    <row r="588" spans="2:49" x14ac:dyDescent="0.25">
      <c r="B588" s="118">
        <v>46020</v>
      </c>
      <c r="C588" s="62">
        <v>8.5100498199462891</v>
      </c>
      <c r="D588" s="62">
        <v>43.559999465942383</v>
      </c>
      <c r="E588" s="62">
        <v>8.8136672973632813</v>
      </c>
      <c r="F588" s="62">
        <v>7.6484770774841309</v>
      </c>
      <c r="G588" s="62">
        <v>132.90000152587891</v>
      </c>
      <c r="H588" s="62">
        <v>160807.5</v>
      </c>
      <c r="K588" s="67">
        <f t="shared" ref="K588:L588" si="262">C588/C587-1</f>
        <v>1.1328342809147074E-3</v>
      </c>
      <c r="L588" s="67">
        <f t="shared" si="262"/>
        <v>4.8756167506249781E-3</v>
      </c>
      <c r="M588" s="67">
        <f t="shared" si="234"/>
        <v>2.2362402976073392E-2</v>
      </c>
      <c r="N588" s="67">
        <f t="shared" si="235"/>
        <v>1.837269569112876E-2</v>
      </c>
      <c r="O588" s="67">
        <f t="shared" si="236"/>
        <v>7.2191667719256891E-4</v>
      </c>
      <c r="P588" s="67">
        <f t="shared" si="237"/>
        <v>6.1053817036673674E-3</v>
      </c>
      <c r="S588" s="67">
        <f t="shared" si="260"/>
        <v>1.1321931083431941E-3</v>
      </c>
      <c r="T588" s="67">
        <f t="shared" si="261"/>
        <v>4.8637694243515361E-3</v>
      </c>
      <c r="U588" s="67">
        <f t="shared" si="238"/>
        <v>2.2116030663016217E-2</v>
      </c>
      <c r="V588" s="67">
        <f t="shared" si="239"/>
        <v>1.8205956914923112E-2</v>
      </c>
      <c r="W588" s="67">
        <f t="shared" si="240"/>
        <v>7.2165622069255363E-4</v>
      </c>
      <c r="X588" s="67">
        <f t="shared" si="241"/>
        <v>6.0868193758757639E-3</v>
      </c>
      <c r="AR588" s="122">
        <f t="shared" si="242"/>
        <v>1.1321931083431941E-3</v>
      </c>
      <c r="AS588" s="76">
        <f t="shared" si="243"/>
        <v>4.8637694243515361E-3</v>
      </c>
      <c r="AT588" s="122">
        <f t="shared" si="244"/>
        <v>2.2116030663016217E-2</v>
      </c>
      <c r="AU588" s="76">
        <f t="shared" si="245"/>
        <v>1.8205956914923112E-2</v>
      </c>
      <c r="AV588" s="76">
        <f t="shared" si="246"/>
        <v>7.2165622069255363E-4</v>
      </c>
      <c r="AW588" s="76">
        <f t="shared" si="247"/>
        <v>6.0868193758757639E-3</v>
      </c>
    </row>
    <row r="589" spans="2:49" x14ac:dyDescent="0.25">
      <c r="AR589" s="76"/>
    </row>
    <row r="590" spans="2:49" x14ac:dyDescent="0.25">
      <c r="AR590" s="76"/>
    </row>
  </sheetData>
  <dataConsolidate/>
  <mergeCells count="9">
    <mergeCell ref="AA24:AA26"/>
    <mergeCell ref="AR12:AW12"/>
    <mergeCell ref="AZ12:BE12"/>
    <mergeCell ref="AI9:AW9"/>
    <mergeCell ref="C11:I11"/>
    <mergeCell ref="AI20:AK20"/>
    <mergeCell ref="AI21:AK21"/>
    <mergeCell ref="S12:X12"/>
    <mergeCell ref="K12:P12"/>
  </mergeCells>
  <hyperlinks>
    <hyperlink ref="CC10" r:id="rId1" xr:uid="{E8CE41F7-6BF3-40BF-B04D-F9D8F2D21F29}"/>
    <hyperlink ref="CN10" r:id="rId2" xr:uid="{65F043F4-9D16-49AC-BAA0-6DDABB2B65C2}"/>
    <hyperlink ref="CO31" r:id="rId3" xr:uid="{2CCA13CD-3B96-4642-A7E7-E4F3D1C6326C}"/>
  </hyperlinks>
  <pageMargins left="0.7" right="0.7" top="0.75" bottom="0.75" header="0.3" footer="0.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9AA3C-B4DD-4148-8AA8-462613AD8FD4}">
  <dimension ref="A1:BD555"/>
  <sheetViews>
    <sheetView showGridLines="0" zoomScale="70" zoomScaleNormal="70" workbookViewId="0">
      <selection activeCell="X13" sqref="X13"/>
    </sheetView>
  </sheetViews>
  <sheetFormatPr defaultRowHeight="15" x14ac:dyDescent="0.25"/>
  <cols>
    <col min="8" max="8" width="18.42578125" bestFit="1" customWidth="1"/>
    <col min="9" max="9" width="21.140625" bestFit="1" customWidth="1"/>
    <col min="43" max="43" width="18.42578125" bestFit="1" customWidth="1"/>
  </cols>
  <sheetData>
    <row r="1" spans="1:56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9"/>
      <c r="R1" s="9" t="s">
        <v>211</v>
      </c>
    </row>
    <row r="2" spans="1:56" x14ac:dyDescent="0.25">
      <c r="A2" s="8" t="s">
        <v>208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9"/>
      <c r="R2" s="9" t="s">
        <v>210</v>
      </c>
    </row>
    <row r="3" spans="1:56" x14ac:dyDescent="0.25">
      <c r="A3" s="8" t="s">
        <v>209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9"/>
      <c r="R3" s="9" t="s">
        <v>212</v>
      </c>
    </row>
    <row r="4" spans="1:56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9"/>
      <c r="R4" s="9" t="s">
        <v>213</v>
      </c>
    </row>
    <row r="6" spans="1:56" x14ac:dyDescent="0.25">
      <c r="D6" s="3" t="s">
        <v>186</v>
      </c>
      <c r="I6" s="6">
        <v>0.05</v>
      </c>
    </row>
    <row r="7" spans="1:56" x14ac:dyDescent="0.25">
      <c r="H7" s="3" t="s">
        <v>185</v>
      </c>
      <c r="I7" s="1" t="s">
        <v>143</v>
      </c>
    </row>
    <row r="8" spans="1:56" x14ac:dyDescent="0.25">
      <c r="C8" s="196" t="s">
        <v>25</v>
      </c>
      <c r="D8" s="196"/>
      <c r="E8" s="196"/>
      <c r="F8" s="196"/>
      <c r="G8" s="196"/>
      <c r="H8">
        <f>E33</f>
        <v>3.276950526518E-2</v>
      </c>
      <c r="I8" t="str">
        <f>IF(H8&lt;$I$6,"rejeita-se a normalidade dos resíduos", "normalidade dos resíduos")</f>
        <v>rejeita-se a normalidade dos resíduos</v>
      </c>
    </row>
    <row r="9" spans="1:56" x14ac:dyDescent="0.25">
      <c r="C9" s="196" t="s">
        <v>27</v>
      </c>
      <c r="D9" s="196"/>
      <c r="E9" s="196"/>
      <c r="F9" s="196"/>
      <c r="G9" s="196"/>
      <c r="H9">
        <f>V33</f>
        <v>6.54539165846806E-4</v>
      </c>
      <c r="I9" t="str">
        <f>IF(H9&lt;$I$6,"rejeita-se a normalidade dos resíduos", "normalidade dos resíduos")</f>
        <v>rejeita-se a normalidade dos resíduos</v>
      </c>
    </row>
    <row r="10" spans="1:56" x14ac:dyDescent="0.25">
      <c r="C10" s="196" t="s">
        <v>28</v>
      </c>
      <c r="D10" s="196"/>
      <c r="E10" s="196"/>
      <c r="F10" s="196"/>
      <c r="G10" s="196"/>
      <c r="H10" s="4">
        <f>AQ35</f>
        <v>2.8939477886228401E-5</v>
      </c>
      <c r="I10" t="str">
        <f>IF(H10&lt;$I$6,"rejeita-se a normalidade dos resíduos", "normalidade dos resíduos")</f>
        <v>rejeita-se a normalidade dos resíduos</v>
      </c>
    </row>
    <row r="12" spans="1:56" ht="14.45" customHeight="1" x14ac:dyDescent="0.25">
      <c r="C12" s="195" t="s">
        <v>25</v>
      </c>
      <c r="D12" s="195"/>
      <c r="E12" s="195"/>
      <c r="F12" s="195"/>
      <c r="G12" s="195"/>
      <c r="H12" s="195"/>
      <c r="I12" s="195"/>
      <c r="J12" s="195"/>
      <c r="K12" s="195"/>
      <c r="L12" s="195"/>
      <c r="M12" s="195"/>
      <c r="N12" s="195"/>
      <c r="O12" s="195"/>
      <c r="P12" s="195"/>
      <c r="X12" s="195" t="s">
        <v>204</v>
      </c>
      <c r="Y12" s="195"/>
      <c r="Z12" s="195"/>
      <c r="AA12" s="195"/>
      <c r="AB12" s="195"/>
      <c r="AC12" s="195"/>
      <c r="AD12" s="195"/>
      <c r="AE12" s="195"/>
      <c r="AF12" s="195"/>
      <c r="AG12" s="195"/>
      <c r="AH12" s="195"/>
      <c r="AI12" s="195"/>
      <c r="AJ12" s="195"/>
      <c r="AK12" s="195"/>
      <c r="AQ12" s="195" t="s">
        <v>28</v>
      </c>
      <c r="AR12" s="195"/>
      <c r="AS12" s="195"/>
      <c r="AT12" s="195"/>
      <c r="AU12" s="195"/>
      <c r="AV12" s="195"/>
      <c r="AW12" s="195"/>
      <c r="AX12" s="195"/>
      <c r="AY12" s="195"/>
      <c r="AZ12" s="195"/>
      <c r="BA12" s="195"/>
      <c r="BB12" s="195"/>
      <c r="BC12" s="195"/>
      <c r="BD12" s="195"/>
    </row>
    <row r="13" spans="1:56" x14ac:dyDescent="0.25">
      <c r="Q13" s="5"/>
      <c r="R13" s="5"/>
      <c r="AM13" s="5"/>
    </row>
    <row r="14" spans="1:56" x14ac:dyDescent="0.25">
      <c r="Q14" s="5"/>
      <c r="R14" s="5"/>
      <c r="AM14" s="5"/>
    </row>
    <row r="15" spans="1:56" ht="18" x14ac:dyDescent="0.35">
      <c r="C15" t="s">
        <v>176</v>
      </c>
      <c r="Q15" s="5"/>
      <c r="R15" s="5"/>
      <c r="T15" t="s">
        <v>182</v>
      </c>
      <c r="AM15" s="5"/>
      <c r="AP15" t="s">
        <v>184</v>
      </c>
    </row>
    <row r="16" spans="1:56" x14ac:dyDescent="0.25">
      <c r="C16" t="s">
        <v>171</v>
      </c>
      <c r="Q16" s="5"/>
      <c r="R16" s="5"/>
      <c r="AM16" s="5"/>
    </row>
    <row r="17" spans="3:48" x14ac:dyDescent="0.25">
      <c r="H17" s="1" t="s">
        <v>175</v>
      </c>
      <c r="Q17" s="5"/>
      <c r="R17" s="5"/>
      <c r="AA17" s="1" t="s">
        <v>181</v>
      </c>
      <c r="AM17" s="5"/>
      <c r="AV17" s="1" t="s">
        <v>181</v>
      </c>
    </row>
    <row r="18" spans="3:48" x14ac:dyDescent="0.25">
      <c r="H18">
        <v>5.5130616938642713E-2</v>
      </c>
      <c r="Q18" s="5"/>
      <c r="R18" s="5"/>
      <c r="AA18">
        <v>-4.9544456111466281E-2</v>
      </c>
      <c r="AM18" s="5"/>
      <c r="AV18">
        <v>7.7339179243993291E-5</v>
      </c>
    </row>
    <row r="19" spans="3:48" x14ac:dyDescent="0.25">
      <c r="H19">
        <v>-5.4840111145333693E-2</v>
      </c>
      <c r="Q19" s="5"/>
      <c r="R19" s="5"/>
      <c r="AA19">
        <v>-3.7594626097147837E-2</v>
      </c>
      <c r="AM19" s="5"/>
      <c r="AV19">
        <v>-7.0331670669489879E-2</v>
      </c>
    </row>
    <row r="20" spans="3:48" x14ac:dyDescent="0.25">
      <c r="H20">
        <v>-4.8534259697746877E-2</v>
      </c>
      <c r="Q20" s="5"/>
      <c r="R20" s="5"/>
      <c r="AA20">
        <v>-2.02373237045585E-2</v>
      </c>
      <c r="AM20" s="5"/>
      <c r="AV20">
        <v>8.933397197475261E-3</v>
      </c>
    </row>
    <row r="21" spans="3:48" x14ac:dyDescent="0.25">
      <c r="H21">
        <v>-8.2402981076435095E-2</v>
      </c>
      <c r="Q21" s="5"/>
      <c r="R21" s="5"/>
      <c r="AA21">
        <v>-7.167781580520946E-2</v>
      </c>
      <c r="AM21" s="5"/>
      <c r="AV21">
        <v>4.7391094115937449E-2</v>
      </c>
    </row>
    <row r="22" spans="3:48" x14ac:dyDescent="0.25">
      <c r="H22">
        <v>5.2292252946583732E-2</v>
      </c>
      <c r="Q22" s="5"/>
      <c r="R22" s="5"/>
      <c r="AA22">
        <v>-1.165522643846773E-2</v>
      </c>
      <c r="AM22" s="5"/>
      <c r="AV22">
        <v>4.9244939352450619E-2</v>
      </c>
    </row>
    <row r="23" spans="3:48" x14ac:dyDescent="0.25">
      <c r="H23">
        <v>1.8461200642188449E-2</v>
      </c>
      <c r="Q23" s="5"/>
      <c r="R23" s="5"/>
      <c r="AA23">
        <v>-5.2073157524405158E-4</v>
      </c>
      <c r="AM23" s="5"/>
      <c r="AV23">
        <v>-2.5145667171358492E-3</v>
      </c>
    </row>
    <row r="24" spans="3:48" x14ac:dyDescent="0.25">
      <c r="H24">
        <v>-8.1528839202947137E-2</v>
      </c>
      <c r="Q24" s="5"/>
      <c r="R24" s="5"/>
      <c r="AA24">
        <v>-5.5020679990377519E-2</v>
      </c>
      <c r="AM24" s="5"/>
      <c r="AV24">
        <v>3.7194143944577138E-2</v>
      </c>
    </row>
    <row r="25" spans="3:48" x14ac:dyDescent="0.25">
      <c r="H25">
        <v>3.822164591762553E-2</v>
      </c>
      <c r="Q25" s="5"/>
      <c r="R25" s="5"/>
      <c r="AA25">
        <v>1.5528291114185419E-2</v>
      </c>
      <c r="AM25" s="5"/>
      <c r="AV25">
        <v>3.9070145484725698E-2</v>
      </c>
    </row>
    <row r="26" spans="3:48" x14ac:dyDescent="0.25">
      <c r="H26">
        <v>2.8760793757672449E-2</v>
      </c>
      <c r="Q26" s="5"/>
      <c r="R26" s="5"/>
      <c r="AA26">
        <v>1.4342966948015019E-2</v>
      </c>
      <c r="AM26" s="5"/>
      <c r="AV26">
        <v>1.63716155601022E-2</v>
      </c>
    </row>
    <row r="27" spans="3:48" x14ac:dyDescent="0.25">
      <c r="H27">
        <v>-4.190925209798841E-2</v>
      </c>
      <c r="Q27" s="5"/>
      <c r="R27" s="5"/>
      <c r="AA27">
        <v>-2.30999583462086E-2</v>
      </c>
      <c r="AM27" s="5"/>
      <c r="AV27">
        <v>-4.5091404415599223E-2</v>
      </c>
    </row>
    <row r="28" spans="3:48" x14ac:dyDescent="0.25">
      <c r="H28">
        <v>8.5080356275428048E-3</v>
      </c>
      <c r="Q28" s="5"/>
      <c r="R28" s="5"/>
      <c r="AA28">
        <v>-1.9743920138593139E-2</v>
      </c>
      <c r="AM28" s="5"/>
      <c r="AV28">
        <v>7.9071686638481666E-3</v>
      </c>
    </row>
    <row r="29" spans="3:48" x14ac:dyDescent="0.25">
      <c r="H29">
        <v>-5.3736471777182618E-2</v>
      </c>
      <c r="Q29" s="5"/>
      <c r="R29" s="5"/>
      <c r="AA29">
        <v>-2.506052562436395E-2</v>
      </c>
      <c r="AM29" s="5"/>
      <c r="AV29">
        <v>-2.5117706612435401E-2</v>
      </c>
    </row>
    <row r="30" spans="3:48" x14ac:dyDescent="0.25">
      <c r="H30">
        <v>2.238381220377544E-2</v>
      </c>
      <c r="Q30" s="5"/>
      <c r="R30" s="5"/>
      <c r="AA30">
        <v>-1.65041943183467E-2</v>
      </c>
      <c r="AM30" s="5"/>
      <c r="AV30">
        <v>-3.353710788789131E-3</v>
      </c>
    </row>
    <row r="31" spans="3:48" x14ac:dyDescent="0.25">
      <c r="C31" s="3" t="s">
        <v>183</v>
      </c>
      <c r="H31">
        <v>-3.0226749513271471E-2</v>
      </c>
      <c r="Q31" s="5"/>
      <c r="R31" s="5"/>
      <c r="T31" s="3" t="s">
        <v>183</v>
      </c>
      <c r="AA31">
        <v>-1.3988984998703149E-2</v>
      </c>
      <c r="AM31" s="5"/>
      <c r="AV31">
        <v>-1.906187267714364E-2</v>
      </c>
    </row>
    <row r="32" spans="3:48" x14ac:dyDescent="0.25">
      <c r="D32" t="s">
        <v>172</v>
      </c>
      <c r="E32" t="s">
        <v>173</v>
      </c>
      <c r="H32">
        <v>1.083027871242654E-2</v>
      </c>
      <c r="Q32" s="5"/>
      <c r="R32" s="5"/>
      <c r="U32" t="s">
        <v>172</v>
      </c>
      <c r="V32" t="s">
        <v>173</v>
      </c>
      <c r="AA32">
        <v>-2.4916988457917899E-2</v>
      </c>
      <c r="AM32" s="5"/>
      <c r="AV32">
        <v>4.0386788002491091E-2</v>
      </c>
    </row>
    <row r="33" spans="2:48" x14ac:dyDescent="0.25">
      <c r="C33" t="s">
        <v>174</v>
      </c>
      <c r="D33">
        <v>0.99402842310735795</v>
      </c>
      <c r="E33">
        <v>3.276950526518E-2</v>
      </c>
      <c r="H33">
        <v>-6.5693890635827409E-2</v>
      </c>
      <c r="Q33" s="5"/>
      <c r="R33" s="5"/>
      <c r="T33" t="s">
        <v>174</v>
      </c>
      <c r="U33">
        <v>0.98945061180723803</v>
      </c>
      <c r="V33">
        <v>6.54539165846806E-4</v>
      </c>
      <c r="AA33">
        <v>-6.6219053190068166E-3</v>
      </c>
      <c r="AM33" s="5"/>
      <c r="AO33" s="3" t="s">
        <v>183</v>
      </c>
      <c r="AV33">
        <v>2.555787542737302E-2</v>
      </c>
    </row>
    <row r="34" spans="2:48" x14ac:dyDescent="0.25">
      <c r="H34">
        <v>-8.4710031796880279E-3</v>
      </c>
      <c r="Q34" s="5"/>
      <c r="R34" s="5"/>
      <c r="AA34">
        <v>1.3545669110120491E-4</v>
      </c>
      <c r="AM34" s="5"/>
      <c r="AP34" t="s">
        <v>172</v>
      </c>
      <c r="AQ34" t="s">
        <v>173</v>
      </c>
      <c r="AV34">
        <v>-4.5755646048199526E-3</v>
      </c>
    </row>
    <row r="35" spans="2:48" x14ac:dyDescent="0.25">
      <c r="B35" s="3" t="s">
        <v>177</v>
      </c>
      <c r="H35">
        <v>-3.040990720842356E-2</v>
      </c>
      <c r="Q35" s="5"/>
      <c r="R35" s="5"/>
      <c r="T35" s="3" t="s">
        <v>177</v>
      </c>
      <c r="AA35">
        <v>-1.1773581193160619E-2</v>
      </c>
      <c r="AM35" s="5"/>
      <c r="AO35" t="s">
        <v>174</v>
      </c>
      <c r="AP35">
        <v>0.98525637711424296</v>
      </c>
      <c r="AQ35" s="4">
        <v>2.8939477886228401E-5</v>
      </c>
      <c r="AV35">
        <v>-3.0453394113942869E-3</v>
      </c>
    </row>
    <row r="36" spans="2:48" x14ac:dyDescent="0.25">
      <c r="B36" t="s">
        <v>178</v>
      </c>
      <c r="H36">
        <v>-6.2508600368366869E-3</v>
      </c>
      <c r="Q36" s="5"/>
      <c r="R36" s="5"/>
      <c r="T36" t="s">
        <v>178</v>
      </c>
      <c r="AA36">
        <v>-2.3379183705025772E-2</v>
      </c>
      <c r="AM36" s="5"/>
      <c r="AV36">
        <v>-1.123151798156608E-2</v>
      </c>
    </row>
    <row r="37" spans="2:48" x14ac:dyDescent="0.25">
      <c r="B37" t="s">
        <v>179</v>
      </c>
      <c r="H37">
        <v>-3.1590504939108012E-2</v>
      </c>
      <c r="Q37" s="5"/>
      <c r="R37" s="5"/>
      <c r="T37" t="s">
        <v>179</v>
      </c>
      <c r="AA37">
        <v>-3.492707406029881E-2</v>
      </c>
      <c r="AM37" s="5"/>
      <c r="AO37" s="3" t="s">
        <v>177</v>
      </c>
      <c r="AV37">
        <v>-2.9272643217231161E-2</v>
      </c>
    </row>
    <row r="38" spans="2:48" x14ac:dyDescent="0.25">
      <c r="B38" t="s">
        <v>180</v>
      </c>
      <c r="H38">
        <v>-9.9359998699618243E-2</v>
      </c>
      <c r="Q38" s="5"/>
      <c r="R38" s="5"/>
      <c r="T38" t="s">
        <v>180</v>
      </c>
      <c r="AA38">
        <v>-5.1319801570701533E-2</v>
      </c>
      <c r="AM38" s="5"/>
      <c r="AO38" t="s">
        <v>178</v>
      </c>
      <c r="AV38">
        <v>-9.3960166500674944E-2</v>
      </c>
    </row>
    <row r="39" spans="2:48" x14ac:dyDescent="0.25">
      <c r="H39">
        <v>-4.4065971331765832E-2</v>
      </c>
      <c r="Q39" s="5"/>
      <c r="R39" s="5"/>
      <c r="AA39">
        <v>-5.1888955645189451E-2</v>
      </c>
      <c r="AM39" s="5"/>
      <c r="AO39" t="s">
        <v>179</v>
      </c>
      <c r="AV39">
        <v>-2.1846205339768051E-2</v>
      </c>
    </row>
    <row r="40" spans="2:48" x14ac:dyDescent="0.25">
      <c r="H40">
        <v>-1.3666514304888111E-2</v>
      </c>
      <c r="Q40" s="5"/>
      <c r="R40" s="5"/>
      <c r="AA40">
        <v>4.9267555008852083E-2</v>
      </c>
      <c r="AM40" s="5"/>
      <c r="AO40" t="s">
        <v>180</v>
      </c>
      <c r="AV40">
        <v>2.3510055023430419E-2</v>
      </c>
    </row>
    <row r="41" spans="2:48" x14ac:dyDescent="0.25">
      <c r="H41">
        <v>2.367153947949974E-2</v>
      </c>
      <c r="Q41" s="5"/>
      <c r="R41" s="5"/>
      <c r="AA41">
        <v>0.1031988643200743</v>
      </c>
      <c r="AM41" s="5"/>
      <c r="AV41">
        <v>3.7935290582045228E-2</v>
      </c>
    </row>
    <row r="42" spans="2:48" x14ac:dyDescent="0.25">
      <c r="H42">
        <v>-4.4954650447532312E-3</v>
      </c>
      <c r="Q42" s="5"/>
      <c r="R42" s="5"/>
      <c r="AA42">
        <v>-8.1754249550117203E-2</v>
      </c>
      <c r="AM42" s="5"/>
      <c r="AV42">
        <v>6.2182575824149391E-2</v>
      </c>
    </row>
    <row r="43" spans="2:48" x14ac:dyDescent="0.25">
      <c r="H43">
        <v>-4.4093498986447002E-2</v>
      </c>
      <c r="Q43" s="5"/>
      <c r="R43" s="5"/>
      <c r="AA43">
        <v>2.383779750536804E-2</v>
      </c>
      <c r="AM43" s="5"/>
      <c r="AV43">
        <v>5.9497897833811889E-2</v>
      </c>
    </row>
    <row r="44" spans="2:48" x14ac:dyDescent="0.25">
      <c r="H44">
        <v>-4.1726140550939018E-2</v>
      </c>
      <c r="Q44" s="5"/>
      <c r="R44" s="5"/>
      <c r="AA44">
        <v>2.7594021239285008E-2</v>
      </c>
      <c r="AM44" s="5"/>
      <c r="AV44">
        <v>-4.8104323503680747E-2</v>
      </c>
    </row>
    <row r="45" spans="2:48" x14ac:dyDescent="0.25">
      <c r="H45">
        <v>-0.1101406725448516</v>
      </c>
      <c r="Q45" s="5"/>
      <c r="R45" s="5"/>
      <c r="AA45">
        <v>2.181969021259882E-2</v>
      </c>
      <c r="AM45" s="5"/>
      <c r="AV45">
        <v>-2.5331803981998129E-2</v>
      </c>
    </row>
    <row r="46" spans="2:48" x14ac:dyDescent="0.25">
      <c r="H46">
        <v>-7.9033452121398381E-2</v>
      </c>
      <c r="Q46" s="5"/>
      <c r="R46" s="5"/>
      <c r="AA46">
        <v>3.4647302362085732E-3</v>
      </c>
      <c r="AM46" s="5"/>
      <c r="AV46">
        <v>-4.8843616185107991E-2</v>
      </c>
    </row>
    <row r="47" spans="2:48" x14ac:dyDescent="0.25">
      <c r="H47">
        <v>-2.4887574882315459E-2</v>
      </c>
      <c r="Q47" s="5"/>
      <c r="R47" s="5"/>
      <c r="AA47">
        <v>-5.1860576196522783E-3</v>
      </c>
      <c r="AM47" s="5"/>
      <c r="AV47">
        <v>-3.1889845010984318E-2</v>
      </c>
    </row>
    <row r="48" spans="2:48" x14ac:dyDescent="0.25">
      <c r="H48">
        <v>-5.9394017324228388E-2</v>
      </c>
      <c r="Q48" s="5"/>
      <c r="R48" s="5"/>
      <c r="AA48">
        <v>-3.3949359740575447E-2</v>
      </c>
      <c r="AM48" s="5"/>
      <c r="AV48">
        <v>1.0596314566081051E-2</v>
      </c>
    </row>
    <row r="49" spans="8:48" x14ac:dyDescent="0.25">
      <c r="H49">
        <v>5.5043055061223889E-3</v>
      </c>
      <c r="Q49" s="5"/>
      <c r="R49" s="5"/>
      <c r="AA49">
        <v>-1.15227673055293E-2</v>
      </c>
      <c r="AM49" s="5"/>
      <c r="AV49">
        <v>3.9669546314647728E-3</v>
      </c>
    </row>
    <row r="50" spans="8:48" x14ac:dyDescent="0.25">
      <c r="H50">
        <v>-1.291382085972013E-2</v>
      </c>
      <c r="Q50" s="5"/>
      <c r="R50" s="5"/>
      <c r="AA50">
        <v>-4.7565815295620088E-2</v>
      </c>
      <c r="AM50" s="5"/>
      <c r="AV50">
        <v>-1.1386782750956869E-2</v>
      </c>
    </row>
    <row r="51" spans="8:48" x14ac:dyDescent="0.25">
      <c r="H51">
        <v>6.9004127759867889E-2</v>
      </c>
      <c r="Q51" s="5"/>
      <c r="R51" s="5"/>
      <c r="AA51">
        <v>7.2746635108550547E-2</v>
      </c>
      <c r="AM51" s="5"/>
      <c r="AV51">
        <v>-2.3217914575150909E-2</v>
      </c>
    </row>
    <row r="52" spans="8:48" x14ac:dyDescent="0.25">
      <c r="H52">
        <v>8.9848307188240967E-2</v>
      </c>
      <c r="Q52" s="5"/>
      <c r="R52" s="5"/>
      <c r="AA52">
        <v>-5.9200172644464141E-3</v>
      </c>
      <c r="AM52" s="5"/>
      <c r="AV52">
        <v>1.6161551539016241E-2</v>
      </c>
    </row>
    <row r="53" spans="8:48" x14ac:dyDescent="0.25">
      <c r="H53">
        <v>0.1161860029989385</v>
      </c>
      <c r="Q53" s="5"/>
      <c r="R53" s="5"/>
      <c r="AA53">
        <v>-7.2626934194386442E-3</v>
      </c>
      <c r="AM53" s="5"/>
      <c r="AV53">
        <v>1.127226953688552E-2</v>
      </c>
    </row>
    <row r="54" spans="8:48" x14ac:dyDescent="0.25">
      <c r="H54">
        <v>-5.3179183236153088E-2</v>
      </c>
      <c r="Q54" s="5"/>
      <c r="R54" s="5"/>
      <c r="AA54">
        <v>-4.4082690349088141E-2</v>
      </c>
      <c r="AM54" s="5"/>
      <c r="AV54">
        <v>1.1592845144159159E-2</v>
      </c>
    </row>
    <row r="55" spans="8:48" x14ac:dyDescent="0.25">
      <c r="H55">
        <v>-5.2663441390279828E-3</v>
      </c>
      <c r="Q55" s="5"/>
      <c r="R55" s="5"/>
      <c r="AA55">
        <v>1.716024813003687E-2</v>
      </c>
      <c r="AM55" s="5"/>
      <c r="AV55">
        <v>-3.6318911340523292E-2</v>
      </c>
    </row>
    <row r="56" spans="8:48" x14ac:dyDescent="0.25">
      <c r="H56">
        <v>4.3891549843332371E-2</v>
      </c>
      <c r="Q56" s="5"/>
      <c r="R56" s="5"/>
      <c r="AA56">
        <v>-1.7603021088556811E-2</v>
      </c>
      <c r="AM56" s="5"/>
      <c r="AV56">
        <v>8.938161724885315E-3</v>
      </c>
    </row>
    <row r="57" spans="8:48" x14ac:dyDescent="0.25">
      <c r="H57">
        <v>6.0590467599020127E-2</v>
      </c>
      <c r="Q57" s="5"/>
      <c r="R57" s="5"/>
      <c r="AA57">
        <v>2.407718490567495E-2</v>
      </c>
      <c r="AM57" s="5"/>
      <c r="AV57">
        <v>2.1567232697078959E-2</v>
      </c>
    </row>
    <row r="58" spans="8:48" x14ac:dyDescent="0.25">
      <c r="H58">
        <v>4.3674611704910167E-2</v>
      </c>
      <c r="Q58" s="5"/>
      <c r="R58" s="5"/>
      <c r="AA58">
        <v>-4.7820582199879787E-2</v>
      </c>
      <c r="AM58" s="5"/>
      <c r="AV58">
        <v>3.7910451736027813E-2</v>
      </c>
    </row>
    <row r="59" spans="8:48" x14ac:dyDescent="0.25">
      <c r="H59">
        <v>3.101660003747622E-3</v>
      </c>
      <c r="Q59" s="5"/>
      <c r="R59" s="5"/>
      <c r="AA59">
        <v>1.0589365539673041E-2</v>
      </c>
      <c r="AM59" s="5"/>
      <c r="AV59">
        <v>-2.1452996085623249E-3</v>
      </c>
    </row>
    <row r="60" spans="8:48" x14ac:dyDescent="0.25">
      <c r="H60">
        <v>-5.7919442050515871E-2</v>
      </c>
      <c r="Q60" s="5"/>
      <c r="R60" s="5"/>
      <c r="AA60">
        <v>-4.3400681667263283E-2</v>
      </c>
      <c r="AM60" s="5"/>
      <c r="AV60">
        <v>-2.624440979461036E-2</v>
      </c>
    </row>
    <row r="61" spans="8:48" x14ac:dyDescent="0.25">
      <c r="H61">
        <v>-4.8386305758748298E-2</v>
      </c>
      <c r="Q61" s="5"/>
      <c r="R61" s="5"/>
      <c r="AA61">
        <v>-4.3622384795983557E-2</v>
      </c>
      <c r="AM61" s="5"/>
      <c r="AV61">
        <v>-2.418515262350384E-2</v>
      </c>
    </row>
    <row r="62" spans="8:48" x14ac:dyDescent="0.25">
      <c r="H62">
        <v>-2.8185825175198451E-2</v>
      </c>
      <c r="Q62" s="5"/>
      <c r="R62" s="5"/>
      <c r="AA62">
        <v>6.3283282511936087E-2</v>
      </c>
      <c r="AM62" s="5"/>
      <c r="AV62">
        <v>5.1956798015159789E-2</v>
      </c>
    </row>
    <row r="63" spans="8:48" x14ac:dyDescent="0.25">
      <c r="H63">
        <v>8.5875748205638161E-2</v>
      </c>
      <c r="Q63" s="5"/>
      <c r="R63" s="5"/>
      <c r="AA63">
        <v>-7.4478729486498352E-3</v>
      </c>
      <c r="AM63" s="5"/>
      <c r="AV63">
        <v>2.2695199758153699E-2</v>
      </c>
    </row>
    <row r="64" spans="8:48" x14ac:dyDescent="0.25">
      <c r="H64">
        <v>-1.9044552860132631E-2</v>
      </c>
      <c r="Q64" s="5"/>
      <c r="R64" s="5"/>
      <c r="AA64">
        <v>1.0826592059705251E-2</v>
      </c>
      <c r="AM64" s="5"/>
      <c r="AV64">
        <v>9.4183389422935929E-2</v>
      </c>
    </row>
    <row r="65" spans="8:48" x14ac:dyDescent="0.25">
      <c r="H65">
        <v>7.4073647876111232E-2</v>
      </c>
      <c r="Q65" s="5"/>
      <c r="R65" s="5"/>
      <c r="AA65">
        <v>-6.6020680981995539E-2</v>
      </c>
      <c r="AM65" s="5"/>
      <c r="AV65">
        <v>6.043185462157661E-2</v>
      </c>
    </row>
    <row r="66" spans="8:48" x14ac:dyDescent="0.25">
      <c r="H66">
        <v>5.2812151893078779E-2</v>
      </c>
      <c r="Q66" s="5"/>
      <c r="R66" s="5"/>
      <c r="AA66">
        <v>-1.081810534472019E-2</v>
      </c>
      <c r="AM66" s="5"/>
      <c r="AV66">
        <v>-5.1815054906899588E-4</v>
      </c>
    </row>
    <row r="67" spans="8:48" x14ac:dyDescent="0.25">
      <c r="H67">
        <v>-3.5762016359969263E-2</v>
      </c>
      <c r="Q67" s="5"/>
      <c r="R67" s="5"/>
      <c r="AA67">
        <v>8.4447801306629974E-2</v>
      </c>
      <c r="AM67" s="5"/>
      <c r="AV67">
        <v>1.7224336720530919E-2</v>
      </c>
    </row>
    <row r="68" spans="8:48" x14ac:dyDescent="0.25">
      <c r="H68">
        <v>-6.3358985833674112E-3</v>
      </c>
      <c r="Q68" s="5"/>
      <c r="R68" s="5"/>
      <c r="AA68">
        <v>-1.430170194114741E-2</v>
      </c>
      <c r="AM68" s="5"/>
      <c r="AV68">
        <v>-4.9150860738024571E-3</v>
      </c>
    </row>
    <row r="69" spans="8:48" x14ac:dyDescent="0.25">
      <c r="H69">
        <v>4.5224555142738682E-2</v>
      </c>
      <c r="Q69" s="5"/>
      <c r="R69" s="5"/>
      <c r="AA69">
        <v>-2.0985055579380681E-2</v>
      </c>
      <c r="AM69" s="5"/>
      <c r="AV69">
        <v>-7.6407806461145046E-3</v>
      </c>
    </row>
    <row r="70" spans="8:48" x14ac:dyDescent="0.25">
      <c r="H70">
        <v>9.3765601751124208E-2</v>
      </c>
      <c r="Q70" s="5"/>
      <c r="R70" s="5"/>
      <c r="AA70">
        <v>-3.8485509430933311E-2</v>
      </c>
      <c r="AM70" s="5"/>
      <c r="AV70">
        <v>-5.8115465428529118E-3</v>
      </c>
    </row>
    <row r="71" spans="8:48" x14ac:dyDescent="0.25">
      <c r="H71">
        <v>1.033862321263153E-2</v>
      </c>
      <c r="Q71" s="5"/>
      <c r="R71" s="5"/>
      <c r="AA71">
        <v>5.5021924312159062E-2</v>
      </c>
      <c r="AM71" s="5"/>
      <c r="AV71">
        <v>2.9516239849097209E-2</v>
      </c>
    </row>
    <row r="72" spans="8:48" x14ac:dyDescent="0.25">
      <c r="H72">
        <v>-3.3357988643968162E-2</v>
      </c>
      <c r="Q72" s="5"/>
      <c r="R72" s="5"/>
      <c r="AA72">
        <v>4.0740666195326451E-3</v>
      </c>
      <c r="AM72" s="5"/>
      <c r="AV72">
        <v>1.881143801619428E-3</v>
      </c>
    </row>
    <row r="73" spans="8:48" x14ac:dyDescent="0.25">
      <c r="H73">
        <v>3.308942150688142E-2</v>
      </c>
      <c r="Q73" s="5"/>
      <c r="R73" s="5"/>
      <c r="AA73">
        <v>1.6965772135423218E-2</v>
      </c>
      <c r="AM73" s="5"/>
      <c r="AV73">
        <v>1.129780867446604E-2</v>
      </c>
    </row>
    <row r="74" spans="8:48" x14ac:dyDescent="0.25">
      <c r="H74">
        <v>1.8182778343210651E-2</v>
      </c>
      <c r="Q74" s="5"/>
      <c r="R74" s="5"/>
      <c r="AA74">
        <v>9.1239407843322993E-3</v>
      </c>
      <c r="AM74" s="5"/>
      <c r="AV74">
        <v>1.5603556793309241E-2</v>
      </c>
    </row>
    <row r="75" spans="8:48" x14ac:dyDescent="0.25">
      <c r="H75">
        <v>5.0042199171931687E-2</v>
      </c>
      <c r="Q75" s="5"/>
      <c r="R75" s="5"/>
      <c r="AA75">
        <v>1.196935783895481E-2</v>
      </c>
      <c r="AM75" s="5"/>
      <c r="AV75">
        <v>1.631966428372577E-2</v>
      </c>
    </row>
    <row r="76" spans="8:48" x14ac:dyDescent="0.25">
      <c r="H76">
        <v>4.7922502382387461E-2</v>
      </c>
      <c r="Q76" s="5"/>
      <c r="R76" s="5"/>
      <c r="AA76">
        <v>4.9403935712249422E-2</v>
      </c>
      <c r="AM76" s="5"/>
      <c r="AV76">
        <v>2.0564866418952769E-2</v>
      </c>
    </row>
    <row r="77" spans="8:48" x14ac:dyDescent="0.25">
      <c r="H77">
        <v>5.749210286875036E-2</v>
      </c>
      <c r="Q77" s="5"/>
      <c r="R77" s="5"/>
      <c r="AA77">
        <v>7.4205248107989036E-2</v>
      </c>
      <c r="AM77" s="5"/>
      <c r="AV77">
        <v>1.6119602503451021E-2</v>
      </c>
    </row>
    <row r="78" spans="8:48" x14ac:dyDescent="0.25">
      <c r="H78">
        <v>-1.3382464942043971E-2</v>
      </c>
      <c r="Q78" s="5"/>
      <c r="R78" s="5"/>
      <c r="AA78">
        <v>2.139636407265581E-2</v>
      </c>
      <c r="AM78" s="5"/>
      <c r="AV78">
        <v>1.0994279132130449E-3</v>
      </c>
    </row>
    <row r="79" spans="8:48" x14ac:dyDescent="0.25">
      <c r="H79">
        <v>3.5039539023607777E-2</v>
      </c>
      <c r="Q79" s="5"/>
      <c r="R79" s="5"/>
      <c r="AA79">
        <v>-6.8338452495144298E-3</v>
      </c>
      <c r="AM79" s="5"/>
      <c r="AV79">
        <v>-7.2436974527427664E-3</v>
      </c>
    </row>
    <row r="80" spans="8:48" x14ac:dyDescent="0.25">
      <c r="H80">
        <v>5.8487239782054517E-3</v>
      </c>
      <c r="Q80" s="5"/>
      <c r="R80" s="5"/>
      <c r="AA80">
        <v>-5.627317151882591E-2</v>
      </c>
      <c r="AM80" s="5"/>
      <c r="AV80">
        <v>2.4175855909008451E-2</v>
      </c>
    </row>
    <row r="81" spans="8:48" x14ac:dyDescent="0.25">
      <c r="H81">
        <v>2.7389540567340279E-2</v>
      </c>
      <c r="Q81" s="5"/>
      <c r="R81" s="5"/>
      <c r="AA81">
        <v>3.1650842168167437E-2</v>
      </c>
      <c r="AM81" s="5"/>
      <c r="AV81">
        <v>4.3569069289284119E-2</v>
      </c>
    </row>
    <row r="82" spans="8:48" x14ac:dyDescent="0.25">
      <c r="H82">
        <v>2.822568589116504E-3</v>
      </c>
      <c r="Q82" s="5"/>
      <c r="R82" s="5"/>
      <c r="AA82">
        <v>1.6174717672122769E-2</v>
      </c>
      <c r="AM82" s="5"/>
      <c r="AV82">
        <v>-2.27622724119389E-2</v>
      </c>
    </row>
    <row r="83" spans="8:48" x14ac:dyDescent="0.25">
      <c r="H83">
        <v>3.968589798577097E-2</v>
      </c>
      <c r="Q83" s="5"/>
      <c r="R83" s="5"/>
      <c r="AA83">
        <v>5.9684220059590808E-2</v>
      </c>
      <c r="AM83" s="5"/>
      <c r="AV83">
        <v>1.6016844755908331E-2</v>
      </c>
    </row>
    <row r="84" spans="8:48" x14ac:dyDescent="0.25">
      <c r="H84">
        <v>4.7126827503222279E-2</v>
      </c>
      <c r="Q84" s="5"/>
      <c r="R84" s="5"/>
      <c r="AA84">
        <v>3.7653019829708423E-2</v>
      </c>
      <c r="AM84" s="5"/>
      <c r="AV84">
        <v>-1.8349053302451589E-2</v>
      </c>
    </row>
    <row r="85" spans="8:48" x14ac:dyDescent="0.25">
      <c r="H85">
        <v>4.7595878830425181E-2</v>
      </c>
      <c r="Q85" s="5"/>
      <c r="R85" s="5"/>
      <c r="AA85">
        <v>5.030444908911591E-2</v>
      </c>
      <c r="AM85" s="5"/>
      <c r="AV85">
        <v>-6.5979282673425347E-3</v>
      </c>
    </row>
    <row r="86" spans="8:48" x14ac:dyDescent="0.25">
      <c r="H86">
        <v>-3.0847510756656191E-2</v>
      </c>
      <c r="Q86" s="5"/>
      <c r="R86" s="5"/>
      <c r="AA86">
        <v>2.6121598842998139E-2</v>
      </c>
      <c r="AM86" s="5"/>
      <c r="AV86">
        <v>-1.9309852759858949E-2</v>
      </c>
    </row>
    <row r="87" spans="8:48" x14ac:dyDescent="0.25">
      <c r="H87">
        <v>-2.0513298366786711E-2</v>
      </c>
      <c r="Q87" s="5"/>
      <c r="R87" s="5"/>
      <c r="AA87">
        <v>5.8006015802052422E-3</v>
      </c>
      <c r="AM87" s="5"/>
      <c r="AV87">
        <v>-5.4370848434586359E-2</v>
      </c>
    </row>
    <row r="88" spans="8:48" x14ac:dyDescent="0.25">
      <c r="H88">
        <v>-1.409657118067688E-2</v>
      </c>
      <c r="Q88" s="5"/>
      <c r="R88" s="5"/>
      <c r="AA88">
        <v>3.4794643231194793E-2</v>
      </c>
      <c r="AM88" s="5"/>
      <c r="AV88">
        <v>-1.5318746519810061E-2</v>
      </c>
    </row>
    <row r="89" spans="8:48" x14ac:dyDescent="0.25">
      <c r="H89">
        <v>-3.2818451575126091E-2</v>
      </c>
      <c r="Q89" s="5"/>
      <c r="R89" s="5"/>
      <c r="AA89">
        <v>5.866877760884269E-2</v>
      </c>
      <c r="AM89" s="5"/>
      <c r="AV89">
        <v>-2.27957923463574E-3</v>
      </c>
    </row>
    <row r="90" spans="8:48" x14ac:dyDescent="0.25">
      <c r="H90">
        <v>2.2305739166911229E-2</v>
      </c>
      <c r="Q90" s="5"/>
      <c r="R90" s="5"/>
      <c r="AA90">
        <v>-4.1946818848299303E-3</v>
      </c>
      <c r="AM90" s="5"/>
      <c r="AV90">
        <v>8.4526844343285213E-3</v>
      </c>
    </row>
    <row r="91" spans="8:48" x14ac:dyDescent="0.25">
      <c r="H91">
        <v>-2.5947082737449042E-3</v>
      </c>
      <c r="Q91" s="5"/>
      <c r="R91" s="5"/>
      <c r="AA91">
        <v>-3.5251001940603079E-3</v>
      </c>
      <c r="AM91" s="5"/>
      <c r="AV91">
        <v>2.052250563823434E-2</v>
      </c>
    </row>
    <row r="92" spans="8:48" x14ac:dyDescent="0.25">
      <c r="H92">
        <v>-2.104838683067501E-2</v>
      </c>
      <c r="Q92" s="5"/>
      <c r="R92" s="5"/>
      <c r="AA92">
        <v>-5.9887013650471263E-2</v>
      </c>
      <c r="AM92" s="5"/>
      <c r="AV92">
        <v>-3.056568659438532E-2</v>
      </c>
    </row>
    <row r="93" spans="8:48" x14ac:dyDescent="0.25">
      <c r="H93">
        <v>1.9017363942110919E-2</v>
      </c>
      <c r="Q93" s="5"/>
      <c r="R93" s="5"/>
      <c r="AA93">
        <v>8.3648060211334876E-2</v>
      </c>
      <c r="AM93" s="5"/>
      <c r="AV93">
        <v>-6.3388893939420729E-3</v>
      </c>
    </row>
    <row r="94" spans="8:48" x14ac:dyDescent="0.25">
      <c r="H94">
        <v>-6.5394335932796076E-3</v>
      </c>
      <c r="Q94" s="5"/>
      <c r="R94" s="5"/>
      <c r="AA94">
        <v>-2.1004334240978931E-2</v>
      </c>
      <c r="AM94" s="5"/>
      <c r="AV94">
        <v>-1.0311708873022501E-2</v>
      </c>
    </row>
    <row r="95" spans="8:48" x14ac:dyDescent="0.25">
      <c r="H95">
        <v>-1.9105370982459811E-2</v>
      </c>
      <c r="Q95" s="5"/>
      <c r="R95" s="5"/>
      <c r="AA95">
        <v>-9.9560192757061784E-3</v>
      </c>
      <c r="AM95" s="5"/>
      <c r="AV95">
        <v>-1.414721891507852E-2</v>
      </c>
    </row>
    <row r="96" spans="8:48" x14ac:dyDescent="0.25">
      <c r="H96">
        <v>-2.4250332482622022E-2</v>
      </c>
      <c r="Q96" s="5"/>
      <c r="R96" s="5"/>
      <c r="AA96">
        <v>6.9865551282644323E-2</v>
      </c>
      <c r="AM96" s="5"/>
      <c r="AV96">
        <v>2.5224049152938058E-3</v>
      </c>
    </row>
    <row r="97" spans="8:48" x14ac:dyDescent="0.25">
      <c r="H97">
        <v>-1.7333960842965731E-2</v>
      </c>
      <c r="Q97" s="5"/>
      <c r="R97" s="5"/>
      <c r="AA97">
        <v>3.7319089030748341E-2</v>
      </c>
      <c r="AM97" s="5"/>
      <c r="AV97">
        <v>1.021117369649124E-2</v>
      </c>
    </row>
    <row r="98" spans="8:48" x14ac:dyDescent="0.25">
      <c r="H98">
        <v>1.9190680242232479E-2</v>
      </c>
      <c r="Q98" s="5"/>
      <c r="R98" s="5"/>
      <c r="AA98">
        <v>-1.557034581422378E-2</v>
      </c>
      <c r="AM98" s="5"/>
      <c r="AV98">
        <v>1.9720942045208328E-2</v>
      </c>
    </row>
    <row r="99" spans="8:48" x14ac:dyDescent="0.25">
      <c r="H99">
        <v>4.395327863765449E-3</v>
      </c>
      <c r="Q99" s="5"/>
      <c r="R99" s="5"/>
      <c r="AA99">
        <v>-2.8103477716260719E-2</v>
      </c>
      <c r="AM99" s="5"/>
      <c r="AV99">
        <v>-4.3174824044388903E-2</v>
      </c>
    </row>
    <row r="100" spans="8:48" x14ac:dyDescent="0.25">
      <c r="H100">
        <v>-5.2132213446267922E-2</v>
      </c>
      <c r="Q100" s="5"/>
      <c r="R100" s="5"/>
      <c r="AA100">
        <v>-3.2240286091889732E-2</v>
      </c>
      <c r="AM100" s="5"/>
      <c r="AV100">
        <v>-6.912487512660262E-2</v>
      </c>
    </row>
    <row r="101" spans="8:48" x14ac:dyDescent="0.25">
      <c r="H101">
        <v>6.499106235134515E-2</v>
      </c>
      <c r="Q101" s="5"/>
      <c r="R101" s="5"/>
      <c r="AA101">
        <v>6.8749713905420354E-2</v>
      </c>
      <c r="AM101" s="5"/>
      <c r="AV101">
        <v>2.2643202785911989E-2</v>
      </c>
    </row>
    <row r="102" spans="8:48" x14ac:dyDescent="0.25">
      <c r="H102">
        <v>-4.090595214707159E-3</v>
      </c>
      <c r="Q102" s="5"/>
      <c r="R102" s="5"/>
      <c r="AA102">
        <v>-3.2786058171598673E-2</v>
      </c>
      <c r="AM102" s="5"/>
      <c r="AV102">
        <v>-4.6982377051997801E-2</v>
      </c>
    </row>
    <row r="103" spans="8:48" x14ac:dyDescent="0.25">
      <c r="H103">
        <v>2.3089377884807871E-2</v>
      </c>
      <c r="Q103" s="5"/>
      <c r="R103" s="5"/>
      <c r="AA103">
        <v>-1.4873386505628189E-2</v>
      </c>
      <c r="AM103" s="5"/>
      <c r="AV103">
        <v>1.773094884191085E-2</v>
      </c>
    </row>
    <row r="104" spans="8:48" x14ac:dyDescent="0.25">
      <c r="H104">
        <v>4.6095274283824497E-2</v>
      </c>
      <c r="Q104" s="5"/>
      <c r="R104" s="5"/>
      <c r="AA104">
        <v>6.2861847380643338E-3</v>
      </c>
      <c r="AM104" s="5"/>
      <c r="AV104">
        <v>-1.869974628506019E-2</v>
      </c>
    </row>
    <row r="105" spans="8:48" x14ac:dyDescent="0.25">
      <c r="H105">
        <v>-2.6280953314172999E-3</v>
      </c>
      <c r="Q105" s="5"/>
      <c r="R105" s="5"/>
      <c r="AA105">
        <v>3.9033039084905852E-2</v>
      </c>
      <c r="AM105" s="5"/>
      <c r="AV105">
        <v>1.3716648378190531E-2</v>
      </c>
    </row>
    <row r="106" spans="8:48" x14ac:dyDescent="0.25">
      <c r="H106">
        <v>-1.0665034675577761E-2</v>
      </c>
      <c r="Q106" s="5"/>
      <c r="R106" s="5"/>
      <c r="AA106">
        <v>2.8342620962358771E-2</v>
      </c>
      <c r="AM106" s="5"/>
      <c r="AV106">
        <v>5.7331687439426352E-3</v>
      </c>
    </row>
    <row r="107" spans="8:48" x14ac:dyDescent="0.25">
      <c r="H107">
        <v>1.7093954785560299E-2</v>
      </c>
      <c r="Q107" s="5"/>
      <c r="R107" s="5"/>
      <c r="AA107">
        <v>4.5389434349453188E-2</v>
      </c>
      <c r="AM107" s="5"/>
      <c r="AV107">
        <v>2.952255176946525E-2</v>
      </c>
    </row>
    <row r="108" spans="8:48" x14ac:dyDescent="0.25">
      <c r="H108">
        <v>1.174883902455103E-2</v>
      </c>
      <c r="Q108" s="5"/>
      <c r="R108" s="5"/>
      <c r="AA108">
        <v>3.2719146476747528E-2</v>
      </c>
      <c r="AM108" s="5"/>
      <c r="AV108">
        <v>2.271370275300494E-4</v>
      </c>
    </row>
    <row r="109" spans="8:48" x14ac:dyDescent="0.25">
      <c r="H109">
        <v>7.3099923175408518E-2</v>
      </c>
      <c r="Q109" s="5"/>
      <c r="R109" s="5"/>
      <c r="AA109">
        <v>3.5439422416068643E-2</v>
      </c>
      <c r="AM109" s="5"/>
      <c r="AV109">
        <v>-7.8453282642670374E-3</v>
      </c>
    </row>
    <row r="110" spans="8:48" x14ac:dyDescent="0.25">
      <c r="H110">
        <v>4.6971695775936843E-2</v>
      </c>
      <c r="Q110" s="5"/>
      <c r="R110" s="5"/>
      <c r="AA110">
        <v>-7.4984841085324258E-3</v>
      </c>
      <c r="AM110" s="5"/>
      <c r="AV110">
        <v>2.6525371808009089E-2</v>
      </c>
    </row>
    <row r="111" spans="8:48" x14ac:dyDescent="0.25">
      <c r="H111">
        <v>3.2516564337948632E-2</v>
      </c>
      <c r="Q111" s="5"/>
      <c r="R111" s="5"/>
      <c r="AA111">
        <v>4.5713457764483913E-2</v>
      </c>
      <c r="AM111" s="5"/>
      <c r="AV111">
        <v>2.6154001979234922E-3</v>
      </c>
    </row>
    <row r="112" spans="8:48" x14ac:dyDescent="0.25">
      <c r="H112">
        <v>1.2349228340243931E-2</v>
      </c>
      <c r="Q112" s="5"/>
      <c r="R112" s="5"/>
      <c r="AA112">
        <v>-3.5014583848928513E-2</v>
      </c>
      <c r="AM112" s="5"/>
      <c r="AV112">
        <v>-1.9382778034502932E-2</v>
      </c>
    </row>
    <row r="113" spans="8:48" x14ac:dyDescent="0.25">
      <c r="H113">
        <v>6.8847019086869909E-2</v>
      </c>
      <c r="Q113" s="5"/>
      <c r="R113" s="5"/>
      <c r="AA113">
        <v>3.4920118894122408E-2</v>
      </c>
      <c r="AM113" s="5"/>
      <c r="AV113">
        <v>1.138518557109133E-2</v>
      </c>
    </row>
    <row r="114" spans="8:48" x14ac:dyDescent="0.25">
      <c r="H114">
        <v>-7.7837938450553978E-2</v>
      </c>
      <c r="Q114" s="5"/>
      <c r="R114" s="5"/>
      <c r="AA114">
        <v>-6.4065422178873732E-2</v>
      </c>
      <c r="AM114" s="5"/>
      <c r="AV114">
        <v>-2.1869258511702749E-2</v>
      </c>
    </row>
    <row r="115" spans="8:48" x14ac:dyDescent="0.25">
      <c r="H115">
        <v>-1.6764132826623781E-2</v>
      </c>
      <c r="Q115" s="5"/>
      <c r="R115" s="5"/>
      <c r="AA115">
        <v>-1.525299812870781E-2</v>
      </c>
      <c r="AM115" s="5"/>
      <c r="AV115">
        <v>2.424647609358881E-2</v>
      </c>
    </row>
    <row r="116" spans="8:48" x14ac:dyDescent="0.25">
      <c r="H116">
        <v>2.6288974030847821E-2</v>
      </c>
      <c r="Q116" s="5"/>
      <c r="R116" s="5"/>
      <c r="AA116">
        <v>1.136633244710963E-2</v>
      </c>
      <c r="AM116" s="5"/>
      <c r="AV116">
        <v>4.048794286200285E-2</v>
      </c>
    </row>
    <row r="117" spans="8:48" x14ac:dyDescent="0.25">
      <c r="H117">
        <v>2.5232935900096488E-2</v>
      </c>
      <c r="Q117" s="5"/>
      <c r="R117" s="5"/>
      <c r="AA117">
        <v>1.53641782575766E-2</v>
      </c>
      <c r="AM117" s="5"/>
      <c r="AV117">
        <v>-1.9360794083093161E-3</v>
      </c>
    </row>
    <row r="118" spans="8:48" x14ac:dyDescent="0.25">
      <c r="H118">
        <v>-4.5357689724596632E-2</v>
      </c>
      <c r="Q118" s="5"/>
      <c r="R118" s="5"/>
      <c r="AA118">
        <v>-3.7133035662302367E-2</v>
      </c>
      <c r="AM118" s="5"/>
      <c r="AV118">
        <v>-2.9341288854381792E-3</v>
      </c>
    </row>
    <row r="119" spans="8:48" x14ac:dyDescent="0.25">
      <c r="H119">
        <v>4.8499223722226502E-2</v>
      </c>
      <c r="Q119" s="5"/>
      <c r="R119" s="5"/>
      <c r="AA119">
        <v>-7.9606579100010722E-3</v>
      </c>
      <c r="AM119" s="5"/>
      <c r="AV119">
        <v>-2.6529026681089492E-3</v>
      </c>
    </row>
    <row r="120" spans="8:48" x14ac:dyDescent="0.25">
      <c r="H120">
        <v>7.4717178053741208E-4</v>
      </c>
      <c r="Q120" s="5"/>
      <c r="R120" s="5"/>
      <c r="AA120">
        <v>1.866472578819647E-2</v>
      </c>
      <c r="AM120" s="5"/>
      <c r="AV120">
        <v>-8.0461869669600575E-3</v>
      </c>
    </row>
    <row r="121" spans="8:48" x14ac:dyDescent="0.25">
      <c r="H121">
        <v>-7.3533217407398169E-2</v>
      </c>
      <c r="Q121" s="5"/>
      <c r="R121" s="5"/>
      <c r="AA121">
        <v>-3.014118197839736E-3</v>
      </c>
      <c r="AM121" s="5"/>
      <c r="AV121">
        <v>1.1658237355846561E-2</v>
      </c>
    </row>
    <row r="122" spans="8:48" x14ac:dyDescent="0.25">
      <c r="H122">
        <v>-3.9433368616146887E-2</v>
      </c>
      <c r="Q122" s="5"/>
      <c r="R122" s="5"/>
      <c r="AA122">
        <v>-1.8224037928496781E-2</v>
      </c>
      <c r="AM122" s="5"/>
      <c r="AV122">
        <v>-2.6165528846537091E-2</v>
      </c>
    </row>
    <row r="123" spans="8:48" x14ac:dyDescent="0.25">
      <c r="H123">
        <v>5.2690037962174738E-2</v>
      </c>
      <c r="Q123" s="5"/>
      <c r="R123" s="5"/>
      <c r="AA123">
        <v>1.5874394708820821E-2</v>
      </c>
      <c r="AM123" s="5"/>
      <c r="AV123">
        <v>1.6194331981835789E-2</v>
      </c>
    </row>
    <row r="124" spans="8:48" x14ac:dyDescent="0.25">
      <c r="H124">
        <v>4.6115603352488259E-2</v>
      </c>
      <c r="Q124" s="5"/>
      <c r="R124" s="5"/>
      <c r="AA124">
        <v>1.095944968501902E-2</v>
      </c>
      <c r="AM124" s="5"/>
      <c r="AV124">
        <v>1.9899438195973802E-2</v>
      </c>
    </row>
    <row r="125" spans="8:48" x14ac:dyDescent="0.25">
      <c r="H125">
        <v>5.9935857299936973E-2</v>
      </c>
      <c r="Q125" s="5"/>
      <c r="R125" s="5"/>
      <c r="AA125">
        <v>4.5042020015365218E-2</v>
      </c>
      <c r="AM125" s="5"/>
      <c r="AV125">
        <v>4.480365297575243E-2</v>
      </c>
    </row>
    <row r="126" spans="8:48" x14ac:dyDescent="0.25">
      <c r="H126">
        <v>-9.8950570695665128E-3</v>
      </c>
      <c r="Q126" s="5"/>
      <c r="R126" s="5"/>
      <c r="AA126">
        <v>2.3274905979147179E-3</v>
      </c>
      <c r="AM126" s="5"/>
      <c r="AV126">
        <v>1.0371371312448269E-2</v>
      </c>
    </row>
    <row r="127" spans="8:48" x14ac:dyDescent="0.25">
      <c r="H127">
        <v>1.695599789283557E-2</v>
      </c>
      <c r="Q127" s="5"/>
      <c r="R127" s="5"/>
      <c r="AA127">
        <v>-1.41166729003692E-2</v>
      </c>
      <c r="AM127" s="5"/>
      <c r="AV127">
        <v>-1.7944437521496711E-2</v>
      </c>
    </row>
    <row r="128" spans="8:48" x14ac:dyDescent="0.25">
      <c r="H128">
        <v>3.6460656160300598E-3</v>
      </c>
      <c r="Q128" s="5"/>
      <c r="R128" s="5"/>
      <c r="AA128">
        <v>-3.142090060892274E-2</v>
      </c>
      <c r="AM128" s="5"/>
      <c r="AV128">
        <v>1.3592310132255319E-2</v>
      </c>
    </row>
    <row r="129" spans="8:48" x14ac:dyDescent="0.25">
      <c r="H129">
        <v>-1.075318553927441E-2</v>
      </c>
      <c r="Q129" s="5"/>
      <c r="R129" s="5"/>
      <c r="AA129">
        <v>2.8136515358153282E-3</v>
      </c>
      <c r="AM129" s="5"/>
      <c r="AV129">
        <v>5.1442081064609867E-2</v>
      </c>
    </row>
    <row r="130" spans="8:48" x14ac:dyDescent="0.25">
      <c r="H130">
        <v>-4.0187766652773363E-2</v>
      </c>
      <c r="Q130" s="5"/>
      <c r="R130" s="5"/>
      <c r="AA130">
        <v>-1.0741142300103189E-2</v>
      </c>
      <c r="AM130" s="5"/>
      <c r="AV130">
        <v>-2.2532183051137061E-2</v>
      </c>
    </row>
    <row r="131" spans="8:48" x14ac:dyDescent="0.25">
      <c r="H131">
        <v>-2.9915586004741972E-2</v>
      </c>
      <c r="Q131" s="5"/>
      <c r="R131" s="5"/>
      <c r="AA131">
        <v>1.880939166574613E-2</v>
      </c>
      <c r="AM131" s="5"/>
      <c r="AV131">
        <v>-3.482649449026979E-2</v>
      </c>
    </row>
    <row r="132" spans="8:48" x14ac:dyDescent="0.25">
      <c r="H132">
        <v>-2.280083612268715E-2</v>
      </c>
      <c r="Q132" s="5"/>
      <c r="R132" s="5"/>
      <c r="AA132">
        <v>-3.624388679410923E-3</v>
      </c>
      <c r="AM132" s="5"/>
      <c r="AV132">
        <v>-3.8120506201050348E-2</v>
      </c>
    </row>
    <row r="133" spans="8:48" x14ac:dyDescent="0.25">
      <c r="H133">
        <v>-5.5219309356680638E-2</v>
      </c>
      <c r="Q133" s="5"/>
      <c r="R133" s="5"/>
      <c r="AA133">
        <v>-6.4190600227948591E-2</v>
      </c>
      <c r="AM133" s="5"/>
      <c r="AV133">
        <v>-8.4650731979903915E-2</v>
      </c>
    </row>
    <row r="134" spans="8:48" x14ac:dyDescent="0.25">
      <c r="H134">
        <v>-2.209960671540892E-2</v>
      </c>
      <c r="Q134" s="5"/>
      <c r="R134" s="5"/>
      <c r="AA134">
        <v>-2.2240853407752389E-2</v>
      </c>
      <c r="AM134" s="5"/>
      <c r="AV134">
        <v>-1.6499925140264569E-2</v>
      </c>
    </row>
    <row r="135" spans="8:48" x14ac:dyDescent="0.25">
      <c r="H135">
        <v>6.0854233693243293E-3</v>
      </c>
      <c r="Q135" s="5"/>
      <c r="R135" s="5"/>
      <c r="AA135">
        <v>-6.9470394614869358E-3</v>
      </c>
      <c r="AM135" s="5"/>
      <c r="AV135">
        <v>1.7126497469841389E-2</v>
      </c>
    </row>
    <row r="136" spans="8:48" x14ac:dyDescent="0.25">
      <c r="H136">
        <v>1.5860731981614518E-2</v>
      </c>
      <c r="Q136" s="5"/>
      <c r="R136" s="5"/>
      <c r="AA136">
        <v>5.9521016903163332E-3</v>
      </c>
      <c r="AM136" s="5"/>
      <c r="AV136">
        <v>1.2196626340592411E-2</v>
      </c>
    </row>
    <row r="137" spans="8:48" x14ac:dyDescent="0.25">
      <c r="H137">
        <v>-1.9608667854661699E-2</v>
      </c>
      <c r="Q137" s="5"/>
      <c r="R137" s="5"/>
      <c r="AA137">
        <v>-1.451260817514159E-3</v>
      </c>
      <c r="AM137" s="5"/>
      <c r="AV137">
        <v>-6.4609651524824754E-3</v>
      </c>
    </row>
    <row r="138" spans="8:48" x14ac:dyDescent="0.25">
      <c r="H138">
        <v>-1.8720419847507309E-2</v>
      </c>
      <c r="Q138" s="5"/>
      <c r="R138" s="5"/>
      <c r="AA138">
        <v>7.6583340161102808E-3</v>
      </c>
      <c r="AM138" s="5"/>
      <c r="AV138">
        <v>-1.5728400441676251E-2</v>
      </c>
    </row>
    <row r="139" spans="8:48" x14ac:dyDescent="0.25">
      <c r="H139">
        <v>-1.917929369920324E-2</v>
      </c>
      <c r="Q139" s="5"/>
      <c r="R139" s="5"/>
      <c r="AA139">
        <v>-2.432300571327782E-2</v>
      </c>
      <c r="AM139" s="5"/>
      <c r="AV139">
        <v>7.6147196673821667E-3</v>
      </c>
    </row>
    <row r="140" spans="8:48" x14ac:dyDescent="0.25">
      <c r="H140">
        <v>-5.675529440259227E-3</v>
      </c>
      <c r="Q140" s="5"/>
      <c r="R140" s="5"/>
      <c r="AA140">
        <v>-1.203924306575538E-2</v>
      </c>
      <c r="AM140" s="5"/>
      <c r="AV140">
        <v>-4.7538961858874934E-3</v>
      </c>
    </row>
    <row r="141" spans="8:48" x14ac:dyDescent="0.25">
      <c r="H141">
        <v>5.5700089397295429E-3</v>
      </c>
      <c r="Q141" s="5"/>
      <c r="R141" s="5"/>
      <c r="AA141">
        <v>-4.6071761160249629E-2</v>
      </c>
      <c r="AM141" s="5"/>
      <c r="AV141">
        <v>-1.507296019972869E-2</v>
      </c>
    </row>
    <row r="142" spans="8:48" x14ac:dyDescent="0.25">
      <c r="H142">
        <v>-3.3213179613812677E-2</v>
      </c>
      <c r="Q142" s="5"/>
      <c r="R142" s="5"/>
      <c r="AA142">
        <v>-9.5787999202831802E-3</v>
      </c>
      <c r="AM142" s="5"/>
      <c r="AV142">
        <v>-7.5086255472716634E-2</v>
      </c>
    </row>
    <row r="143" spans="8:48" x14ac:dyDescent="0.25">
      <c r="H143">
        <v>-2.5970917499091761E-2</v>
      </c>
      <c r="Q143" s="5"/>
      <c r="R143" s="5"/>
      <c r="AA143">
        <v>3.3563452458341879E-2</v>
      </c>
      <c r="AM143" s="5"/>
      <c r="AV143">
        <v>-1.9227895334570901E-2</v>
      </c>
    </row>
    <row r="144" spans="8:48" x14ac:dyDescent="0.25">
      <c r="H144">
        <v>-5.0856834102498867E-3</v>
      </c>
      <c r="Q144" s="5"/>
      <c r="R144" s="5"/>
      <c r="AA144">
        <v>3.705097572792173E-2</v>
      </c>
      <c r="AM144" s="5"/>
      <c r="AV144">
        <v>-2.7916213131348052E-3</v>
      </c>
    </row>
    <row r="145" spans="8:48" x14ac:dyDescent="0.25">
      <c r="H145">
        <v>2.7443191335076471E-3</v>
      </c>
      <c r="Q145" s="5"/>
      <c r="R145" s="5"/>
      <c r="AA145">
        <v>-7.8332758499431235E-3</v>
      </c>
      <c r="AM145" s="5"/>
      <c r="AV145">
        <v>-2.4827043416151991E-2</v>
      </c>
    </row>
    <row r="146" spans="8:48" x14ac:dyDescent="0.25">
      <c r="H146">
        <v>-4.3181064260990921E-4</v>
      </c>
      <c r="Q146" s="5"/>
      <c r="R146" s="5"/>
      <c r="AA146">
        <v>2.6707462713680939E-2</v>
      </c>
      <c r="AM146" s="5"/>
      <c r="AV146">
        <v>4.3531738969940198E-2</v>
      </c>
    </row>
    <row r="147" spans="8:48" x14ac:dyDescent="0.25">
      <c r="H147">
        <v>6.7523156747642241E-2</v>
      </c>
      <c r="Q147" s="5"/>
      <c r="R147" s="5"/>
      <c r="AA147">
        <v>6.4848105660900185E-2</v>
      </c>
      <c r="AM147" s="5"/>
      <c r="AV147">
        <v>5.8493907208571908E-2</v>
      </c>
    </row>
    <row r="148" spans="8:48" x14ac:dyDescent="0.25">
      <c r="H148">
        <v>1.84179000680843E-3</v>
      </c>
      <c r="Q148" s="5"/>
      <c r="R148" s="5"/>
      <c r="AA148">
        <v>-6.0546640841417032E-2</v>
      </c>
      <c r="AM148" s="5"/>
      <c r="AV148">
        <v>2.4023206259254758E-2</v>
      </c>
    </row>
    <row r="149" spans="8:48" x14ac:dyDescent="0.25">
      <c r="H149">
        <v>9.3093931095593208E-3</v>
      </c>
      <c r="Q149" s="5"/>
      <c r="R149" s="5"/>
      <c r="AA149">
        <v>-6.7252535367527219E-2</v>
      </c>
      <c r="AM149" s="5"/>
      <c r="AV149">
        <v>-1.923598038310916E-3</v>
      </c>
    </row>
    <row r="150" spans="8:48" x14ac:dyDescent="0.25">
      <c r="H150">
        <v>-1.222685583420988E-2</v>
      </c>
      <c r="Q150" s="5"/>
      <c r="R150" s="5"/>
      <c r="AA150">
        <v>4.024974120302717E-2</v>
      </c>
      <c r="AM150" s="5"/>
      <c r="AV150">
        <v>4.1432483476103611E-3</v>
      </c>
    </row>
    <row r="151" spans="8:48" x14ac:dyDescent="0.25">
      <c r="H151">
        <v>-1.1492847236090901E-2</v>
      </c>
      <c r="Q151" s="5"/>
      <c r="R151" s="5"/>
      <c r="AA151">
        <v>3.6843395042354429E-3</v>
      </c>
      <c r="AM151" s="5"/>
      <c r="AV151">
        <v>-3.9094356404206004E-3</v>
      </c>
    </row>
    <row r="152" spans="8:48" x14ac:dyDescent="0.25">
      <c r="H152">
        <v>-6.2718074949111042E-4</v>
      </c>
      <c r="Q152" s="5"/>
      <c r="R152" s="5"/>
      <c r="AA152">
        <v>2.8931008645942849E-2</v>
      </c>
      <c r="AM152" s="5"/>
      <c r="AV152">
        <v>-9.2100724093687122E-3</v>
      </c>
    </row>
    <row r="153" spans="8:48" x14ac:dyDescent="0.25">
      <c r="H153">
        <v>-2.425214262286295E-2</v>
      </c>
      <c r="Q153" s="5"/>
      <c r="R153" s="5"/>
      <c r="AA153">
        <v>-1.0500449013749059E-2</v>
      </c>
      <c r="AM153" s="5"/>
      <c r="AV153">
        <v>-3.614077123938747E-2</v>
      </c>
    </row>
    <row r="154" spans="8:48" x14ac:dyDescent="0.25">
      <c r="H154">
        <v>-9.431579042119588E-3</v>
      </c>
      <c r="Q154" s="5"/>
      <c r="R154" s="5"/>
      <c r="AA154">
        <v>-1.339721132874244E-2</v>
      </c>
      <c r="AM154" s="5"/>
      <c r="AV154">
        <v>-1.1353524789345129E-2</v>
      </c>
    </row>
    <row r="155" spans="8:48" x14ac:dyDescent="0.25">
      <c r="H155">
        <v>-7.3883548937130972E-4</v>
      </c>
      <c r="Q155" s="5"/>
      <c r="R155" s="5"/>
      <c r="AA155">
        <v>-5.0123314549263782E-2</v>
      </c>
      <c r="AM155" s="5"/>
      <c r="AV155">
        <v>1.370103342767162E-2</v>
      </c>
    </row>
    <row r="156" spans="8:48" x14ac:dyDescent="0.25">
      <c r="H156">
        <v>4.0514428232372428E-3</v>
      </c>
      <c r="Q156" s="5"/>
      <c r="R156" s="5"/>
      <c r="AA156">
        <v>-3.1325708389829808E-2</v>
      </c>
      <c r="AM156" s="5"/>
      <c r="AV156">
        <v>-2.7299726678446669E-3</v>
      </c>
    </row>
    <row r="157" spans="8:48" x14ac:dyDescent="0.25">
      <c r="H157">
        <v>-1.331936499092084E-2</v>
      </c>
      <c r="Q157" s="5"/>
      <c r="R157" s="5"/>
      <c r="AA157">
        <v>-8.6947662280898678E-3</v>
      </c>
      <c r="AM157" s="5"/>
      <c r="AV157">
        <v>-2.056182605634828E-3</v>
      </c>
    </row>
    <row r="158" spans="8:48" x14ac:dyDescent="0.25">
      <c r="H158">
        <v>-1.249889917892655E-2</v>
      </c>
      <c r="Q158" s="5"/>
      <c r="R158" s="5"/>
      <c r="AA158">
        <v>-8.4846545256597253E-3</v>
      </c>
      <c r="AM158" s="5"/>
      <c r="AV158">
        <v>-3.8942740344207992E-2</v>
      </c>
    </row>
    <row r="159" spans="8:48" x14ac:dyDescent="0.25">
      <c r="H159">
        <v>-7.2951379139593511E-3</v>
      </c>
      <c r="Q159" s="5"/>
      <c r="R159" s="5"/>
      <c r="AA159">
        <v>-2.8229001201597919E-2</v>
      </c>
      <c r="AM159" s="5"/>
      <c r="AV159">
        <v>1.5749227517533521E-2</v>
      </c>
    </row>
    <row r="160" spans="8:48" x14ac:dyDescent="0.25">
      <c r="H160">
        <v>-1.174591332613923E-2</v>
      </c>
      <c r="Q160" s="5"/>
      <c r="R160" s="5"/>
      <c r="AA160">
        <v>-1.444849813788991E-2</v>
      </c>
      <c r="AM160" s="5"/>
      <c r="AV160">
        <v>1.1052134449043341E-2</v>
      </c>
    </row>
    <row r="161" spans="8:48" x14ac:dyDescent="0.25">
      <c r="H161">
        <v>-1.736230977747677E-2</v>
      </c>
      <c r="Q161" s="5"/>
      <c r="R161" s="5"/>
      <c r="AA161">
        <v>-7.194518128951442E-3</v>
      </c>
      <c r="AM161" s="5"/>
      <c r="AV161">
        <v>2.8633484256945198E-2</v>
      </c>
    </row>
    <row r="162" spans="8:48" x14ac:dyDescent="0.25">
      <c r="H162">
        <v>3.5043655472946439E-2</v>
      </c>
      <c r="Q162" s="5"/>
      <c r="R162" s="5"/>
      <c r="AA162">
        <v>-1.1812026227523099E-4</v>
      </c>
      <c r="AM162" s="5"/>
      <c r="AV162">
        <v>-5.053516771234089E-4</v>
      </c>
    </row>
    <row r="163" spans="8:48" x14ac:dyDescent="0.25">
      <c r="H163">
        <v>4.4944246002573282E-2</v>
      </c>
      <c r="Q163" s="5"/>
      <c r="R163" s="5"/>
      <c r="AA163">
        <v>2.3485250969598939E-2</v>
      </c>
      <c r="AM163" s="5"/>
      <c r="AV163">
        <v>5.4337926792351254E-3</v>
      </c>
    </row>
    <row r="164" spans="8:48" x14ac:dyDescent="0.25">
      <c r="H164">
        <v>4.2494454052217093E-2</v>
      </c>
      <c r="Q164" s="5"/>
      <c r="R164" s="5"/>
      <c r="AA164">
        <v>8.6137404555095606E-3</v>
      </c>
      <c r="AM164" s="5"/>
      <c r="AV164">
        <v>1.613747326433811E-2</v>
      </c>
    </row>
    <row r="165" spans="8:48" x14ac:dyDescent="0.25">
      <c r="H165">
        <v>-1.929516940972623E-2</v>
      </c>
      <c r="Q165" s="5"/>
      <c r="R165" s="5"/>
      <c r="AA165">
        <v>2.1886164417763941E-2</v>
      </c>
      <c r="AM165" s="5"/>
      <c r="AV165">
        <v>-7.2891482054397397E-2</v>
      </c>
    </row>
    <row r="166" spans="8:48" x14ac:dyDescent="0.25">
      <c r="H166">
        <v>-3.6403361867216391E-2</v>
      </c>
      <c r="Q166" s="5"/>
      <c r="R166" s="5"/>
      <c r="AA166">
        <v>1.202173319787166E-2</v>
      </c>
      <c r="AM166" s="5"/>
      <c r="AV166">
        <v>-4.5733224884964653E-2</v>
      </c>
    </row>
    <row r="167" spans="8:48" x14ac:dyDescent="0.25">
      <c r="H167">
        <v>-2.2415547048135739E-2</v>
      </c>
      <c r="Q167" s="5"/>
      <c r="R167" s="5"/>
      <c r="AA167">
        <v>-1.7435663861795341E-2</v>
      </c>
      <c r="AM167" s="5"/>
      <c r="AV167">
        <v>-1.7461955814046651E-2</v>
      </c>
    </row>
    <row r="168" spans="8:48" x14ac:dyDescent="0.25">
      <c r="H168">
        <v>2.6292022708172429E-2</v>
      </c>
      <c r="Q168" s="5"/>
      <c r="R168" s="5"/>
      <c r="AA168">
        <v>-3.0122526236169778E-2</v>
      </c>
      <c r="AM168" s="5"/>
      <c r="AV168">
        <v>-2.0824787038192551E-3</v>
      </c>
    </row>
    <row r="169" spans="8:48" x14ac:dyDescent="0.25">
      <c r="H169">
        <v>4.8571660263444373E-2</v>
      </c>
      <c r="Q169" s="5"/>
      <c r="R169" s="5"/>
      <c r="AA169">
        <v>-1.222659586756889E-2</v>
      </c>
      <c r="AM169" s="5"/>
      <c r="AV169">
        <v>2.483314786989169E-2</v>
      </c>
    </row>
    <row r="170" spans="8:48" x14ac:dyDescent="0.25">
      <c r="H170">
        <v>-1.207989095246076E-3</v>
      </c>
      <c r="Q170" s="5"/>
      <c r="R170" s="5"/>
      <c r="AA170">
        <v>7.3031808322331117E-3</v>
      </c>
      <c r="AM170" s="5"/>
      <c r="AV170">
        <v>1.7108293537268351E-2</v>
      </c>
    </row>
    <row r="171" spans="8:48" x14ac:dyDescent="0.25">
      <c r="H171">
        <v>7.5661953325752906E-3</v>
      </c>
      <c r="Q171" s="5"/>
      <c r="R171" s="5"/>
      <c r="AA171">
        <v>-2.3599662254961282E-2</v>
      </c>
      <c r="AM171" s="5"/>
      <c r="AV171">
        <v>-8.9434766667422769E-2</v>
      </c>
    </row>
    <row r="172" spans="8:48" x14ac:dyDescent="0.25">
      <c r="H172">
        <v>-1.7511105845026801E-2</v>
      </c>
      <c r="Q172" s="5"/>
      <c r="R172" s="5"/>
      <c r="AA172">
        <v>-1.1291825222290899E-2</v>
      </c>
      <c r="AM172" s="5"/>
      <c r="AV172">
        <v>-2.1952921127635371E-2</v>
      </c>
    </row>
    <row r="173" spans="8:48" x14ac:dyDescent="0.25">
      <c r="H173">
        <v>2.3385312981862021E-2</v>
      </c>
      <c r="Q173" s="5"/>
      <c r="R173" s="5"/>
      <c r="AA173">
        <v>-1.3379957001795719E-2</v>
      </c>
      <c r="AM173" s="5"/>
      <c r="AV173">
        <v>3.1718864300262613E-2</v>
      </c>
    </row>
    <row r="174" spans="8:48" x14ac:dyDescent="0.25">
      <c r="H174">
        <v>1.130869865051843E-2</v>
      </c>
      <c r="Q174" s="5"/>
      <c r="R174" s="5"/>
      <c r="AA174">
        <v>-2.353039035693762E-2</v>
      </c>
      <c r="AM174" s="5"/>
      <c r="AV174">
        <v>-3.0214390972119559E-2</v>
      </c>
    </row>
    <row r="175" spans="8:48" x14ac:dyDescent="0.25">
      <c r="H175">
        <v>-1.4185118324788181E-2</v>
      </c>
      <c r="Q175" s="5"/>
      <c r="R175" s="5"/>
      <c r="AA175">
        <v>5.0685116224175202E-2</v>
      </c>
      <c r="AM175" s="5"/>
      <c r="AV175">
        <v>-2.0783945906828829E-2</v>
      </c>
    </row>
    <row r="176" spans="8:48" x14ac:dyDescent="0.25">
      <c r="H176">
        <v>4.7179930594211227E-3</v>
      </c>
      <c r="Q176" s="5"/>
      <c r="R176" s="5"/>
      <c r="AA176">
        <v>1.412099222668837E-2</v>
      </c>
      <c r="AM176" s="5"/>
      <c r="AV176">
        <v>-2.2807393009308509E-3</v>
      </c>
    </row>
    <row r="177" spans="8:48" x14ac:dyDescent="0.25">
      <c r="H177">
        <v>1.131048490412075E-3</v>
      </c>
      <c r="Q177" s="5"/>
      <c r="R177" s="5"/>
      <c r="AA177">
        <v>-4.3201861769573621E-2</v>
      </c>
      <c r="AM177" s="5"/>
      <c r="AV177">
        <v>-2.8294509363913749E-2</v>
      </c>
    </row>
    <row r="178" spans="8:48" x14ac:dyDescent="0.25">
      <c r="H178">
        <v>-1.5043102649729989E-2</v>
      </c>
      <c r="Q178" s="5"/>
      <c r="R178" s="5"/>
      <c r="AA178">
        <v>2.8674857897288141E-2</v>
      </c>
      <c r="AM178" s="5"/>
      <c r="AV178">
        <v>2.758430207490445E-3</v>
      </c>
    </row>
    <row r="179" spans="8:48" x14ac:dyDescent="0.25">
      <c r="H179">
        <v>-1.7364357337384461E-2</v>
      </c>
      <c r="Q179" s="5"/>
      <c r="R179" s="5"/>
      <c r="AA179">
        <v>-2.406895043075008E-2</v>
      </c>
      <c r="AM179" s="5"/>
      <c r="AV179">
        <v>-1.051124746993864E-2</v>
      </c>
    </row>
    <row r="180" spans="8:48" x14ac:dyDescent="0.25">
      <c r="H180">
        <v>-2.00025415940813E-2</v>
      </c>
      <c r="Q180" s="5"/>
      <c r="R180" s="5"/>
      <c r="AA180">
        <v>-2.8672343700162681E-2</v>
      </c>
      <c r="AM180" s="5"/>
      <c r="AV180">
        <v>1.3132483797819439E-2</v>
      </c>
    </row>
    <row r="181" spans="8:48" x14ac:dyDescent="0.25">
      <c r="H181">
        <v>-1.3220599074210131E-2</v>
      </c>
      <c r="Q181" s="5"/>
      <c r="R181" s="5"/>
      <c r="AA181">
        <v>-2.147117996915968E-2</v>
      </c>
      <c r="AM181" s="5"/>
      <c r="AV181">
        <v>1.7859969203645382E-2</v>
      </c>
    </row>
    <row r="182" spans="8:48" x14ac:dyDescent="0.25">
      <c r="H182">
        <v>-2.9986556543328959E-2</v>
      </c>
      <c r="Q182" s="5"/>
      <c r="R182" s="5"/>
      <c r="AA182">
        <v>-2.7317423293891311E-2</v>
      </c>
      <c r="AM182" s="5"/>
      <c r="AV182">
        <v>-1.640408971506549E-2</v>
      </c>
    </row>
    <row r="183" spans="8:48" x14ac:dyDescent="0.25">
      <c r="H183">
        <v>3.4850938222911451E-2</v>
      </c>
      <c r="Q183" s="5"/>
      <c r="R183" s="5"/>
      <c r="AA183">
        <v>1.7794449101499129E-2</v>
      </c>
      <c r="AM183" s="5"/>
      <c r="AV183">
        <v>3.2177229176807022E-2</v>
      </c>
    </row>
    <row r="184" spans="8:48" x14ac:dyDescent="0.25">
      <c r="H184">
        <v>8.7851909956440551E-3</v>
      </c>
      <c r="Q184" s="5"/>
      <c r="R184" s="5"/>
      <c r="AA184">
        <v>4.0477763389278033E-2</v>
      </c>
      <c r="AM184" s="5"/>
      <c r="AV184">
        <v>-3.619408196469759E-3</v>
      </c>
    </row>
    <row r="185" spans="8:48" x14ac:dyDescent="0.25">
      <c r="H185">
        <v>-1.595847903305251E-2</v>
      </c>
      <c r="Q185" s="5"/>
      <c r="R185" s="5"/>
      <c r="AA185">
        <v>-3.1264180713880707E-2</v>
      </c>
      <c r="AM185" s="5"/>
      <c r="AV185">
        <v>-1.8199434200548221E-2</v>
      </c>
    </row>
    <row r="186" spans="8:48" x14ac:dyDescent="0.25">
      <c r="H186">
        <v>-2.3702034846866341E-2</v>
      </c>
      <c r="Q186" s="5"/>
      <c r="R186" s="5"/>
      <c r="AA186">
        <v>-6.7600972789202147E-3</v>
      </c>
      <c r="AM186" s="5"/>
      <c r="AV186">
        <v>-2.34888457413183E-2</v>
      </c>
    </row>
    <row r="187" spans="8:48" x14ac:dyDescent="0.25">
      <c r="H187">
        <v>2.620516207003893E-2</v>
      </c>
      <c r="Q187" s="5"/>
      <c r="R187" s="5"/>
      <c r="AA187">
        <v>4.9566310716345971E-3</v>
      </c>
      <c r="AM187" s="5"/>
      <c r="AV187">
        <v>-1.234718259428708E-2</v>
      </c>
    </row>
    <row r="188" spans="8:48" x14ac:dyDescent="0.25">
      <c r="H188">
        <v>-1.9838110319000589E-2</v>
      </c>
      <c r="Q188" s="5"/>
      <c r="R188" s="5"/>
      <c r="AA188">
        <v>1.5746654685843318E-2</v>
      </c>
      <c r="AM188" s="5"/>
      <c r="AV188">
        <v>-3.0062902499119349E-3</v>
      </c>
    </row>
    <row r="189" spans="8:48" x14ac:dyDescent="0.25">
      <c r="H189">
        <v>-4.7484192160273928E-2</v>
      </c>
      <c r="Q189" s="5"/>
      <c r="R189" s="5"/>
      <c r="AA189">
        <v>-3.2243049926189343E-2</v>
      </c>
      <c r="AM189" s="5"/>
      <c r="AV189">
        <v>-2.4855108728522011E-2</v>
      </c>
    </row>
    <row r="190" spans="8:48" x14ac:dyDescent="0.25">
      <c r="H190">
        <v>-2.3260367451964341E-2</v>
      </c>
      <c r="Q190" s="5"/>
      <c r="R190" s="5"/>
      <c r="AA190">
        <v>-2.1545977969596841E-2</v>
      </c>
      <c r="AM190" s="5"/>
      <c r="AV190">
        <v>-1.9263076949863091E-2</v>
      </c>
    </row>
    <row r="191" spans="8:48" x14ac:dyDescent="0.25">
      <c r="H191">
        <v>3.1116904494577081E-2</v>
      </c>
      <c r="Q191" s="5"/>
      <c r="R191" s="5"/>
      <c r="AA191">
        <v>-1.337817255146904E-2</v>
      </c>
      <c r="AM191" s="5"/>
      <c r="AV191">
        <v>2.1867515268194419E-2</v>
      </c>
    </row>
    <row r="192" spans="8:48" x14ac:dyDescent="0.25">
      <c r="H192">
        <v>1.7632685461574319E-2</v>
      </c>
      <c r="Q192" s="5"/>
      <c r="R192" s="5"/>
      <c r="AA192">
        <v>-2.1873386677944552E-3</v>
      </c>
      <c r="AM192" s="5"/>
      <c r="AV192">
        <v>-6.6597873527221877E-3</v>
      </c>
    </row>
    <row r="193" spans="8:48" x14ac:dyDescent="0.25">
      <c r="H193">
        <v>3.7953469400124683E-4</v>
      </c>
      <c r="Q193" s="5"/>
      <c r="R193" s="5"/>
      <c r="AA193">
        <v>1.960950749366875E-2</v>
      </c>
      <c r="AM193" s="5"/>
      <c r="AV193">
        <v>6.0102998182697534E-3</v>
      </c>
    </row>
    <row r="194" spans="8:48" x14ac:dyDescent="0.25">
      <c r="H194">
        <v>-3.5542935960807827E-2</v>
      </c>
      <c r="Q194" s="5"/>
      <c r="R194" s="5"/>
      <c r="AA194">
        <v>2.476157058271657E-2</v>
      </c>
      <c r="AM194" s="5"/>
      <c r="AV194">
        <v>-1.7977021471622591E-2</v>
      </c>
    </row>
    <row r="195" spans="8:48" x14ac:dyDescent="0.25">
      <c r="H195">
        <v>-4.6110104052766367E-2</v>
      </c>
      <c r="Q195" s="5"/>
      <c r="R195" s="5"/>
      <c r="AA195">
        <v>1.375986873628497E-2</v>
      </c>
      <c r="AM195" s="5"/>
      <c r="AV195">
        <v>-1.2579906971906441E-2</v>
      </c>
    </row>
    <row r="196" spans="8:48" x14ac:dyDescent="0.25">
      <c r="H196">
        <v>1.159570619743925E-2</v>
      </c>
      <c r="Q196" s="5"/>
      <c r="R196" s="5"/>
      <c r="AA196">
        <v>2.5657764345998389E-2</v>
      </c>
      <c r="AM196" s="5"/>
      <c r="AV196">
        <v>-4.2866505844387257E-4</v>
      </c>
    </row>
    <row r="197" spans="8:48" x14ac:dyDescent="0.25">
      <c r="H197">
        <v>5.2111492303976263E-3</v>
      </c>
      <c r="Q197" s="5"/>
      <c r="R197" s="5"/>
      <c r="AA197">
        <v>-2.2964951327998639E-2</v>
      </c>
      <c r="AM197" s="5"/>
      <c r="AV197">
        <v>-1.328492975817524E-2</v>
      </c>
    </row>
    <row r="198" spans="8:48" x14ac:dyDescent="0.25">
      <c r="H198">
        <v>3.6290490278875838E-3</v>
      </c>
      <c r="Q198" s="5"/>
      <c r="R198" s="5"/>
      <c r="AA198">
        <v>4.9168129286516118E-3</v>
      </c>
      <c r="AM198" s="5"/>
      <c r="AV198">
        <v>1.2081088898851931E-2</v>
      </c>
    </row>
    <row r="199" spans="8:48" x14ac:dyDescent="0.25">
      <c r="H199">
        <v>-1.46830720756944E-3</v>
      </c>
      <c r="Q199" s="5"/>
      <c r="R199" s="5"/>
      <c r="AA199">
        <v>1.6624108621882291E-2</v>
      </c>
      <c r="AM199" s="5"/>
      <c r="AV199">
        <v>1.6969340000742919E-3</v>
      </c>
    </row>
    <row r="200" spans="8:48" x14ac:dyDescent="0.25">
      <c r="H200">
        <v>4.3498546480442317E-2</v>
      </c>
      <c r="Q200" s="5"/>
      <c r="R200" s="5"/>
      <c r="AA200">
        <v>1.2058127134238679E-2</v>
      </c>
      <c r="AM200" s="5"/>
      <c r="AV200">
        <v>6.4226492053888085E-2</v>
      </c>
    </row>
    <row r="201" spans="8:48" x14ac:dyDescent="0.25">
      <c r="H201">
        <v>3.6023859403252423E-2</v>
      </c>
      <c r="Q201" s="5"/>
      <c r="R201" s="5"/>
      <c r="AA201">
        <v>-3.1705730145934349E-2</v>
      </c>
      <c r="AM201" s="5"/>
      <c r="AV201">
        <v>1.169717825633106E-2</v>
      </c>
    </row>
    <row r="202" spans="8:48" x14ac:dyDescent="0.25">
      <c r="H202">
        <v>6.4956078170281789E-2</v>
      </c>
      <c r="Q202" s="5"/>
      <c r="R202" s="5"/>
      <c r="AA202">
        <v>1.519831776184912E-2</v>
      </c>
      <c r="AM202" s="5"/>
      <c r="AV202">
        <v>1.9027227476200219E-2</v>
      </c>
    </row>
    <row r="203" spans="8:48" x14ac:dyDescent="0.25">
      <c r="H203">
        <v>-3.5368073447287707E-2</v>
      </c>
      <c r="Q203" s="5"/>
      <c r="R203" s="5"/>
      <c r="AA203">
        <v>1.9795766599760699E-2</v>
      </c>
      <c r="AM203" s="5"/>
      <c r="AV203">
        <v>2.226031183229283E-2</v>
      </c>
    </row>
    <row r="204" spans="8:48" x14ac:dyDescent="0.25">
      <c r="H204">
        <v>-8.7639556034660674E-3</v>
      </c>
      <c r="Q204" s="5"/>
      <c r="R204" s="5"/>
      <c r="AA204">
        <v>7.9389670599103707E-2</v>
      </c>
      <c r="AM204" s="5"/>
      <c r="AV204">
        <v>6.6340415006375344E-2</v>
      </c>
    </row>
    <row r="205" spans="8:48" x14ac:dyDescent="0.25">
      <c r="H205">
        <v>-4.8947434803695268E-2</v>
      </c>
      <c r="Q205" s="5"/>
      <c r="R205" s="5"/>
      <c r="AA205">
        <v>-1.283328150296233E-2</v>
      </c>
      <c r="AM205" s="5"/>
      <c r="AV205">
        <v>6.6713196638679851E-3</v>
      </c>
    </row>
    <row r="206" spans="8:48" x14ac:dyDescent="0.25">
      <c r="H206">
        <v>-3.6681913375155167E-2</v>
      </c>
      <c r="Q206" s="5"/>
      <c r="R206" s="5"/>
      <c r="AA206">
        <v>1.294860648310318E-2</v>
      </c>
      <c r="AM206" s="5"/>
      <c r="AV206">
        <v>3.4301111848346562E-2</v>
      </c>
    </row>
    <row r="207" spans="8:48" x14ac:dyDescent="0.25">
      <c r="H207">
        <v>-8.4735738331148669E-3</v>
      </c>
      <c r="Q207" s="5"/>
      <c r="R207" s="5"/>
      <c r="AA207">
        <v>3.0714089013725481E-3</v>
      </c>
      <c r="AM207" s="5"/>
      <c r="AV207">
        <v>-4.1865632584239428E-2</v>
      </c>
    </row>
    <row r="208" spans="8:48" x14ac:dyDescent="0.25">
      <c r="H208">
        <v>-9.6390814711105072E-3</v>
      </c>
      <c r="Q208" s="5"/>
      <c r="R208" s="5"/>
      <c r="AA208">
        <v>-1.0341710305195959E-2</v>
      </c>
      <c r="AM208" s="5"/>
      <c r="AV208">
        <v>-7.825468750387396E-2</v>
      </c>
    </row>
    <row r="209" spans="8:48" x14ac:dyDescent="0.25">
      <c r="H209">
        <v>4.5765563310284172E-3</v>
      </c>
      <c r="Q209" s="5"/>
      <c r="R209" s="5"/>
      <c r="AA209">
        <v>2.8641749268171219E-2</v>
      </c>
      <c r="AM209" s="5"/>
      <c r="AV209">
        <v>4.4010011046388816E-3</v>
      </c>
    </row>
    <row r="210" spans="8:48" x14ac:dyDescent="0.25">
      <c r="H210">
        <v>3.3581148573065697E-2</v>
      </c>
      <c r="Q210" s="5"/>
      <c r="R210" s="5"/>
      <c r="AA210">
        <v>6.9002305306033055E-4</v>
      </c>
      <c r="AM210" s="5"/>
      <c r="AV210">
        <v>1.147551477674278E-2</v>
      </c>
    </row>
    <row r="211" spans="8:48" x14ac:dyDescent="0.25">
      <c r="H211">
        <v>-3.2198364950342583E-2</v>
      </c>
      <c r="Q211" s="5"/>
      <c r="R211" s="5"/>
      <c r="AA211">
        <v>-3.0442168880983261E-2</v>
      </c>
      <c r="AM211" s="5"/>
      <c r="AV211">
        <v>-9.1828533809378415E-3</v>
      </c>
    </row>
    <row r="212" spans="8:48" x14ac:dyDescent="0.25">
      <c r="H212">
        <v>1.8399056509528411E-3</v>
      </c>
      <c r="Q212" s="5"/>
      <c r="R212" s="5"/>
      <c r="AA212">
        <v>1.168499693722058E-3</v>
      </c>
      <c r="AM212" s="5"/>
      <c r="AV212">
        <v>5.9710086319236133E-2</v>
      </c>
    </row>
    <row r="213" spans="8:48" x14ac:dyDescent="0.25">
      <c r="H213">
        <v>1.0819297364673779E-2</v>
      </c>
      <c r="Q213" s="5"/>
      <c r="R213" s="5"/>
      <c r="AA213">
        <v>1.9794355813411959E-2</v>
      </c>
      <c r="AM213" s="5"/>
      <c r="AV213">
        <v>-2.0884847091665491E-3</v>
      </c>
    </row>
    <row r="214" spans="8:48" x14ac:dyDescent="0.25">
      <c r="H214">
        <v>1.9485781046732591E-2</v>
      </c>
      <c r="Q214" s="5"/>
      <c r="R214" s="5"/>
      <c r="AA214">
        <v>-7.9315169670573938E-3</v>
      </c>
      <c r="AM214" s="5"/>
      <c r="AV214">
        <v>-1.1513437759493121E-2</v>
      </c>
    </row>
    <row r="215" spans="8:48" x14ac:dyDescent="0.25">
      <c r="H215">
        <v>-7.7945464704402183E-4</v>
      </c>
      <c r="Q215" s="5"/>
      <c r="R215" s="5"/>
      <c r="AA215">
        <v>1.8208632062070379E-2</v>
      </c>
      <c r="AM215" s="5"/>
      <c r="AV215">
        <v>-1.678092610392071E-2</v>
      </c>
    </row>
    <row r="216" spans="8:48" x14ac:dyDescent="0.25">
      <c r="H216">
        <v>1.866492713498042E-2</v>
      </c>
      <c r="Q216" s="5"/>
      <c r="R216" s="5"/>
      <c r="AA216">
        <v>2.4087040236414711E-2</v>
      </c>
      <c r="AM216" s="5"/>
      <c r="AV216">
        <v>-2.7238118048871419E-2</v>
      </c>
    </row>
    <row r="217" spans="8:48" x14ac:dyDescent="0.25">
      <c r="H217">
        <v>5.1187889571897467E-3</v>
      </c>
      <c r="Q217" s="5"/>
      <c r="R217" s="5"/>
      <c r="AA217">
        <v>2.2582646364518968E-2</v>
      </c>
      <c r="AM217" s="5"/>
      <c r="AV217">
        <v>3.0557699699873059E-2</v>
      </c>
    </row>
    <row r="218" spans="8:48" x14ac:dyDescent="0.25">
      <c r="H218">
        <v>6.4042039060673E-3</v>
      </c>
      <c r="Q218" s="5"/>
      <c r="R218" s="5"/>
      <c r="AA218">
        <v>-1.290642102912107E-2</v>
      </c>
      <c r="AM218" s="5"/>
      <c r="AV218">
        <v>4.5905764635537513E-2</v>
      </c>
    </row>
    <row r="219" spans="8:48" x14ac:dyDescent="0.25">
      <c r="H219">
        <v>4.8908862691457999E-2</v>
      </c>
      <c r="Q219" s="5"/>
      <c r="R219" s="5"/>
      <c r="AA219">
        <v>-2.06987350409093E-2</v>
      </c>
      <c r="AM219" s="5"/>
      <c r="AV219">
        <v>9.0718184371864116E-2</v>
      </c>
    </row>
    <row r="220" spans="8:48" x14ac:dyDescent="0.25">
      <c r="H220">
        <v>-2.7253003114906419E-2</v>
      </c>
      <c r="Q220" s="5"/>
      <c r="R220" s="5"/>
      <c r="AA220">
        <v>3.9731809964478247E-2</v>
      </c>
      <c r="AM220" s="5"/>
      <c r="AV220">
        <v>2.0876473727458909E-2</v>
      </c>
    </row>
    <row r="221" spans="8:48" x14ac:dyDescent="0.25">
      <c r="H221">
        <v>-3.6678082179074922E-2</v>
      </c>
      <c r="Q221" s="5"/>
      <c r="R221" s="5"/>
      <c r="AA221">
        <v>-6.6373080214292515E-2</v>
      </c>
      <c r="AM221" s="5"/>
      <c r="AV221">
        <v>-3.3376371447751317E-2</v>
      </c>
    </row>
    <row r="222" spans="8:48" x14ac:dyDescent="0.25">
      <c r="H222">
        <v>1.511590371809873E-2</v>
      </c>
      <c r="Q222" s="5"/>
      <c r="R222" s="5"/>
      <c r="AA222">
        <v>-2.484410644462428E-2</v>
      </c>
      <c r="AM222" s="5"/>
      <c r="AV222">
        <v>2.786293016632526E-2</v>
      </c>
    </row>
    <row r="223" spans="8:48" x14ac:dyDescent="0.25">
      <c r="H223">
        <v>6.9832795842678458E-2</v>
      </c>
      <c r="Q223" s="5"/>
      <c r="R223" s="5"/>
      <c r="AA223">
        <v>7.2372183691387079E-2</v>
      </c>
      <c r="AM223" s="5"/>
      <c r="AV223">
        <v>8.2793223977450883E-2</v>
      </c>
    </row>
    <row r="224" spans="8:48" x14ac:dyDescent="0.25">
      <c r="H224">
        <v>-1.0690355981775869E-2</v>
      </c>
      <c r="Q224" s="5"/>
      <c r="R224" s="5"/>
      <c r="AA224">
        <v>-1.4665575459783101E-2</v>
      </c>
      <c r="AM224" s="5"/>
      <c r="AV224">
        <v>-2.261358194772883E-2</v>
      </c>
    </row>
    <row r="225" spans="8:48" x14ac:dyDescent="0.25">
      <c r="H225">
        <v>1.1382310333999401E-2</v>
      </c>
      <c r="Q225" s="5"/>
      <c r="R225" s="5"/>
      <c r="AA225">
        <v>1.6279860507661021E-2</v>
      </c>
      <c r="AM225" s="5"/>
      <c r="AV225">
        <v>-1.380884594990203E-2</v>
      </c>
    </row>
    <row r="226" spans="8:48" x14ac:dyDescent="0.25">
      <c r="H226">
        <v>-2.3151962326931549E-2</v>
      </c>
      <c r="Q226" s="5"/>
      <c r="R226" s="5"/>
      <c r="AA226">
        <v>2.9572017193740989E-3</v>
      </c>
      <c r="AM226" s="5"/>
      <c r="AV226">
        <v>-2.7601773343948421E-2</v>
      </c>
    </row>
    <row r="227" spans="8:48" x14ac:dyDescent="0.25">
      <c r="H227">
        <v>5.952902720906688E-3</v>
      </c>
      <c r="Q227" s="5"/>
      <c r="R227" s="5"/>
      <c r="AA227">
        <v>2.9291775927138441E-2</v>
      </c>
      <c r="AM227" s="5"/>
      <c r="AV227">
        <v>2.9192679667592571E-2</v>
      </c>
    </row>
    <row r="228" spans="8:48" x14ac:dyDescent="0.25">
      <c r="H228">
        <v>-9.5576860348913668E-3</v>
      </c>
      <c r="Q228" s="5"/>
      <c r="R228" s="5"/>
      <c r="AA228">
        <v>3.3407727419402858E-2</v>
      </c>
      <c r="AM228" s="5"/>
      <c r="AV228">
        <v>2.1634250817564319E-2</v>
      </c>
    </row>
    <row r="229" spans="8:48" x14ac:dyDescent="0.25">
      <c r="H229">
        <v>-1.9514728630467292E-2</v>
      </c>
      <c r="Q229" s="5"/>
      <c r="R229" s="5"/>
      <c r="AA229">
        <v>6.0848081673820116E-3</v>
      </c>
      <c r="AM229" s="5"/>
      <c r="AV229">
        <v>3.5440779823022732E-2</v>
      </c>
    </row>
    <row r="230" spans="8:48" x14ac:dyDescent="0.25">
      <c r="H230">
        <v>-1.5672731635013249E-2</v>
      </c>
      <c r="Q230" s="5"/>
      <c r="R230" s="5"/>
      <c r="AA230">
        <v>6.7668725960124652E-3</v>
      </c>
      <c r="AM230" s="5"/>
      <c r="AV230">
        <v>6.6488423709502821E-3</v>
      </c>
    </row>
    <row r="231" spans="8:48" x14ac:dyDescent="0.25">
      <c r="H231">
        <v>3.7570615808794713E-2</v>
      </c>
      <c r="Q231" s="5"/>
      <c r="R231" s="5"/>
      <c r="AA231">
        <v>1.6649106374968529E-2</v>
      </c>
      <c r="AM231" s="5"/>
      <c r="AV231">
        <v>3.151712789730049E-2</v>
      </c>
    </row>
    <row r="232" spans="8:48" x14ac:dyDescent="0.25">
      <c r="H232">
        <v>2.53071769759034E-2</v>
      </c>
      <c r="Q232" s="5"/>
      <c r="R232" s="5"/>
      <c r="AA232">
        <v>-2.1460356479362321E-3</v>
      </c>
      <c r="AM232" s="5"/>
      <c r="AV232">
        <v>2.3294263248894439E-2</v>
      </c>
    </row>
    <row r="233" spans="8:48" x14ac:dyDescent="0.25">
      <c r="H233">
        <v>2.512859816124904E-2</v>
      </c>
      <c r="Q233" s="5"/>
      <c r="R233" s="5"/>
      <c r="AA233">
        <v>-3.1923733026844273E-2</v>
      </c>
      <c r="AM233" s="5"/>
      <c r="AV233">
        <v>7.649554397387486E-3</v>
      </c>
    </row>
    <row r="234" spans="8:48" x14ac:dyDescent="0.25">
      <c r="H234">
        <v>2.780408913352321E-2</v>
      </c>
      <c r="Q234" s="5"/>
      <c r="R234" s="5"/>
      <c r="AA234">
        <v>-1.813509454809654E-3</v>
      </c>
      <c r="AM234" s="5"/>
      <c r="AV234">
        <v>-2.3723185157718318E-2</v>
      </c>
    </row>
    <row r="235" spans="8:48" x14ac:dyDescent="0.25">
      <c r="H235">
        <v>-4.8089111970950282E-2</v>
      </c>
      <c r="Q235" s="5"/>
      <c r="R235" s="5"/>
      <c r="AA235">
        <v>3.8132729656777727E-2</v>
      </c>
      <c r="AM235" s="5"/>
      <c r="AV235">
        <v>-4.1517825989375902E-2</v>
      </c>
    </row>
    <row r="236" spans="8:48" x14ac:dyDescent="0.25">
      <c r="H236">
        <v>-1.1242776256640309E-2</v>
      </c>
      <c r="Q236" s="5"/>
      <c r="R236" s="5"/>
      <c r="AA236">
        <v>6.4340689919655317E-2</v>
      </c>
      <c r="AM236" s="5"/>
      <c r="AV236">
        <v>-1.579445718636727E-2</v>
      </c>
    </row>
    <row r="237" spans="8:48" x14ac:dyDescent="0.25">
      <c r="H237">
        <v>-4.3478899706599169E-2</v>
      </c>
      <c r="Q237" s="5"/>
      <c r="R237" s="5"/>
      <c r="AA237">
        <v>-2.7864219658307751E-2</v>
      </c>
      <c r="AM237" s="5"/>
      <c r="AV237">
        <v>-3.638030778118919E-2</v>
      </c>
    </row>
    <row r="238" spans="8:48" x14ac:dyDescent="0.25">
      <c r="H238">
        <v>-2.0926341495440221E-2</v>
      </c>
      <c r="Q238" s="5"/>
      <c r="R238" s="5"/>
      <c r="AA238">
        <v>-7.3817199624769524E-3</v>
      </c>
      <c r="AM238" s="5"/>
      <c r="AV238">
        <v>-2.0220524530552789E-2</v>
      </c>
    </row>
    <row r="239" spans="8:48" x14ac:dyDescent="0.25">
      <c r="H239">
        <v>-3.9081841808413363E-2</v>
      </c>
      <c r="Q239" s="5"/>
      <c r="R239" s="5"/>
      <c r="AA239">
        <v>-2.691909053800489E-2</v>
      </c>
      <c r="AM239" s="5"/>
      <c r="AV239">
        <v>-3.5234349265253193E-2</v>
      </c>
    </row>
    <row r="240" spans="8:48" x14ac:dyDescent="0.25">
      <c r="H240">
        <v>3.9124406314586281E-2</v>
      </c>
      <c r="Q240" s="5"/>
      <c r="R240" s="5"/>
      <c r="AA240">
        <v>1.930510662321817E-2</v>
      </c>
      <c r="AM240" s="5"/>
      <c r="AV240">
        <v>3.4949768443560507E-2</v>
      </c>
    </row>
    <row r="241" spans="8:48" x14ac:dyDescent="0.25">
      <c r="H241">
        <v>-3.4458536529136857E-2</v>
      </c>
      <c r="Q241" s="5"/>
      <c r="R241" s="5"/>
      <c r="AA241">
        <v>3.0225175871815111E-3</v>
      </c>
      <c r="AM241" s="5"/>
      <c r="AV241">
        <v>1.9067601416727579E-3</v>
      </c>
    </row>
    <row r="242" spans="8:48" x14ac:dyDescent="0.25">
      <c r="H242">
        <v>-1.6941356439225948E-2</v>
      </c>
      <c r="Q242" s="5"/>
      <c r="R242" s="5"/>
      <c r="AA242">
        <v>1.3098155134884149E-2</v>
      </c>
      <c r="AM242" s="5"/>
      <c r="AV242">
        <v>-3.9780065961214743E-3</v>
      </c>
    </row>
    <row r="243" spans="8:48" x14ac:dyDescent="0.25">
      <c r="H243">
        <v>-5.4572107555661536E-3</v>
      </c>
      <c r="Q243" s="5"/>
      <c r="R243" s="5"/>
      <c r="AA243">
        <v>2.440930199084744E-2</v>
      </c>
      <c r="AM243" s="5"/>
      <c r="AV243">
        <v>1.9246519449555171E-2</v>
      </c>
    </row>
    <row r="244" spans="8:48" x14ac:dyDescent="0.25">
      <c r="H244">
        <v>3.585609657043205E-3</v>
      </c>
      <c r="Q244" s="5"/>
      <c r="R244" s="5"/>
      <c r="AA244">
        <v>1.0517110179107411E-2</v>
      </c>
      <c r="AM244" s="5"/>
      <c r="AV244">
        <v>1.3914570447495689E-2</v>
      </c>
    </row>
    <row r="245" spans="8:48" x14ac:dyDescent="0.25">
      <c r="H245">
        <v>-3.4126379427530831E-3</v>
      </c>
      <c r="Q245" s="5"/>
      <c r="R245" s="5"/>
      <c r="AA245">
        <v>-8.91761147020728E-3</v>
      </c>
      <c r="AM245" s="5"/>
      <c r="AV245">
        <v>3.1960289139664382E-3</v>
      </c>
    </row>
    <row r="246" spans="8:48" x14ac:dyDescent="0.25">
      <c r="H246">
        <v>-3.3377130383114698E-2</v>
      </c>
      <c r="Q246" s="5"/>
      <c r="R246" s="5"/>
      <c r="AA246">
        <v>8.321801379804766E-3</v>
      </c>
      <c r="AM246" s="5"/>
      <c r="AV246">
        <v>-3.6075440865950298E-2</v>
      </c>
    </row>
    <row r="247" spans="8:48" x14ac:dyDescent="0.25">
      <c r="H247">
        <v>8.3063759477912079E-3</v>
      </c>
      <c r="Q247" s="5"/>
      <c r="R247" s="5"/>
      <c r="AA247">
        <v>1.054317499586226E-2</v>
      </c>
      <c r="AM247" s="5"/>
      <c r="AV247">
        <v>1.465154155178296E-2</v>
      </c>
    </row>
    <row r="248" spans="8:48" x14ac:dyDescent="0.25">
      <c r="H248">
        <v>1.7296331311181239E-2</v>
      </c>
      <c r="Q248" s="5"/>
      <c r="R248" s="5"/>
      <c r="AA248">
        <v>-5.5295829648380956E-3</v>
      </c>
      <c r="AM248" s="5"/>
      <c r="AV248">
        <v>3.1330899102072873E-2</v>
      </c>
    </row>
    <row r="249" spans="8:48" x14ac:dyDescent="0.25">
      <c r="H249">
        <v>-7.5782901717565323E-3</v>
      </c>
      <c r="Q249" s="5"/>
      <c r="R249" s="5"/>
      <c r="AA249">
        <v>-7.1663556238503001E-4</v>
      </c>
      <c r="AM249" s="5"/>
      <c r="AV249">
        <v>3.0125400281954959E-2</v>
      </c>
    </row>
    <row r="250" spans="8:48" x14ac:dyDescent="0.25">
      <c r="H250">
        <v>-1.6387174776791781E-2</v>
      </c>
      <c r="Q250" s="5"/>
      <c r="R250" s="5"/>
      <c r="AA250">
        <v>2.6363869167618001E-2</v>
      </c>
      <c r="AM250" s="5"/>
      <c r="AV250">
        <v>1.5713875575021179E-2</v>
      </c>
    </row>
    <row r="251" spans="8:48" x14ac:dyDescent="0.25">
      <c r="H251">
        <v>-6.2885582430783446E-2</v>
      </c>
      <c r="Q251" s="5"/>
      <c r="R251" s="5"/>
      <c r="AA251">
        <v>7.8218050921734124E-3</v>
      </c>
      <c r="AM251" s="5"/>
      <c r="AV251">
        <v>-3.113187507758099E-2</v>
      </c>
    </row>
    <row r="252" spans="8:48" x14ac:dyDescent="0.25">
      <c r="H252">
        <v>1.6609990086103931E-2</v>
      </c>
      <c r="Q252" s="5"/>
      <c r="R252" s="5"/>
      <c r="AA252">
        <v>2.5524149707947509E-2</v>
      </c>
      <c r="AM252" s="5"/>
      <c r="AV252">
        <v>1.379115725189348E-2</v>
      </c>
    </row>
    <row r="253" spans="8:48" x14ac:dyDescent="0.25">
      <c r="H253">
        <v>-6.8868115699099097E-4</v>
      </c>
      <c r="Q253" s="5"/>
      <c r="R253" s="5"/>
      <c r="AA253">
        <v>-1.352340712749168E-2</v>
      </c>
      <c r="AM253" s="5"/>
      <c r="AV253">
        <v>-2.433750195552209E-2</v>
      </c>
    </row>
    <row r="254" spans="8:48" x14ac:dyDescent="0.25">
      <c r="H254">
        <v>-2.084562600624543E-2</v>
      </c>
      <c r="Q254" s="5"/>
      <c r="R254" s="5"/>
      <c r="AA254">
        <v>-3.111940031316025E-2</v>
      </c>
      <c r="AM254" s="5"/>
      <c r="AV254">
        <v>-3.9468264134411207E-2</v>
      </c>
    </row>
    <row r="255" spans="8:48" x14ac:dyDescent="0.25">
      <c r="H255">
        <v>1.915891995656924E-2</v>
      </c>
      <c r="Q255" s="5"/>
      <c r="R255" s="5"/>
      <c r="AA255">
        <v>6.8630184815174694E-3</v>
      </c>
      <c r="AM255" s="5"/>
      <c r="AV255">
        <v>4.0022254851076668E-2</v>
      </c>
    </row>
    <row r="256" spans="8:48" x14ac:dyDescent="0.25">
      <c r="H256">
        <v>1.46898176593258E-2</v>
      </c>
      <c r="Q256" s="5"/>
      <c r="R256" s="5"/>
      <c r="AA256">
        <v>6.8897307216219932E-3</v>
      </c>
      <c r="AM256" s="5"/>
      <c r="AV256">
        <v>3.1138245311835961E-3</v>
      </c>
    </row>
    <row r="257" spans="8:48" x14ac:dyDescent="0.25">
      <c r="H257">
        <v>1.282342047688451E-2</v>
      </c>
      <c r="Q257" s="5"/>
      <c r="R257" s="5"/>
      <c r="AA257">
        <v>2.2857622552296911E-2</v>
      </c>
      <c r="AM257" s="5"/>
      <c r="AV257">
        <v>3.5145265274742689E-2</v>
      </c>
    </row>
    <row r="258" spans="8:48" x14ac:dyDescent="0.25">
      <c r="H258">
        <v>-3.1672421862998908E-2</v>
      </c>
      <c r="Q258" s="5"/>
      <c r="R258" s="5"/>
      <c r="AA258">
        <v>1.13963397301099E-2</v>
      </c>
      <c r="AM258" s="5"/>
      <c r="AV258">
        <v>1.382798814029652E-2</v>
      </c>
    </row>
    <row r="259" spans="8:48" x14ac:dyDescent="0.25">
      <c r="H259">
        <v>-3.1587268529245177E-2</v>
      </c>
      <c r="Q259" s="5"/>
      <c r="R259" s="5"/>
      <c r="AA259">
        <v>2.886184611347507E-2</v>
      </c>
      <c r="AM259" s="5"/>
      <c r="AV259">
        <v>-2.9866074605068272E-3</v>
      </c>
    </row>
    <row r="260" spans="8:48" x14ac:dyDescent="0.25">
      <c r="H260">
        <v>2.0505357959071161E-2</v>
      </c>
      <c r="Q260" s="5"/>
      <c r="R260" s="5"/>
      <c r="AA260">
        <v>3.5643995060304093E-2</v>
      </c>
      <c r="AM260" s="5"/>
      <c r="AV260">
        <v>3.117136276240515E-2</v>
      </c>
    </row>
    <row r="261" spans="8:48" x14ac:dyDescent="0.25">
      <c r="H261">
        <v>-3.1450295786522087E-2</v>
      </c>
      <c r="Q261" s="5"/>
      <c r="R261" s="5"/>
      <c r="AA261">
        <v>4.0239291400124277E-2</v>
      </c>
      <c r="AM261" s="5"/>
      <c r="AV261">
        <v>3.3960739517297218E-3</v>
      </c>
    </row>
    <row r="262" spans="8:48" x14ac:dyDescent="0.25">
      <c r="H262">
        <v>9.259323487976906E-2</v>
      </c>
      <c r="Q262" s="5"/>
      <c r="R262" s="5"/>
      <c r="AA262">
        <v>4.1662754138530163E-2</v>
      </c>
      <c r="AM262" s="5"/>
      <c r="AV262">
        <v>4.1791346213103861E-2</v>
      </c>
    </row>
    <row r="263" spans="8:48" x14ac:dyDescent="0.25">
      <c r="H263">
        <v>2.6238823651720439E-2</v>
      </c>
      <c r="Q263" s="5"/>
      <c r="R263" s="5"/>
      <c r="AA263">
        <v>-1.3907640184609349E-2</v>
      </c>
      <c r="AM263" s="5"/>
      <c r="AV263">
        <v>-1.0901923435217809E-3</v>
      </c>
    </row>
    <row r="264" spans="8:48" x14ac:dyDescent="0.25">
      <c r="H264">
        <v>6.5975853200265624E-2</v>
      </c>
      <c r="Q264" s="5"/>
      <c r="R264" s="5"/>
      <c r="AA264">
        <v>2.4093497931091119E-2</v>
      </c>
      <c r="AM264" s="5"/>
      <c r="AV264">
        <v>3.434487042998232E-2</v>
      </c>
    </row>
    <row r="265" spans="8:48" x14ac:dyDescent="0.25">
      <c r="H265">
        <v>1.767887778691192E-2</v>
      </c>
      <c r="Q265" s="5"/>
      <c r="R265" s="5"/>
      <c r="AA265">
        <v>-1.3895068495064991E-2</v>
      </c>
      <c r="AM265" s="5"/>
      <c r="AV265">
        <v>-7.1883364129777154E-3</v>
      </c>
    </row>
    <row r="266" spans="8:48" x14ac:dyDescent="0.25">
      <c r="H266">
        <v>-2.135223787051967E-2</v>
      </c>
      <c r="Q266" s="5"/>
      <c r="R266" s="5"/>
      <c r="AA266">
        <v>1.165742189772348E-2</v>
      </c>
      <c r="AM266" s="5"/>
      <c r="AV266">
        <v>-1.2844953489069199E-2</v>
      </c>
    </row>
    <row r="267" spans="8:48" x14ac:dyDescent="0.25">
      <c r="H267">
        <v>-1.0281567597986589E-2</v>
      </c>
      <c r="Q267" s="5"/>
      <c r="R267" s="5"/>
      <c r="AA267">
        <v>-1.687573778819863E-2</v>
      </c>
      <c r="AM267" s="5"/>
      <c r="AV267">
        <v>1.555643993829201E-2</v>
      </c>
    </row>
    <row r="268" spans="8:48" x14ac:dyDescent="0.25">
      <c r="H268">
        <v>-3.3646872649095272E-2</v>
      </c>
      <c r="Q268" s="5"/>
      <c r="R268" s="5"/>
      <c r="AA268">
        <v>-7.6824708236201952E-2</v>
      </c>
      <c r="AM268" s="5"/>
      <c r="AV268">
        <v>-1.1972842273767111E-2</v>
      </c>
    </row>
    <row r="269" spans="8:48" x14ac:dyDescent="0.25">
      <c r="H269">
        <v>3.5954101115753923E-2</v>
      </c>
      <c r="Q269" s="5"/>
      <c r="R269" s="5"/>
      <c r="AA269">
        <v>3.0876277277193161E-2</v>
      </c>
      <c r="AM269" s="5"/>
      <c r="AV269">
        <v>4.3733342061270672E-3</v>
      </c>
    </row>
    <row r="270" spans="8:48" x14ac:dyDescent="0.25">
      <c r="H270">
        <v>-6.4176819512539202E-2</v>
      </c>
      <c r="Q270" s="5"/>
      <c r="R270" s="5"/>
      <c r="AA270">
        <v>4.3922290407470407E-2</v>
      </c>
      <c r="AM270" s="5"/>
      <c r="AV270">
        <v>-1.6480681105900931E-2</v>
      </c>
    </row>
    <row r="271" spans="8:48" x14ac:dyDescent="0.25">
      <c r="H271">
        <v>-2.2817710262983269E-2</v>
      </c>
      <c r="Q271" s="5"/>
      <c r="R271" s="5"/>
      <c r="AA271">
        <v>2.2177673634811761E-2</v>
      </c>
      <c r="AM271" s="5"/>
      <c r="AV271">
        <v>-1.7917086981656529E-2</v>
      </c>
    </row>
    <row r="272" spans="8:48" x14ac:dyDescent="0.25">
      <c r="H272">
        <v>3.2949012423247041E-2</v>
      </c>
      <c r="Q272" s="5"/>
      <c r="R272" s="5"/>
      <c r="AA272">
        <v>3.5307689113445728E-2</v>
      </c>
      <c r="AM272" s="5"/>
      <c r="AV272">
        <v>3.1727549932099891E-2</v>
      </c>
    </row>
    <row r="273" spans="8:48" x14ac:dyDescent="0.25">
      <c r="H273">
        <v>4.977188554909695E-3</v>
      </c>
      <c r="Q273" s="5"/>
      <c r="R273" s="5"/>
      <c r="AA273">
        <v>2.2050404385146261E-2</v>
      </c>
      <c r="AM273" s="5"/>
      <c r="AV273">
        <v>4.014850747053849E-2</v>
      </c>
    </row>
    <row r="274" spans="8:48" x14ac:dyDescent="0.25">
      <c r="H274">
        <v>-3.4160874764989108E-2</v>
      </c>
      <c r="Q274" s="5"/>
      <c r="R274" s="5"/>
      <c r="AA274">
        <v>-1.4702573831525109E-2</v>
      </c>
      <c r="AM274" s="5"/>
      <c r="AV274">
        <v>-2.817472266311348E-2</v>
      </c>
    </row>
    <row r="275" spans="8:48" x14ac:dyDescent="0.25">
      <c r="H275">
        <v>-2.6670619610356262E-2</v>
      </c>
      <c r="Q275" s="5"/>
      <c r="R275" s="5"/>
      <c r="AA275">
        <v>-1.7680463118872732E-2</v>
      </c>
      <c r="AM275" s="5"/>
      <c r="AV275">
        <v>-1.6642673899446129E-2</v>
      </c>
    </row>
    <row r="276" spans="8:48" x14ac:dyDescent="0.25">
      <c r="H276">
        <v>-2.995914341475794E-2</v>
      </c>
      <c r="Q276" s="5"/>
      <c r="R276" s="5"/>
      <c r="AA276">
        <v>-7.433561976887066E-3</v>
      </c>
      <c r="AM276" s="5"/>
      <c r="AV276">
        <v>5.4601315269851231E-3</v>
      </c>
    </row>
    <row r="277" spans="8:48" x14ac:dyDescent="0.25">
      <c r="H277">
        <v>-3.8682526302772427E-2</v>
      </c>
      <c r="Q277" s="5"/>
      <c r="R277" s="5"/>
      <c r="AA277">
        <v>-3.6182722318036882E-2</v>
      </c>
      <c r="AM277" s="5"/>
      <c r="AV277">
        <v>1.5695274620226601E-2</v>
      </c>
    </row>
    <row r="278" spans="8:48" x14ac:dyDescent="0.25">
      <c r="H278">
        <v>-4.8070699943153182E-2</v>
      </c>
      <c r="Q278" s="5"/>
      <c r="R278" s="5"/>
      <c r="AA278">
        <v>-2.963236734787323E-2</v>
      </c>
      <c r="AM278" s="5"/>
      <c r="AV278">
        <v>-4.4658787255152897E-2</v>
      </c>
    </row>
    <row r="279" spans="8:48" x14ac:dyDescent="0.25">
      <c r="H279">
        <v>-9.6831323443655019E-3</v>
      </c>
      <c r="Q279" s="5"/>
      <c r="R279" s="5"/>
      <c r="AA279">
        <v>-2.1593682915771678E-3</v>
      </c>
      <c r="AM279" s="5"/>
      <c r="AV279">
        <v>-1.748169908782269E-3</v>
      </c>
    </row>
    <row r="280" spans="8:48" x14ac:dyDescent="0.25">
      <c r="H280">
        <v>-7.9055107116411463E-3</v>
      </c>
      <c r="Q280" s="5"/>
      <c r="R280" s="5"/>
      <c r="AA280">
        <v>-2.762592638988056E-2</v>
      </c>
      <c r="AM280" s="5"/>
      <c r="AV280">
        <v>-3.5923791682899012E-2</v>
      </c>
    </row>
    <row r="281" spans="8:48" x14ac:dyDescent="0.25">
      <c r="H281">
        <v>-4.5733245756271718E-2</v>
      </c>
      <c r="Q281" s="5"/>
      <c r="R281" s="5"/>
      <c r="AA281">
        <v>-5.7793360511642002E-2</v>
      </c>
      <c r="AM281" s="5"/>
      <c r="AV281">
        <v>-6.536178169417553E-2</v>
      </c>
    </row>
    <row r="282" spans="8:48" x14ac:dyDescent="0.25">
      <c r="H282">
        <v>-1.1479063768784419E-2</v>
      </c>
      <c r="Q282" s="5"/>
      <c r="R282" s="5"/>
      <c r="AA282">
        <v>2.8592156587740059E-3</v>
      </c>
      <c r="AM282" s="5"/>
      <c r="AV282">
        <v>-5.2348926240881458E-2</v>
      </c>
    </row>
    <row r="283" spans="8:48" x14ac:dyDescent="0.25">
      <c r="H283">
        <v>-3.2248352250325969E-2</v>
      </c>
      <c r="Q283" s="5"/>
      <c r="R283" s="5"/>
      <c r="AA283">
        <v>-1.2915067060556999E-2</v>
      </c>
      <c r="AM283" s="5"/>
      <c r="AV283">
        <v>-3.3938557487395681E-2</v>
      </c>
    </row>
    <row r="284" spans="8:48" x14ac:dyDescent="0.25">
      <c r="H284">
        <v>9.2221469561978766E-3</v>
      </c>
      <c r="Q284" s="5"/>
      <c r="R284" s="5"/>
      <c r="AA284">
        <v>3.1794954571590199E-2</v>
      </c>
      <c r="AM284" s="5"/>
      <c r="AV284">
        <v>-2.360239834246517E-3</v>
      </c>
    </row>
    <row r="285" spans="8:48" x14ac:dyDescent="0.25">
      <c r="H285">
        <v>1.989903421409931E-4</v>
      </c>
      <c r="Q285" s="5"/>
      <c r="R285" s="5"/>
      <c r="AA285">
        <v>-3.2784824800783978E-2</v>
      </c>
      <c r="AM285" s="5"/>
      <c r="AV285">
        <v>-3.1371274552319021E-2</v>
      </c>
    </row>
    <row r="286" spans="8:48" x14ac:dyDescent="0.25">
      <c r="H286">
        <v>2.425099780094591E-2</v>
      </c>
      <c r="Q286" s="5"/>
      <c r="R286" s="5"/>
      <c r="AA286">
        <v>1.0096738989733281E-2</v>
      </c>
      <c r="AM286" s="5"/>
      <c r="AV286">
        <v>3.4610385307680021E-2</v>
      </c>
    </row>
    <row r="287" spans="8:48" x14ac:dyDescent="0.25">
      <c r="H287">
        <v>-1.7929060865274071E-2</v>
      </c>
      <c r="Q287" s="5"/>
      <c r="R287" s="5"/>
      <c r="AA287">
        <v>-2.957114137994904E-2</v>
      </c>
      <c r="AM287" s="5"/>
      <c r="AV287">
        <v>-1.257372899377537E-2</v>
      </c>
    </row>
    <row r="288" spans="8:48" x14ac:dyDescent="0.25">
      <c r="H288">
        <v>-1.212060956913253E-2</v>
      </c>
      <c r="Q288" s="5"/>
      <c r="R288" s="5"/>
      <c r="AA288">
        <v>-1.387344494907819E-2</v>
      </c>
      <c r="AM288" s="5"/>
      <c r="AV288">
        <v>-4.1031186302145133E-2</v>
      </c>
    </row>
    <row r="289" spans="8:48" x14ac:dyDescent="0.25">
      <c r="H289">
        <v>-1.703307528552736E-2</v>
      </c>
      <c r="Q289" s="5"/>
      <c r="R289" s="5"/>
      <c r="AA289">
        <v>1.6190312961543159E-2</v>
      </c>
      <c r="AM289" s="5"/>
      <c r="AV289">
        <v>-9.2182123394889161E-3</v>
      </c>
    </row>
    <row r="290" spans="8:48" x14ac:dyDescent="0.25">
      <c r="H290">
        <v>-4.7382841104215839E-2</v>
      </c>
      <c r="Q290" s="5"/>
      <c r="R290" s="5"/>
      <c r="AA290">
        <v>-4.3576828624999578E-2</v>
      </c>
      <c r="AM290" s="5"/>
      <c r="AV290">
        <v>-2.408659399056888E-2</v>
      </c>
    </row>
    <row r="291" spans="8:48" x14ac:dyDescent="0.25">
      <c r="H291">
        <v>-1.0274309757450971E-2</v>
      </c>
      <c r="Q291" s="5"/>
      <c r="R291" s="5"/>
      <c r="AA291">
        <v>-1.111460046681388E-2</v>
      </c>
      <c r="AM291" s="5"/>
      <c r="AV291">
        <v>-8.9581659576697167E-3</v>
      </c>
    </row>
    <row r="292" spans="8:48" x14ac:dyDescent="0.25">
      <c r="H292">
        <v>5.2548820738724418E-2</v>
      </c>
      <c r="Q292" s="5"/>
      <c r="R292" s="5"/>
      <c r="AA292">
        <v>-5.2159053334628466E-3</v>
      </c>
      <c r="AM292" s="5"/>
      <c r="AV292">
        <v>-1.043553209706753E-2</v>
      </c>
    </row>
    <row r="293" spans="8:48" x14ac:dyDescent="0.25">
      <c r="H293">
        <v>-3.6239971177903299E-3</v>
      </c>
      <c r="Q293" s="5"/>
      <c r="R293" s="5"/>
      <c r="AA293">
        <v>-1.687231689789416E-2</v>
      </c>
      <c r="AM293" s="5"/>
      <c r="AV293">
        <v>-1.613515464599382E-2</v>
      </c>
    </row>
    <row r="294" spans="8:48" x14ac:dyDescent="0.25">
      <c r="H294">
        <v>7.0110988137038963E-3</v>
      </c>
      <c r="Q294" s="5"/>
      <c r="R294" s="5"/>
      <c r="AA294">
        <v>-4.0658533931143721E-2</v>
      </c>
      <c r="AM294" s="5"/>
      <c r="AV294">
        <v>-4.6642337140883852E-2</v>
      </c>
    </row>
    <row r="295" spans="8:48" x14ac:dyDescent="0.25">
      <c r="H295">
        <v>-4.6809442699149786E-3</v>
      </c>
      <c r="Q295" s="5"/>
      <c r="R295" s="5"/>
      <c r="AA295">
        <v>-6.0331485519591679E-3</v>
      </c>
      <c r="AM295" s="5"/>
      <c r="AV295">
        <v>-3.415352450230192E-2</v>
      </c>
    </row>
    <row r="296" spans="8:48" x14ac:dyDescent="0.25">
      <c r="H296">
        <v>-2.1877315413116862E-2</v>
      </c>
      <c r="Q296" s="5"/>
      <c r="R296" s="5"/>
      <c r="AA296">
        <v>2.346178525892512E-2</v>
      </c>
      <c r="AM296" s="5"/>
      <c r="AV296">
        <v>3.6717403514127347E-2</v>
      </c>
    </row>
    <row r="297" spans="8:48" x14ac:dyDescent="0.25">
      <c r="H297">
        <v>4.4020633517832374E-3</v>
      </c>
      <c r="Q297" s="5"/>
      <c r="R297" s="5"/>
      <c r="AA297">
        <v>-3.14116408995114E-2</v>
      </c>
      <c r="AM297" s="5"/>
      <c r="AV297">
        <v>-3.5460534572158697E-2</v>
      </c>
    </row>
    <row r="298" spans="8:48" x14ac:dyDescent="0.25">
      <c r="H298">
        <v>-4.8442248755186691E-3</v>
      </c>
      <c r="Q298" s="5"/>
      <c r="R298" s="5"/>
      <c r="AA298">
        <v>-1.115241421655238E-2</v>
      </c>
      <c r="AM298" s="5"/>
      <c r="AV298">
        <v>-4.822697204172989E-2</v>
      </c>
    </row>
    <row r="299" spans="8:48" x14ac:dyDescent="0.25">
      <c r="H299">
        <v>8.3650309493926728E-3</v>
      </c>
      <c r="Q299" s="5"/>
      <c r="R299" s="5"/>
      <c r="AA299">
        <v>1.559513098649631E-2</v>
      </c>
      <c r="AM299" s="5"/>
      <c r="AV299">
        <v>-1.812011502611989E-2</v>
      </c>
    </row>
    <row r="300" spans="8:48" x14ac:dyDescent="0.25">
      <c r="H300">
        <v>-2.8086011239487189E-3</v>
      </c>
      <c r="Q300" s="5"/>
      <c r="R300" s="5"/>
      <c r="AA300">
        <v>-9.9587492528242939E-3</v>
      </c>
      <c r="AM300" s="5"/>
      <c r="AV300">
        <v>2.714657668359842E-3</v>
      </c>
    </row>
    <row r="301" spans="8:48" x14ac:dyDescent="0.25">
      <c r="H301">
        <v>-3.026068988976784E-2</v>
      </c>
      <c r="Q301" s="5"/>
      <c r="R301" s="5"/>
      <c r="AA301">
        <v>-9.0607933152805922E-2</v>
      </c>
      <c r="AM301" s="5"/>
      <c r="AV301">
        <v>-6.6989117394008868E-2</v>
      </c>
    </row>
    <row r="302" spans="8:48" x14ac:dyDescent="0.25">
      <c r="H302">
        <v>9.7831305938515158E-3</v>
      </c>
      <c r="Q302" s="5"/>
      <c r="R302" s="5"/>
      <c r="AA302">
        <v>-3.1289342006887579E-2</v>
      </c>
      <c r="AM302" s="5"/>
      <c r="AV302">
        <v>-2.525978346933911E-2</v>
      </c>
    </row>
    <row r="303" spans="8:48" x14ac:dyDescent="0.25">
      <c r="H303">
        <v>-3.4342292638151022E-2</v>
      </c>
      <c r="Q303" s="5"/>
      <c r="R303" s="5"/>
      <c r="AA303">
        <v>-2.6746896370124219E-2</v>
      </c>
      <c r="AM303" s="5"/>
      <c r="AV303">
        <v>-8.0978813576696156E-3</v>
      </c>
    </row>
    <row r="304" spans="8:48" x14ac:dyDescent="0.25">
      <c r="H304">
        <v>-2.4119852490043629E-3</v>
      </c>
      <c r="Q304" s="5"/>
      <c r="R304" s="5"/>
      <c r="AA304">
        <v>-2.8947441672702579E-2</v>
      </c>
      <c r="AM304" s="5"/>
      <c r="AV304">
        <v>1.25086510979622E-2</v>
      </c>
    </row>
    <row r="305" spans="8:48" x14ac:dyDescent="0.25">
      <c r="H305">
        <v>5.8568301707451233E-3</v>
      </c>
      <c r="Q305" s="5"/>
      <c r="R305" s="5"/>
      <c r="AA305">
        <v>4.0626717012315332E-3</v>
      </c>
      <c r="AM305" s="5"/>
      <c r="AV305">
        <v>-9.2978172948176181E-3</v>
      </c>
    </row>
    <row r="306" spans="8:48" x14ac:dyDescent="0.25">
      <c r="H306">
        <v>-3.1998242810779439E-3</v>
      </c>
      <c r="Q306" s="5"/>
      <c r="R306" s="5"/>
      <c r="AA306">
        <v>-5.6264983367075583E-3</v>
      </c>
      <c r="AM306" s="5"/>
      <c r="AV306">
        <v>-1.8455145267515341E-4</v>
      </c>
    </row>
    <row r="307" spans="8:48" x14ac:dyDescent="0.25">
      <c r="H307">
        <v>-3.4597740419514779E-2</v>
      </c>
      <c r="Q307" s="5"/>
      <c r="R307" s="5"/>
      <c r="AA307">
        <v>-3.1121921941729719E-2</v>
      </c>
      <c r="AM307" s="5"/>
      <c r="AV307">
        <v>-3.7465012319381097E-2</v>
      </c>
    </row>
    <row r="308" spans="8:48" x14ac:dyDescent="0.25">
      <c r="H308">
        <v>-5.3418016576002467E-2</v>
      </c>
      <c r="Q308" s="5"/>
      <c r="R308" s="5"/>
      <c r="AA308">
        <v>-1.7555107139519091E-2</v>
      </c>
      <c r="AM308" s="5"/>
      <c r="AV308">
        <v>-1.880321033911159E-2</v>
      </c>
    </row>
    <row r="309" spans="8:48" x14ac:dyDescent="0.25">
      <c r="H309">
        <v>-1.018921472224856E-2</v>
      </c>
      <c r="Q309" s="5"/>
      <c r="R309" s="5"/>
      <c r="AA309">
        <v>8.0949829478179931E-3</v>
      </c>
      <c r="AM309" s="5"/>
      <c r="AV309">
        <v>1.4430039000090589E-2</v>
      </c>
    </row>
    <row r="310" spans="8:48" x14ac:dyDescent="0.25">
      <c r="H310">
        <v>2.762472928023766E-2</v>
      </c>
      <c r="Q310" s="5"/>
      <c r="R310" s="5"/>
      <c r="AA310">
        <v>4.1306026949670227E-2</v>
      </c>
      <c r="AM310" s="5"/>
      <c r="AV310">
        <v>6.6167133374893605E-2</v>
      </c>
    </row>
    <row r="311" spans="8:48" x14ac:dyDescent="0.25">
      <c r="H311">
        <v>3.9208631667050957E-2</v>
      </c>
      <c r="Q311" s="5"/>
      <c r="R311" s="5"/>
      <c r="AA311">
        <v>2.1957531570715911E-2</v>
      </c>
      <c r="AM311" s="5"/>
      <c r="AV311">
        <v>1.2404262647192211E-2</v>
      </c>
    </row>
    <row r="312" spans="8:48" x14ac:dyDescent="0.25">
      <c r="H312">
        <v>-3.2367313880134522E-3</v>
      </c>
      <c r="Q312" s="5"/>
      <c r="R312" s="5"/>
      <c r="AA312">
        <v>-3.6539905568763333E-2</v>
      </c>
      <c r="AM312" s="5"/>
      <c r="AV312">
        <v>7.4863537238668218E-3</v>
      </c>
    </row>
    <row r="313" spans="8:48" x14ac:dyDescent="0.25">
      <c r="H313">
        <v>1.2001239929653979E-2</v>
      </c>
      <c r="Q313" s="5"/>
      <c r="R313" s="5"/>
      <c r="AA313">
        <v>-3.2556995158556153E-2</v>
      </c>
      <c r="AM313" s="5"/>
      <c r="AV313">
        <v>-2.9344141453136459E-3</v>
      </c>
    </row>
    <row r="314" spans="8:48" x14ac:dyDescent="0.25">
      <c r="H314">
        <v>4.2914944091884753E-2</v>
      </c>
      <c r="Q314" s="5"/>
      <c r="R314" s="5"/>
      <c r="AA314">
        <v>1.687078515796811E-2</v>
      </c>
      <c r="AM314" s="5"/>
      <c r="AV314">
        <v>-9.282029393002128E-3</v>
      </c>
    </row>
    <row r="315" spans="8:48" x14ac:dyDescent="0.25">
      <c r="H315">
        <v>1.330020993949892E-2</v>
      </c>
      <c r="Q315" s="5"/>
      <c r="R315" s="5"/>
      <c r="AA315">
        <v>-1.2889961688271129E-2</v>
      </c>
      <c r="AM315" s="5"/>
      <c r="AV315">
        <v>-1.133256325987702E-2</v>
      </c>
    </row>
    <row r="316" spans="8:48" x14ac:dyDescent="0.25">
      <c r="H316">
        <v>3.9888741397154377E-2</v>
      </c>
      <c r="Q316" s="5"/>
      <c r="R316" s="5"/>
      <c r="AA316">
        <v>-3.0082679282297849E-2</v>
      </c>
      <c r="AM316" s="5"/>
      <c r="AV316">
        <v>-3.5635849580894823E-2</v>
      </c>
    </row>
    <row r="317" spans="8:48" x14ac:dyDescent="0.25">
      <c r="H317">
        <v>-3.0741333617221929E-2</v>
      </c>
      <c r="Q317" s="5"/>
      <c r="R317" s="5"/>
      <c r="AA317">
        <v>-2.3444082315147632E-2</v>
      </c>
      <c r="AM317" s="5"/>
      <c r="AV317">
        <v>1.4302106335391831E-2</v>
      </c>
    </row>
    <row r="318" spans="8:48" x14ac:dyDescent="0.25">
      <c r="H318">
        <v>1.034628661238911E-2</v>
      </c>
      <c r="Q318" s="5"/>
      <c r="R318" s="5"/>
      <c r="AA318">
        <v>4.4409379739521419E-3</v>
      </c>
      <c r="AM318" s="5"/>
      <c r="AV318">
        <v>-2.53359533405169E-3</v>
      </c>
    </row>
    <row r="319" spans="8:48" x14ac:dyDescent="0.25">
      <c r="H319">
        <v>-9.7703595301378947E-3</v>
      </c>
      <c r="Q319" s="5"/>
      <c r="R319" s="5"/>
      <c r="AA319">
        <v>-9.0101251786545711E-3</v>
      </c>
      <c r="AM319" s="5"/>
      <c r="AV319">
        <v>-1.3031114912663851E-2</v>
      </c>
    </row>
    <row r="320" spans="8:48" x14ac:dyDescent="0.25">
      <c r="H320">
        <v>-2.4679597130371989E-2</v>
      </c>
      <c r="Q320" s="5"/>
      <c r="R320" s="5"/>
      <c r="AA320">
        <v>-3.3640640255857307E-2</v>
      </c>
      <c r="AM320" s="5"/>
      <c r="AV320">
        <v>-9.2892768178780047E-2</v>
      </c>
    </row>
    <row r="321" spans="8:48" x14ac:dyDescent="0.25">
      <c r="H321">
        <v>-2.297048229668272E-2</v>
      </c>
      <c r="Q321" s="5"/>
      <c r="R321" s="5"/>
      <c r="AA321">
        <v>-2.8645762929532049E-3</v>
      </c>
      <c r="AM321" s="5"/>
      <c r="AV321">
        <v>-2.3633138815034149E-2</v>
      </c>
    </row>
    <row r="322" spans="8:48" x14ac:dyDescent="0.25">
      <c r="H322">
        <v>-2.03363456986724E-2</v>
      </c>
      <c r="Q322" s="5"/>
      <c r="R322" s="5"/>
      <c r="AA322">
        <v>3.118593249622215E-2</v>
      </c>
      <c r="AM322" s="5"/>
      <c r="AV322">
        <v>6.7337015222041323E-3</v>
      </c>
    </row>
    <row r="323" spans="8:48" x14ac:dyDescent="0.25">
      <c r="H323">
        <v>-3.5913102815851611E-2</v>
      </c>
      <c r="Q323" s="5"/>
      <c r="R323" s="5"/>
      <c r="AA323">
        <v>4.7150610697591208E-4</v>
      </c>
      <c r="AM323" s="5"/>
      <c r="AV323">
        <v>-2.2584550481480468E-2</v>
      </c>
    </row>
    <row r="324" spans="8:48" x14ac:dyDescent="0.25">
      <c r="H324">
        <v>-5.232325492061831E-2</v>
      </c>
      <c r="Q324" s="5"/>
      <c r="R324" s="5"/>
      <c r="AA324">
        <v>-1.2085763893869041E-2</v>
      </c>
      <c r="AM324" s="5"/>
      <c r="AV324">
        <v>-2.094095438533557E-2</v>
      </c>
    </row>
    <row r="325" spans="8:48" x14ac:dyDescent="0.25">
      <c r="H325">
        <v>-5.4638238322812928E-2</v>
      </c>
      <c r="Q325" s="5"/>
      <c r="R325" s="5"/>
      <c r="AA325">
        <v>-7.546489753584365E-3</v>
      </c>
      <c r="AM325" s="5"/>
      <c r="AV325">
        <v>-2.2779763608025281E-2</v>
      </c>
    </row>
    <row r="326" spans="8:48" x14ac:dyDescent="0.25">
      <c r="H326">
        <v>-7.6933586728938699E-3</v>
      </c>
      <c r="Q326" s="5"/>
      <c r="R326" s="5"/>
      <c r="AA326">
        <v>1.040785400775312E-2</v>
      </c>
      <c r="AM326" s="5"/>
      <c r="AV326">
        <v>7.5635652664886536E-3</v>
      </c>
    </row>
    <row r="327" spans="8:48" x14ac:dyDescent="0.25">
      <c r="H327">
        <v>-2.6634989143700549E-2</v>
      </c>
      <c r="Q327" s="5"/>
      <c r="R327" s="5"/>
      <c r="AA327">
        <v>-1.017999493107016E-2</v>
      </c>
      <c r="AM327" s="5"/>
      <c r="AV327">
        <v>-8.2915860444954421E-3</v>
      </c>
    </row>
    <row r="328" spans="8:48" x14ac:dyDescent="0.25">
      <c r="H328">
        <v>-9.3568285160113649E-3</v>
      </c>
      <c r="Q328" s="5"/>
      <c r="R328" s="5"/>
      <c r="AA328">
        <v>-1.5171466993664709E-2</v>
      </c>
      <c r="AM328" s="5"/>
      <c r="AV328">
        <v>-7.7054929539074326E-3</v>
      </c>
    </row>
    <row r="329" spans="8:48" x14ac:dyDescent="0.25">
      <c r="H329">
        <v>1.0528205171375409E-2</v>
      </c>
      <c r="Q329" s="5"/>
      <c r="R329" s="5"/>
      <c r="AA329">
        <v>-1.130744813238411E-2</v>
      </c>
      <c r="AM329" s="5"/>
      <c r="AV329">
        <v>6.8443579102239766E-3</v>
      </c>
    </row>
    <row r="330" spans="8:48" x14ac:dyDescent="0.25">
      <c r="H330">
        <v>-2.837557168174178E-2</v>
      </c>
      <c r="Q330" s="5"/>
      <c r="R330" s="5"/>
      <c r="AA330">
        <v>-9.8721054770668868E-3</v>
      </c>
      <c r="AM330" s="5"/>
      <c r="AV330">
        <v>-2.0640481049231042E-2</v>
      </c>
    </row>
    <row r="331" spans="8:48" x14ac:dyDescent="0.25">
      <c r="H331">
        <v>3.0934195501888358E-2</v>
      </c>
      <c r="Q331" s="5"/>
      <c r="R331" s="5"/>
      <c r="AA331">
        <v>4.984105292496175E-2</v>
      </c>
      <c r="AM331" s="5"/>
      <c r="AV331">
        <v>-8.3935311443661051E-3</v>
      </c>
    </row>
    <row r="332" spans="8:48" x14ac:dyDescent="0.25">
      <c r="H332">
        <v>1.3185744614855889E-2</v>
      </c>
      <c r="Q332" s="5"/>
      <c r="R332" s="5"/>
      <c r="AA332">
        <v>1.172208802908962E-2</v>
      </c>
      <c r="AM332" s="5"/>
      <c r="AV332">
        <v>6.3684967923323926E-2</v>
      </c>
    </row>
    <row r="333" spans="8:48" x14ac:dyDescent="0.25">
      <c r="H333">
        <v>3.5334315629664431E-3</v>
      </c>
      <c r="Q333" s="5"/>
      <c r="R333" s="5"/>
      <c r="AA333">
        <v>-3.6886114020525093E-2</v>
      </c>
      <c r="AM333" s="5"/>
      <c r="AV333">
        <v>3.387673939755793E-3</v>
      </c>
    </row>
    <row r="334" spans="8:48" x14ac:dyDescent="0.25">
      <c r="H334">
        <v>9.8823682774443356E-3</v>
      </c>
      <c r="Q334" s="5"/>
      <c r="R334" s="5"/>
      <c r="AA334">
        <v>-1.1001994426535929E-2</v>
      </c>
      <c r="AM334" s="5"/>
      <c r="AV334">
        <v>-3.6053235533108831E-2</v>
      </c>
    </row>
    <row r="335" spans="8:48" x14ac:dyDescent="0.25">
      <c r="H335">
        <v>3.3800089543872973E-2</v>
      </c>
      <c r="Q335" s="5"/>
      <c r="R335" s="5"/>
      <c r="AA335">
        <v>8.8925066216979359E-3</v>
      </c>
      <c r="AM335" s="5"/>
      <c r="AV335">
        <v>2.1439749766731651E-2</v>
      </c>
    </row>
    <row r="336" spans="8:48" x14ac:dyDescent="0.25">
      <c r="H336">
        <v>3.4640385595454702E-2</v>
      </c>
      <c r="Q336" s="5"/>
      <c r="R336" s="5"/>
      <c r="AA336">
        <v>1.8603506865704139E-2</v>
      </c>
      <c r="AM336" s="5"/>
      <c r="AV336">
        <v>6.615417673918228E-2</v>
      </c>
    </row>
    <row r="337" spans="8:48" x14ac:dyDescent="0.25">
      <c r="H337">
        <v>-2.5710591753620629E-2</v>
      </c>
      <c r="Q337" s="5"/>
      <c r="R337" s="5"/>
      <c r="AA337">
        <v>4.1130997067954072E-3</v>
      </c>
      <c r="AM337" s="5"/>
      <c r="AV337">
        <v>3.2948945039291869E-2</v>
      </c>
    </row>
    <row r="338" spans="8:48" x14ac:dyDescent="0.25">
      <c r="H338">
        <v>-2.4331384860856651E-2</v>
      </c>
      <c r="Q338" s="5"/>
      <c r="R338" s="5"/>
      <c r="AA338">
        <v>-1.984950551252615E-2</v>
      </c>
      <c r="AM338" s="5"/>
      <c r="AV338">
        <v>-2.3219370055734601E-2</v>
      </c>
    </row>
    <row r="339" spans="8:48" x14ac:dyDescent="0.25">
      <c r="H339">
        <v>1.6133414986036571E-2</v>
      </c>
      <c r="Q339" s="5"/>
      <c r="R339" s="5"/>
      <c r="AA339">
        <v>3.7384056632450417E-2</v>
      </c>
      <c r="AM339" s="5"/>
      <c r="AV339">
        <v>2.136345657285554E-2</v>
      </c>
    </row>
    <row r="340" spans="8:48" x14ac:dyDescent="0.25">
      <c r="H340">
        <v>-1.799536149689207E-3</v>
      </c>
      <c r="Q340" s="5"/>
      <c r="R340" s="5"/>
      <c r="AA340">
        <v>4.246225616883338E-4</v>
      </c>
      <c r="AM340" s="5"/>
      <c r="AV340">
        <v>-1.6029295417464239E-2</v>
      </c>
    </row>
    <row r="341" spans="8:48" x14ac:dyDescent="0.25">
      <c r="H341">
        <v>1.7186595250937891E-2</v>
      </c>
      <c r="Q341" s="5"/>
      <c r="R341" s="5"/>
      <c r="AA341">
        <v>-2.3865298547768241E-2</v>
      </c>
      <c r="AM341" s="5"/>
      <c r="AV341">
        <v>-1.6886396765301018E-2</v>
      </c>
    </row>
    <row r="342" spans="8:48" x14ac:dyDescent="0.25">
      <c r="H342">
        <v>-1.9999662868227529E-2</v>
      </c>
      <c r="Q342" s="5"/>
      <c r="R342" s="5"/>
      <c r="AA342">
        <v>1.260312165984814E-2</v>
      </c>
      <c r="AM342" s="5"/>
      <c r="AV342">
        <v>1.2510869799720671E-2</v>
      </c>
    </row>
    <row r="343" spans="8:48" x14ac:dyDescent="0.25">
      <c r="H343">
        <v>-3.6532452201379823E-2</v>
      </c>
      <c r="Q343" s="5"/>
      <c r="R343" s="5"/>
      <c r="AA343">
        <v>4.0691939316944828E-4</v>
      </c>
      <c r="AM343" s="5"/>
      <c r="AV343">
        <v>-5.5319189271558012E-3</v>
      </c>
    </row>
    <row r="344" spans="8:48" x14ac:dyDescent="0.25">
      <c r="H344">
        <v>4.8279409146369124E-3</v>
      </c>
      <c r="Q344" s="5"/>
      <c r="R344" s="5"/>
      <c r="AA344">
        <v>-7.2231453492850334E-4</v>
      </c>
      <c r="AM344" s="5"/>
      <c r="AV344">
        <v>-2.2936726246344661E-2</v>
      </c>
    </row>
    <row r="345" spans="8:48" x14ac:dyDescent="0.25">
      <c r="H345">
        <v>-5.4405747109625441E-3</v>
      </c>
      <c r="Q345" s="5"/>
      <c r="R345" s="5"/>
      <c r="AA345">
        <v>-2.9360875462702322E-3</v>
      </c>
      <c r="AM345" s="5"/>
      <c r="AV345">
        <v>-1.904932737795562E-2</v>
      </c>
    </row>
    <row r="346" spans="8:48" x14ac:dyDescent="0.25">
      <c r="H346">
        <v>9.8753205216344526E-3</v>
      </c>
      <c r="Q346" s="5"/>
      <c r="R346" s="5"/>
      <c r="AA346">
        <v>2.3643515603411418E-2</v>
      </c>
      <c r="AM346" s="5"/>
      <c r="AV346">
        <v>2.500410660578303E-2</v>
      </c>
    </row>
    <row r="347" spans="8:48" x14ac:dyDescent="0.25">
      <c r="H347">
        <v>-2.2435785756520062E-2</v>
      </c>
      <c r="Q347" s="5"/>
      <c r="R347" s="5"/>
      <c r="AA347">
        <v>-1.0269487514142261E-2</v>
      </c>
      <c r="AM347" s="5"/>
      <c r="AV347">
        <v>4.8934220856217563E-2</v>
      </c>
    </row>
    <row r="348" spans="8:48" x14ac:dyDescent="0.25">
      <c r="H348">
        <v>-1.093910602161818E-2</v>
      </c>
      <c r="Q348" s="5"/>
      <c r="R348" s="5"/>
      <c r="AA348">
        <v>-2.203833906660152E-2</v>
      </c>
      <c r="AM348" s="5"/>
      <c r="AV348">
        <v>2.7757451736447281E-2</v>
      </c>
    </row>
    <row r="349" spans="8:48" x14ac:dyDescent="0.25">
      <c r="H349">
        <v>-3.9180670283292807E-3</v>
      </c>
      <c r="Q349" s="5"/>
      <c r="R349" s="5"/>
      <c r="AA349">
        <v>6.3851573827467074E-3</v>
      </c>
      <c r="AM349" s="5"/>
      <c r="AV349">
        <v>2.440756625616948E-2</v>
      </c>
    </row>
    <row r="350" spans="8:48" x14ac:dyDescent="0.25">
      <c r="H350">
        <v>-2.3144602351881201E-2</v>
      </c>
      <c r="Q350" s="5"/>
      <c r="R350" s="5"/>
      <c r="AA350">
        <v>6.9078821831262457E-3</v>
      </c>
      <c r="AM350" s="5"/>
      <c r="AV350">
        <v>2.7174388596041782E-3</v>
      </c>
    </row>
    <row r="351" spans="8:48" x14ac:dyDescent="0.25">
      <c r="H351">
        <v>-4.9081928571419388E-2</v>
      </c>
      <c r="Q351" s="5"/>
      <c r="R351" s="5"/>
      <c r="AA351">
        <v>-2.9360821661747961E-2</v>
      </c>
      <c r="AM351" s="5"/>
      <c r="AV351">
        <v>-5.0305091696993799E-2</v>
      </c>
    </row>
    <row r="352" spans="8:48" x14ac:dyDescent="0.25">
      <c r="H352">
        <v>-3.1594108509221862E-2</v>
      </c>
      <c r="Q352" s="5"/>
      <c r="R352" s="5"/>
      <c r="AA352">
        <v>-2.4503744103148081E-2</v>
      </c>
      <c r="AM352" s="5"/>
      <c r="AV352">
        <v>-8.7957826215347784E-2</v>
      </c>
    </row>
    <row r="353" spans="8:48" x14ac:dyDescent="0.25">
      <c r="H353">
        <v>9.6500020967711375E-3</v>
      </c>
      <c r="Q353" s="5"/>
      <c r="R353" s="5"/>
      <c r="AA353">
        <v>2.275539149174749E-2</v>
      </c>
      <c r="AM353" s="5"/>
      <c r="AV353">
        <v>-9.7939460331887343E-3</v>
      </c>
    </row>
    <row r="354" spans="8:48" x14ac:dyDescent="0.25">
      <c r="H354">
        <v>1.3512222769663931E-2</v>
      </c>
      <c r="Q354" s="5"/>
      <c r="R354" s="5"/>
      <c r="AA354">
        <v>2.338395714639847E-2</v>
      </c>
      <c r="AM354" s="5"/>
      <c r="AV354">
        <v>-6.2918022925539819E-3</v>
      </c>
    </row>
    <row r="355" spans="8:48" x14ac:dyDescent="0.25">
      <c r="H355">
        <v>2.6346782703095251E-2</v>
      </c>
      <c r="Q355" s="5"/>
      <c r="R355" s="5"/>
      <c r="AA355">
        <v>1.8532477628212741E-2</v>
      </c>
      <c r="AM355" s="5"/>
      <c r="AV355">
        <v>-9.3794602098850666E-4</v>
      </c>
    </row>
    <row r="356" spans="8:48" x14ac:dyDescent="0.25">
      <c r="H356">
        <v>1.969213176693534E-2</v>
      </c>
      <c r="Q356" s="5"/>
      <c r="R356" s="5"/>
      <c r="AA356">
        <v>-1.0266537503708321E-2</v>
      </c>
      <c r="AM356" s="5"/>
      <c r="AV356">
        <v>-2.825563718307901E-2</v>
      </c>
    </row>
    <row r="357" spans="8:48" x14ac:dyDescent="0.25">
      <c r="H357">
        <v>-1.0265489973524141E-2</v>
      </c>
      <c r="Q357" s="5"/>
      <c r="R357" s="5"/>
      <c r="AA357">
        <v>-1.082959264687778E-2</v>
      </c>
      <c r="AM357" s="5"/>
      <c r="AV357">
        <v>1.4457807986336861E-2</v>
      </c>
    </row>
    <row r="358" spans="8:48" x14ac:dyDescent="0.25">
      <c r="H358">
        <v>3.2479517568032898E-2</v>
      </c>
      <c r="Q358" s="5"/>
      <c r="R358" s="5"/>
      <c r="AA358">
        <v>1.201246109689881E-2</v>
      </c>
      <c r="AM358" s="5"/>
      <c r="AV358">
        <v>9.3668009946259331E-2</v>
      </c>
    </row>
    <row r="359" spans="8:48" x14ac:dyDescent="0.25">
      <c r="H359">
        <v>-6.8856300592384139E-4</v>
      </c>
      <c r="Q359" s="5"/>
      <c r="R359" s="5"/>
      <c r="AA359">
        <v>6.4799894462168571E-3</v>
      </c>
      <c r="AM359" s="5"/>
      <c r="AV359">
        <v>2.8972436542044039E-2</v>
      </c>
    </row>
    <row r="360" spans="8:48" x14ac:dyDescent="0.25">
      <c r="H360">
        <v>-2.5485211298606449E-2</v>
      </c>
      <c r="Q360" s="5"/>
      <c r="R360" s="5"/>
      <c r="AA360">
        <v>-1.048477241230268E-2</v>
      </c>
      <c r="AM360" s="5"/>
      <c r="AV360">
        <v>1.2061899192884669E-2</v>
      </c>
    </row>
    <row r="361" spans="8:48" x14ac:dyDescent="0.25">
      <c r="H361">
        <v>1.0604432412172441E-2</v>
      </c>
      <c r="Q361" s="5"/>
      <c r="R361" s="5"/>
      <c r="AA361">
        <v>-5.7332782194912408E-3</v>
      </c>
      <c r="AM361" s="5"/>
      <c r="AV361">
        <v>3.914886255745742E-2</v>
      </c>
    </row>
    <row r="362" spans="8:48" x14ac:dyDescent="0.25">
      <c r="H362">
        <v>9.106876646279162E-3</v>
      </c>
      <c r="Q362" s="5"/>
      <c r="R362" s="5"/>
      <c r="AA362">
        <v>-1.3137212418137371E-2</v>
      </c>
      <c r="AM362" s="5"/>
      <c r="AV362">
        <v>2.0054220110590111E-3</v>
      </c>
    </row>
    <row r="363" spans="8:48" x14ac:dyDescent="0.25">
      <c r="H363">
        <v>-3.7969174032584832E-2</v>
      </c>
      <c r="Q363" s="5"/>
      <c r="R363" s="5"/>
      <c r="AA363">
        <v>5.8270689318178316E-3</v>
      </c>
      <c r="AM363" s="5"/>
      <c r="AV363">
        <v>3.8751836686099551E-3</v>
      </c>
    </row>
    <row r="364" spans="8:48" x14ac:dyDescent="0.25">
      <c r="H364">
        <v>2.258718942667306E-3</v>
      </c>
      <c r="Q364" s="5"/>
      <c r="R364" s="5"/>
      <c r="AA364">
        <v>-7.8437544364872557E-3</v>
      </c>
      <c r="AM364" s="5"/>
      <c r="AV364">
        <v>9.8394286170766662E-2</v>
      </c>
    </row>
    <row r="365" spans="8:48" x14ac:dyDescent="0.25">
      <c r="H365">
        <v>2.177145097742943E-2</v>
      </c>
      <c r="Q365" s="5"/>
      <c r="R365" s="5"/>
      <c r="AA365">
        <v>2.3662536370349568E-2</v>
      </c>
      <c r="AM365" s="5"/>
      <c r="AV365">
        <v>3.1927125111005129E-3</v>
      </c>
    </row>
    <row r="366" spans="8:48" x14ac:dyDescent="0.25">
      <c r="H366">
        <v>3.07863685775853E-3</v>
      </c>
      <c r="Q366" s="5"/>
      <c r="R366" s="5"/>
      <c r="AA366">
        <v>-2.752810062926124E-2</v>
      </c>
      <c r="AM366" s="5"/>
      <c r="AV366">
        <v>-4.0239189616640837E-2</v>
      </c>
    </row>
    <row r="367" spans="8:48" x14ac:dyDescent="0.25">
      <c r="H367">
        <v>2.6777414653277209E-2</v>
      </c>
      <c r="Q367" s="5"/>
      <c r="R367" s="5"/>
      <c r="AA367">
        <v>3.1820530190135643E-2</v>
      </c>
      <c r="AM367" s="5"/>
      <c r="AV367">
        <v>-9.706965367126702E-3</v>
      </c>
    </row>
    <row r="368" spans="8:48" x14ac:dyDescent="0.25">
      <c r="H368">
        <v>8.5864676935686838E-4</v>
      </c>
      <c r="Q368" s="5"/>
      <c r="R368" s="5"/>
      <c r="AA368">
        <v>1.6312555690493991E-2</v>
      </c>
      <c r="AM368" s="5"/>
      <c r="AV368">
        <v>2.737178838328189E-2</v>
      </c>
    </row>
    <row r="369" spans="8:48" x14ac:dyDescent="0.25">
      <c r="H369">
        <v>-9.112257174084407E-3</v>
      </c>
      <c r="Q369" s="5"/>
      <c r="R369" s="5"/>
      <c r="AA369">
        <v>-1.443213152792909E-2</v>
      </c>
      <c r="AM369" s="5"/>
      <c r="AV369">
        <v>-2.1342677468193221E-2</v>
      </c>
    </row>
    <row r="370" spans="8:48" x14ac:dyDescent="0.25">
      <c r="H370">
        <v>1.4221513064391589E-2</v>
      </c>
      <c r="Q370" s="5"/>
      <c r="R370" s="5"/>
      <c r="AA370">
        <v>9.6165400302944456E-3</v>
      </c>
      <c r="AM370" s="5"/>
      <c r="AV370">
        <v>2.6261724887073141E-2</v>
      </c>
    </row>
    <row r="371" spans="8:48" x14ac:dyDescent="0.25">
      <c r="H371">
        <v>6.3677235898087301E-3</v>
      </c>
      <c r="Q371" s="5"/>
      <c r="R371" s="5"/>
      <c r="AA371">
        <v>-1.3050953368387221E-2</v>
      </c>
      <c r="AM371" s="5"/>
      <c r="AV371">
        <v>-4.863692505405736E-2</v>
      </c>
    </row>
    <row r="372" spans="8:48" x14ac:dyDescent="0.25">
      <c r="H372">
        <v>-3.817769140957876E-2</v>
      </c>
      <c r="Q372" s="5"/>
      <c r="R372" s="5"/>
      <c r="AA372">
        <v>-1.2244098161321911E-2</v>
      </c>
      <c r="AM372" s="5"/>
      <c r="AV372">
        <v>-1.771036928800164E-2</v>
      </c>
    </row>
    <row r="373" spans="8:48" x14ac:dyDescent="0.25">
      <c r="H373">
        <v>-4.8105491129298928E-4</v>
      </c>
      <c r="Q373" s="5"/>
      <c r="R373" s="5"/>
      <c r="AA373">
        <v>1.106901526817715E-2</v>
      </c>
      <c r="AM373" s="5"/>
      <c r="AV373">
        <v>-8.9860665188540093E-3</v>
      </c>
    </row>
    <row r="374" spans="8:48" x14ac:dyDescent="0.25">
      <c r="H374">
        <v>-1.2770697370971429E-3</v>
      </c>
      <c r="Q374" s="5"/>
      <c r="R374" s="5"/>
      <c r="AA374">
        <v>-1.4543094477068381E-2</v>
      </c>
      <c r="AM374" s="5"/>
      <c r="AV374">
        <v>-3.306916727568674E-4</v>
      </c>
    </row>
    <row r="375" spans="8:48" x14ac:dyDescent="0.25">
      <c r="H375">
        <v>-3.9925602864819146E-3</v>
      </c>
      <c r="Q375" s="5"/>
      <c r="R375" s="5"/>
      <c r="AA375">
        <v>2.54330139811881E-3</v>
      </c>
      <c r="AM375" s="5"/>
      <c r="AV375">
        <v>1.8676283878092888E-2</v>
      </c>
    </row>
    <row r="376" spans="8:48" x14ac:dyDescent="0.25">
      <c r="H376">
        <v>-3.7697155661889359E-2</v>
      </c>
      <c r="Q376" s="5"/>
      <c r="R376" s="5"/>
      <c r="AA376">
        <v>-1.1495207727595951E-2</v>
      </c>
      <c r="AM376" s="5"/>
      <c r="AV376">
        <v>-8.038760327456632E-3</v>
      </c>
    </row>
    <row r="377" spans="8:48" x14ac:dyDescent="0.25">
      <c r="H377">
        <v>6.0960729825680418E-3</v>
      </c>
      <c r="Q377" s="5"/>
      <c r="R377" s="5"/>
      <c r="AA377">
        <v>9.5879629015613033E-3</v>
      </c>
      <c r="AM377" s="5"/>
      <c r="AV377">
        <v>2.826416535105445E-2</v>
      </c>
    </row>
    <row r="378" spans="8:48" x14ac:dyDescent="0.25">
      <c r="H378">
        <v>3.8613925020682901E-3</v>
      </c>
      <c r="Q378" s="5"/>
      <c r="R378" s="5"/>
      <c r="AA378">
        <v>-9.6987466904026789E-3</v>
      </c>
      <c r="AM378" s="5"/>
      <c r="AV378">
        <v>-8.7307149868253789E-3</v>
      </c>
    </row>
    <row r="379" spans="8:48" x14ac:dyDescent="0.25">
      <c r="H379">
        <v>3.5334633912639099E-3</v>
      </c>
      <c r="Q379" s="5"/>
      <c r="R379" s="5"/>
      <c r="AA379">
        <v>1.216616287537604E-2</v>
      </c>
      <c r="AM379" s="5"/>
      <c r="AV379">
        <v>5.0417786435756479E-3</v>
      </c>
    </row>
    <row r="380" spans="8:48" x14ac:dyDescent="0.25">
      <c r="H380">
        <v>4.2963282759527842E-2</v>
      </c>
      <c r="Q380" s="5"/>
      <c r="R380" s="5"/>
      <c r="AA380">
        <v>2.7739915601386719E-3</v>
      </c>
      <c r="AM380" s="5"/>
      <c r="AV380">
        <v>1.1602101760199371E-2</v>
      </c>
    </row>
    <row r="381" spans="8:48" x14ac:dyDescent="0.25">
      <c r="H381">
        <v>-1.201248281710309E-2</v>
      </c>
      <c r="Q381" s="5"/>
      <c r="R381" s="5"/>
      <c r="AA381">
        <v>-7.2636194994197392E-2</v>
      </c>
      <c r="AM381" s="5"/>
      <c r="AV381">
        <v>-3.3178953344393428E-2</v>
      </c>
    </row>
    <row r="382" spans="8:48" x14ac:dyDescent="0.25">
      <c r="H382">
        <v>8.3064059845166828E-3</v>
      </c>
      <c r="Q382" s="5"/>
      <c r="R382" s="5"/>
      <c r="AA382">
        <v>1.315727543227249E-2</v>
      </c>
      <c r="AM382" s="5"/>
      <c r="AV382">
        <v>-3.545319591386293E-2</v>
      </c>
    </row>
    <row r="383" spans="8:48" x14ac:dyDescent="0.25">
      <c r="H383">
        <v>-1.258053491086822E-2</v>
      </c>
      <c r="Q383" s="5"/>
      <c r="R383" s="5"/>
      <c r="AA383">
        <v>-3.2330672655414748E-2</v>
      </c>
      <c r="AM383" s="5"/>
      <c r="AV383">
        <v>4.0418937819608598E-2</v>
      </c>
    </row>
    <row r="384" spans="8:48" x14ac:dyDescent="0.25">
      <c r="H384">
        <v>2.6800252916756979E-2</v>
      </c>
      <c r="Q384" s="5"/>
      <c r="R384" s="5"/>
      <c r="AA384">
        <v>-2.0128354354675939E-2</v>
      </c>
      <c r="AM384" s="5"/>
      <c r="AV384">
        <v>3.4426086043078993E-2</v>
      </c>
    </row>
    <row r="385" spans="8:48" x14ac:dyDescent="0.25">
      <c r="H385">
        <v>1.6651700042206341E-2</v>
      </c>
      <c r="Q385" s="5"/>
      <c r="R385" s="5"/>
      <c r="AA385">
        <v>-4.2252350032720432E-3</v>
      </c>
      <c r="AM385" s="5"/>
      <c r="AV385">
        <v>4.1692616988220348E-2</v>
      </c>
    </row>
    <row r="386" spans="8:48" x14ac:dyDescent="0.25">
      <c r="H386">
        <v>-1.961177815440944E-2</v>
      </c>
      <c r="Q386" s="5"/>
      <c r="R386" s="5"/>
      <c r="AA386">
        <v>-2.183300861254461E-3</v>
      </c>
      <c r="AM386" s="5"/>
      <c r="AV386">
        <v>-1.6849746944858301E-2</v>
      </c>
    </row>
    <row r="387" spans="8:48" x14ac:dyDescent="0.25">
      <c r="H387">
        <v>-3.9387993516778099E-3</v>
      </c>
      <c r="Q387" s="5"/>
      <c r="R387" s="5"/>
      <c r="AA387">
        <v>9.5383838417155767E-4</v>
      </c>
      <c r="AM387" s="5"/>
      <c r="AV387">
        <v>-7.1979517724824776E-2</v>
      </c>
    </row>
    <row r="388" spans="8:48" x14ac:dyDescent="0.25">
      <c r="H388">
        <v>-2.419249301827682E-2</v>
      </c>
      <c r="Q388" s="5"/>
      <c r="R388" s="5"/>
      <c r="AA388">
        <v>-5.2350371896306511E-3</v>
      </c>
      <c r="AM388" s="5"/>
      <c r="AV388">
        <v>-8.1206361740606033E-3</v>
      </c>
    </row>
    <row r="389" spans="8:48" x14ac:dyDescent="0.25">
      <c r="H389">
        <v>-2.108436648222067E-2</v>
      </c>
      <c r="Q389" s="5"/>
      <c r="R389" s="5"/>
      <c r="AA389">
        <v>4.7624124093697522E-3</v>
      </c>
      <c r="AM389" s="5"/>
      <c r="AV389">
        <v>-5.4079158339453209E-3</v>
      </c>
    </row>
    <row r="390" spans="8:48" x14ac:dyDescent="0.25">
      <c r="H390">
        <v>2.170491403728728E-2</v>
      </c>
      <c r="Q390" s="5"/>
      <c r="R390" s="5"/>
      <c r="AA390">
        <v>2.159502895265846E-3</v>
      </c>
      <c r="AM390" s="5"/>
      <c r="AV390">
        <v>-1.225395863662228E-2</v>
      </c>
    </row>
    <row r="391" spans="8:48" x14ac:dyDescent="0.25">
      <c r="H391">
        <v>-2.251972155669027E-2</v>
      </c>
      <c r="Q391" s="5"/>
      <c r="R391" s="5"/>
      <c r="AA391">
        <v>3.8433845715170271E-2</v>
      </c>
      <c r="AM391" s="5"/>
      <c r="AV391">
        <v>3.2273158037722023E-2</v>
      </c>
    </row>
    <row r="392" spans="8:48" x14ac:dyDescent="0.25">
      <c r="H392">
        <v>1.5830975962379829E-3</v>
      </c>
      <c r="Q392" s="5"/>
      <c r="R392" s="5"/>
      <c r="AA392">
        <v>1.7327931301631641E-2</v>
      </c>
      <c r="AM392" s="5"/>
      <c r="AV392">
        <v>1.142681133367824E-2</v>
      </c>
    </row>
    <row r="393" spans="8:48" x14ac:dyDescent="0.25">
      <c r="H393">
        <v>-3.514598175950903E-3</v>
      </c>
      <c r="Q393" s="5"/>
      <c r="R393" s="5"/>
      <c r="AA393">
        <v>-4.9645079815350469E-2</v>
      </c>
      <c r="AM393" s="5"/>
      <c r="AV393">
        <v>-2.5976339961938499E-2</v>
      </c>
    </row>
    <row r="394" spans="8:48" x14ac:dyDescent="0.25">
      <c r="H394">
        <v>-7.8685509091799798E-3</v>
      </c>
      <c r="Q394" s="5"/>
      <c r="R394" s="5"/>
      <c r="AA394">
        <v>-2.2459312297877409E-2</v>
      </c>
      <c r="AM394" s="5"/>
      <c r="AV394">
        <v>4.3833253291919829E-4</v>
      </c>
    </row>
    <row r="395" spans="8:48" x14ac:dyDescent="0.25">
      <c r="H395">
        <v>4.4363065627869569E-2</v>
      </c>
      <c r="Q395" s="5"/>
      <c r="R395" s="5"/>
      <c r="AA395">
        <v>8.0181467180631766E-2</v>
      </c>
      <c r="AM395" s="5"/>
      <c r="AV395">
        <v>5.9201998669532782E-2</v>
      </c>
    </row>
    <row r="396" spans="8:48" x14ac:dyDescent="0.25">
      <c r="H396">
        <v>1.075854054177583E-2</v>
      </c>
      <c r="Q396" s="5"/>
      <c r="R396" s="5"/>
      <c r="AA396">
        <v>-1.5769109053701429E-2</v>
      </c>
      <c r="AM396" s="5"/>
      <c r="AV396">
        <v>-2.305698590650958E-4</v>
      </c>
    </row>
    <row r="397" spans="8:48" x14ac:dyDescent="0.25">
      <c r="H397">
        <v>1.0047712769393889E-2</v>
      </c>
      <c r="Q397" s="5"/>
      <c r="R397" s="5"/>
      <c r="AA397">
        <v>-2.9577887120614529E-2</v>
      </c>
      <c r="AM397" s="5"/>
      <c r="AV397">
        <v>-4.0643857808126377E-2</v>
      </c>
    </row>
    <row r="398" spans="8:48" x14ac:dyDescent="0.25">
      <c r="H398">
        <v>-5.0280921468880239E-3</v>
      </c>
      <c r="Q398" s="5"/>
      <c r="R398" s="5"/>
      <c r="AA398">
        <v>-3.2977202450112833E-2</v>
      </c>
      <c r="AM398" s="5"/>
      <c r="AV398">
        <v>-1.412384352901434E-2</v>
      </c>
    </row>
    <row r="399" spans="8:48" x14ac:dyDescent="0.25">
      <c r="H399">
        <v>-3.2606374333712679E-3</v>
      </c>
      <c r="Q399" s="5"/>
      <c r="R399" s="5"/>
      <c r="AA399">
        <v>1.6988849204344979E-2</v>
      </c>
      <c r="AM399" s="5"/>
      <c r="AV399">
        <v>5.1605297154366106E-3</v>
      </c>
    </row>
    <row r="400" spans="8:48" x14ac:dyDescent="0.25">
      <c r="H400">
        <v>-1.8873982434399909E-2</v>
      </c>
      <c r="Q400" s="5"/>
      <c r="R400" s="5"/>
      <c r="AA400">
        <v>1.0188338939897391E-2</v>
      </c>
      <c r="AM400" s="5"/>
      <c r="AV400">
        <v>-3.6920229783532241E-3</v>
      </c>
    </row>
    <row r="401" spans="8:48" x14ac:dyDescent="0.25">
      <c r="H401">
        <v>-5.2391570596569056E-3</v>
      </c>
      <c r="Q401" s="5"/>
      <c r="R401" s="5"/>
      <c r="AA401">
        <v>-9.9959715621574441E-4</v>
      </c>
      <c r="AM401" s="5"/>
      <c r="AV401">
        <v>-4.0678887957101569E-2</v>
      </c>
    </row>
    <row r="402" spans="8:48" x14ac:dyDescent="0.25">
      <c r="H402">
        <v>-1.912554477496398E-2</v>
      </c>
      <c r="Q402" s="5"/>
      <c r="R402" s="5"/>
      <c r="AA402">
        <v>-1.494511786249024E-3</v>
      </c>
      <c r="AM402" s="5"/>
      <c r="AV402">
        <v>-1.07088554375854E-2</v>
      </c>
    </row>
    <row r="403" spans="8:48" x14ac:dyDescent="0.25">
      <c r="H403">
        <v>-3.4337127533209368E-2</v>
      </c>
      <c r="Q403" s="5"/>
      <c r="R403" s="5"/>
      <c r="AA403">
        <v>-7.2691157133194517E-3</v>
      </c>
      <c r="AM403" s="5"/>
      <c r="AV403">
        <v>-1.3798205458325989E-2</v>
      </c>
    </row>
    <row r="404" spans="8:48" x14ac:dyDescent="0.25">
      <c r="H404">
        <v>-5.7911322681099588E-2</v>
      </c>
      <c r="Q404" s="5"/>
      <c r="R404" s="5"/>
      <c r="AA404">
        <v>-8.0220941913489319E-3</v>
      </c>
      <c r="AM404" s="5"/>
      <c r="AV404">
        <v>-3.4445512096822367E-2</v>
      </c>
    </row>
    <row r="405" spans="8:48" x14ac:dyDescent="0.25">
      <c r="H405">
        <v>2.5953895419939001E-2</v>
      </c>
      <c r="Q405" s="5"/>
      <c r="R405" s="5"/>
      <c r="AA405">
        <v>1.076787514743038E-2</v>
      </c>
      <c r="AM405" s="5"/>
      <c r="AV405">
        <v>3.2593994025894503E-2</v>
      </c>
    </row>
    <row r="406" spans="8:48" x14ac:dyDescent="0.25">
      <c r="H406">
        <v>-8.0548790689942366E-3</v>
      </c>
      <c r="Q406" s="5"/>
      <c r="R406" s="5"/>
      <c r="AA406">
        <v>5.3079741422735159E-4</v>
      </c>
      <c r="AM406" s="5"/>
      <c r="AV406">
        <v>-2.6809143508394351E-2</v>
      </c>
    </row>
    <row r="407" spans="8:48" x14ac:dyDescent="0.25">
      <c r="H407">
        <v>1.0054485056162001E-2</v>
      </c>
      <c r="Q407" s="5"/>
      <c r="R407" s="5"/>
      <c r="AA407">
        <v>4.9163205007663052E-3</v>
      </c>
      <c r="AM407" s="5"/>
      <c r="AV407">
        <v>2.9060190673159701E-2</v>
      </c>
    </row>
    <row r="408" spans="8:48" x14ac:dyDescent="0.25">
      <c r="H408">
        <v>1.9353398435853691E-2</v>
      </c>
      <c r="Q408" s="5"/>
      <c r="R408" s="5"/>
      <c r="AA408">
        <v>-6.6479783086902181E-3</v>
      </c>
      <c r="AM408" s="5"/>
      <c r="AV408">
        <v>-1.6970801505861392E-2</v>
      </c>
    </row>
    <row r="409" spans="8:48" x14ac:dyDescent="0.25">
      <c r="H409">
        <v>2.5014089658073349E-2</v>
      </c>
      <c r="Q409" s="5"/>
      <c r="R409" s="5"/>
      <c r="AA409">
        <v>3.9510744839082457E-3</v>
      </c>
      <c r="AM409" s="5"/>
      <c r="AV409">
        <v>-6.0826990706103602E-4</v>
      </c>
    </row>
    <row r="410" spans="8:48" x14ac:dyDescent="0.25">
      <c r="H410">
        <v>9.3260810894943667E-3</v>
      </c>
      <c r="Q410" s="5"/>
      <c r="R410" s="5"/>
      <c r="AA410">
        <v>7.8407359412688751E-3</v>
      </c>
      <c r="AM410" s="5"/>
      <c r="AV410">
        <v>-9.3355214116434184E-3</v>
      </c>
    </row>
    <row r="411" spans="8:48" x14ac:dyDescent="0.25">
      <c r="H411">
        <v>7.029771383786157E-2</v>
      </c>
      <c r="Q411" s="5"/>
      <c r="R411" s="5"/>
      <c r="AA411">
        <v>2.885884941956832E-2</v>
      </c>
      <c r="AM411" s="5"/>
      <c r="AV411">
        <v>2.4831430159923489E-2</v>
      </c>
    </row>
    <row r="412" spans="8:48" x14ac:dyDescent="0.25">
      <c r="H412">
        <v>1.8870883600589469E-2</v>
      </c>
      <c r="Q412" s="5"/>
      <c r="R412" s="5"/>
      <c r="AA412">
        <v>-2.336528540947601E-3</v>
      </c>
      <c r="AM412" s="5"/>
      <c r="AV412">
        <v>-4.982936734958901E-2</v>
      </c>
    </row>
    <row r="413" spans="8:48" x14ac:dyDescent="0.25">
      <c r="H413">
        <v>3.1818514262192038E-2</v>
      </c>
      <c r="Q413" s="5"/>
      <c r="R413" s="5"/>
      <c r="AA413">
        <v>1.346053195696835E-2</v>
      </c>
      <c r="AM413" s="5"/>
      <c r="AV413">
        <v>1.7959860517001961E-3</v>
      </c>
    </row>
    <row r="414" spans="8:48" x14ac:dyDescent="0.25">
      <c r="H414">
        <v>4.0718298876524672E-2</v>
      </c>
      <c r="Q414" s="5"/>
      <c r="R414" s="5"/>
      <c r="AA414">
        <v>6.1554040696750481E-2</v>
      </c>
      <c r="AM414" s="5"/>
      <c r="AV414">
        <v>7.1240020897058894E-3</v>
      </c>
    </row>
    <row r="415" spans="8:48" x14ac:dyDescent="0.25">
      <c r="H415">
        <v>-2.5880530173487761E-2</v>
      </c>
      <c r="Q415" s="5"/>
      <c r="R415" s="5"/>
      <c r="AA415">
        <v>-2.2130902290487441E-2</v>
      </c>
      <c r="AM415" s="5"/>
      <c r="AV415">
        <v>-3.0510190485596601E-2</v>
      </c>
    </row>
    <row r="416" spans="8:48" x14ac:dyDescent="0.25">
      <c r="H416">
        <v>-1.3555975463464161E-4</v>
      </c>
      <c r="Q416" s="5"/>
      <c r="R416" s="5"/>
      <c r="AA416">
        <v>-8.9453129071021681E-3</v>
      </c>
      <c r="AM416" s="5"/>
      <c r="AV416">
        <v>-4.4797994317804693E-2</v>
      </c>
    </row>
    <row r="417" spans="8:48" x14ac:dyDescent="0.25">
      <c r="H417">
        <v>1.582360116578968E-2</v>
      </c>
      <c r="Q417" s="5"/>
      <c r="R417" s="5"/>
      <c r="AA417">
        <v>3.9499851858713162E-3</v>
      </c>
      <c r="AM417" s="5"/>
      <c r="AV417">
        <v>-4.6059401179658326E-3</v>
      </c>
    </row>
    <row r="418" spans="8:48" x14ac:dyDescent="0.25">
      <c r="H418">
        <v>5.3840916971965302E-2</v>
      </c>
      <c r="Q418" s="5"/>
      <c r="R418" s="5"/>
      <c r="AA418">
        <v>2.114840869826937E-2</v>
      </c>
      <c r="AM418" s="5"/>
      <c r="AV418">
        <v>-2.3068350808094839E-2</v>
      </c>
    </row>
    <row r="419" spans="8:48" x14ac:dyDescent="0.25">
      <c r="H419">
        <v>-2.9066077756529328E-3</v>
      </c>
      <c r="Q419" s="5"/>
      <c r="R419" s="5"/>
      <c r="AA419">
        <v>4.6292006205048142E-3</v>
      </c>
      <c r="AM419" s="5"/>
      <c r="AV419">
        <v>2.6180973998636559E-2</v>
      </c>
    </row>
    <row r="420" spans="8:48" x14ac:dyDescent="0.25">
      <c r="H420">
        <v>5.7645695749840492E-2</v>
      </c>
      <c r="Q420" s="5"/>
      <c r="R420" s="5"/>
      <c r="AA420">
        <v>3.866132960653159E-2</v>
      </c>
      <c r="AM420" s="5"/>
      <c r="AV420">
        <v>4.437476747698306E-2</v>
      </c>
    </row>
    <row r="421" spans="8:48" x14ac:dyDescent="0.25">
      <c r="H421">
        <v>4.5259896003518388E-3</v>
      </c>
      <c r="Q421" s="5"/>
      <c r="R421" s="5"/>
      <c r="AA421">
        <v>-7.5857119754569741E-3</v>
      </c>
      <c r="AM421" s="5"/>
      <c r="AV421">
        <v>-5.0196036265042652E-3</v>
      </c>
    </row>
    <row r="422" spans="8:48" x14ac:dyDescent="0.25">
      <c r="H422">
        <v>4.8597754976339967E-3</v>
      </c>
      <c r="Q422" s="5"/>
      <c r="R422" s="5"/>
      <c r="AA422">
        <v>-1.1251315654688799E-2</v>
      </c>
      <c r="AM422" s="5"/>
      <c r="AV422">
        <v>2.3809254041468469E-2</v>
      </c>
    </row>
    <row r="423" spans="8:48" x14ac:dyDescent="0.25">
      <c r="H423">
        <v>-3.4095741192294131E-2</v>
      </c>
      <c r="Q423" s="5"/>
      <c r="R423" s="5"/>
      <c r="AA423">
        <v>-9.6022612923222471E-3</v>
      </c>
      <c r="AM423" s="5"/>
      <c r="AV423">
        <v>-2.1453032798458099E-2</v>
      </c>
    </row>
    <row r="424" spans="8:48" x14ac:dyDescent="0.25">
      <c r="H424">
        <v>-2.167080975413755E-2</v>
      </c>
      <c r="Q424" s="5"/>
      <c r="R424" s="5"/>
      <c r="AA424">
        <v>3.2571586949059809E-3</v>
      </c>
      <c r="AM424" s="5"/>
      <c r="AV424">
        <v>-1.6591534474909322E-2</v>
      </c>
    </row>
    <row r="425" spans="8:48" x14ac:dyDescent="0.25">
      <c r="H425">
        <v>1.175078778667351E-2</v>
      </c>
      <c r="Q425" s="5"/>
      <c r="R425" s="5"/>
      <c r="AA425">
        <v>5.4429377666989163E-3</v>
      </c>
      <c r="AM425" s="5"/>
      <c r="AV425">
        <v>1.276759543599301E-2</v>
      </c>
    </row>
    <row r="426" spans="8:48" x14ac:dyDescent="0.25">
      <c r="H426">
        <v>2.6452496139781401E-2</v>
      </c>
      <c r="Q426" s="5"/>
      <c r="R426" s="5"/>
      <c r="AA426">
        <v>8.6959287918579129E-3</v>
      </c>
      <c r="AM426" s="5"/>
      <c r="AV426">
        <v>1.219671279513139E-2</v>
      </c>
    </row>
    <row r="427" spans="8:48" x14ac:dyDescent="0.25">
      <c r="H427">
        <v>-1.854690827931366E-2</v>
      </c>
      <c r="Q427" s="5"/>
      <c r="R427" s="5"/>
      <c r="AA427">
        <v>1.568661331427131E-3</v>
      </c>
      <c r="AM427" s="5"/>
      <c r="AV427">
        <v>-3.0420582118798108E-3</v>
      </c>
    </row>
    <row r="428" spans="8:48" x14ac:dyDescent="0.25">
      <c r="H428">
        <v>3.1278041893403252E-3</v>
      </c>
      <c r="Q428" s="5"/>
      <c r="R428" s="5"/>
      <c r="AA428">
        <v>-5.7914344795120202E-3</v>
      </c>
      <c r="AM428" s="5"/>
      <c r="AV428">
        <v>-7.0206353801562883E-3</v>
      </c>
    </row>
    <row r="429" spans="8:48" x14ac:dyDescent="0.25">
      <c r="H429">
        <v>-2.4647302884137901E-2</v>
      </c>
      <c r="Q429" s="5"/>
      <c r="R429" s="5"/>
      <c r="AA429">
        <v>-1.52928531770983E-2</v>
      </c>
      <c r="AM429" s="5"/>
      <c r="AV429">
        <v>-2.0653845782987769E-2</v>
      </c>
    </row>
    <row r="430" spans="8:48" x14ac:dyDescent="0.25">
      <c r="H430">
        <v>-2.30764396136856E-2</v>
      </c>
      <c r="Q430" s="5"/>
      <c r="R430" s="5"/>
      <c r="AA430">
        <v>-7.6732383289452189E-3</v>
      </c>
      <c r="AM430" s="5"/>
      <c r="AV430">
        <v>1.0627559298227601E-2</v>
      </c>
    </row>
    <row r="431" spans="8:48" x14ac:dyDescent="0.25">
      <c r="H431">
        <v>-8.1805767765114543E-2</v>
      </c>
      <c r="Q431" s="5"/>
      <c r="R431" s="5"/>
      <c r="AA431">
        <v>1.2345901801602761E-3</v>
      </c>
      <c r="AM431" s="5"/>
      <c r="AV431">
        <v>-1.7587773709183411E-2</v>
      </c>
    </row>
    <row r="432" spans="8:48" x14ac:dyDescent="0.25">
      <c r="H432">
        <v>-3.8851479071830647E-2</v>
      </c>
      <c r="Q432" s="5"/>
      <c r="R432" s="5"/>
      <c r="AA432">
        <v>1.1603096863333681E-2</v>
      </c>
      <c r="AM432" s="5"/>
      <c r="AV432">
        <v>-1.2172619504329289E-2</v>
      </c>
    </row>
    <row r="433" spans="8:48" x14ac:dyDescent="0.25">
      <c r="H433">
        <v>3.5714855485761768E-2</v>
      </c>
      <c r="Q433" s="5"/>
      <c r="R433" s="5"/>
      <c r="AA433">
        <v>6.8081366714034058E-2</v>
      </c>
      <c r="AM433" s="5"/>
      <c r="AV433">
        <v>7.910499805466252E-2</v>
      </c>
    </row>
    <row r="434" spans="8:48" x14ac:dyDescent="0.25">
      <c r="H434">
        <v>3.7605109358196512E-2</v>
      </c>
      <c r="Q434" s="5"/>
      <c r="R434" s="5"/>
      <c r="AA434">
        <v>7.6979123442976402E-3</v>
      </c>
      <c r="AM434" s="5"/>
      <c r="AV434">
        <v>2.2048247585034219E-2</v>
      </c>
    </row>
    <row r="435" spans="8:48" x14ac:dyDescent="0.25">
      <c r="H435">
        <v>-3.9927514249794668E-2</v>
      </c>
      <c r="Q435" s="5"/>
      <c r="R435" s="5"/>
      <c r="AA435">
        <v>1.982296682704102E-2</v>
      </c>
      <c r="AM435" s="5"/>
      <c r="AV435">
        <v>-1.6177095482672061E-2</v>
      </c>
    </row>
    <row r="436" spans="8:48" x14ac:dyDescent="0.25">
      <c r="H436">
        <v>-1.012868965010915E-2</v>
      </c>
      <c r="Q436" s="5"/>
      <c r="R436" s="5"/>
      <c r="AA436">
        <v>-2.5709193609776849E-3</v>
      </c>
      <c r="AM436" s="5"/>
      <c r="AV436">
        <v>-5.7518961598418978E-3</v>
      </c>
    </row>
    <row r="437" spans="8:48" x14ac:dyDescent="0.25">
      <c r="H437">
        <v>1.1893524314046101E-2</v>
      </c>
      <c r="Q437" s="5"/>
      <c r="R437" s="5"/>
      <c r="AA437">
        <v>1.8969462537107729E-2</v>
      </c>
      <c r="AM437" s="5"/>
      <c r="AV437">
        <v>1.5792617336691621E-2</v>
      </c>
    </row>
    <row r="438" spans="8:48" x14ac:dyDescent="0.25">
      <c r="H438">
        <v>-2.4744523921739751E-2</v>
      </c>
      <c r="Q438" s="5"/>
      <c r="R438" s="5"/>
      <c r="AA438">
        <v>-6.3292326444595853E-3</v>
      </c>
      <c r="AM438" s="5"/>
      <c r="AV438">
        <v>1.9079576810161491E-2</v>
      </c>
    </row>
    <row r="439" spans="8:48" x14ac:dyDescent="0.25">
      <c r="H439">
        <v>-2.7411375674299059E-2</v>
      </c>
      <c r="Q439" s="5"/>
      <c r="R439" s="5"/>
      <c r="AA439">
        <v>-2.2247168612762831E-2</v>
      </c>
      <c r="AM439" s="5"/>
      <c r="AV439">
        <v>-3.361645372517816E-3</v>
      </c>
    </row>
    <row r="440" spans="8:48" x14ac:dyDescent="0.25">
      <c r="H440">
        <v>-1.0879657944772291E-2</v>
      </c>
      <c r="Q440" s="5"/>
      <c r="R440" s="5"/>
      <c r="AA440">
        <v>-1.452969364950892E-2</v>
      </c>
      <c r="AM440" s="5"/>
      <c r="AV440">
        <v>1.1964532150529811E-2</v>
      </c>
    </row>
    <row r="441" spans="8:48" x14ac:dyDescent="0.25">
      <c r="H441">
        <v>2.1330259522637121E-3</v>
      </c>
      <c r="Q441" s="5"/>
      <c r="R441" s="5"/>
      <c r="AA441">
        <v>2.5984974228305781E-2</v>
      </c>
      <c r="AM441" s="5"/>
      <c r="AV441">
        <v>4.3140648424620041E-3</v>
      </c>
    </row>
    <row r="442" spans="8:48" x14ac:dyDescent="0.25">
      <c r="H442">
        <v>-3.9308370964321951E-2</v>
      </c>
      <c r="Q442" s="5"/>
      <c r="R442" s="5"/>
      <c r="AA442">
        <v>-6.7488065209942542E-3</v>
      </c>
      <c r="AM442" s="5"/>
      <c r="AV442">
        <v>-1.134746898173245E-2</v>
      </c>
    </row>
    <row r="443" spans="8:48" x14ac:dyDescent="0.25">
      <c r="H443">
        <v>-5.5562489392603567E-3</v>
      </c>
      <c r="Q443" s="5"/>
      <c r="R443" s="5"/>
      <c r="AA443">
        <v>4.3985283855713982E-3</v>
      </c>
      <c r="AM443" s="5"/>
      <c r="AV443">
        <v>2.3775584014043799E-3</v>
      </c>
    </row>
    <row r="444" spans="8:48" x14ac:dyDescent="0.25">
      <c r="H444">
        <v>-6.155433988343997E-3</v>
      </c>
      <c r="Q444" s="5"/>
      <c r="R444" s="5"/>
      <c r="AA444">
        <v>-3.539774109028411E-2</v>
      </c>
      <c r="AM444" s="5"/>
      <c r="AV444">
        <v>-3.0846787833365669E-2</v>
      </c>
    </row>
    <row r="445" spans="8:48" x14ac:dyDescent="0.25">
      <c r="H445">
        <v>7.3236464722191863E-2</v>
      </c>
      <c r="Q445" s="5"/>
      <c r="R445" s="5"/>
      <c r="AA445">
        <v>3.1657137724860847E-2</v>
      </c>
      <c r="AM445" s="5"/>
      <c r="AV445">
        <v>-5.4807248505011228E-3</v>
      </c>
    </row>
    <row r="446" spans="8:48" x14ac:dyDescent="0.25">
      <c r="H446">
        <v>8.6732076078987475E-3</v>
      </c>
      <c r="Q446" s="5"/>
      <c r="R446" s="5"/>
      <c r="AA446">
        <v>5.2957439010912349E-2</v>
      </c>
      <c r="AM446" s="5"/>
      <c r="AV446">
        <v>1.470760607269302E-2</v>
      </c>
    </row>
    <row r="447" spans="8:48" x14ac:dyDescent="0.25">
      <c r="H447">
        <v>-5.5520161768532528E-2</v>
      </c>
      <c r="Q447" s="5"/>
      <c r="R447" s="5"/>
      <c r="AA447">
        <v>-9.5273582649364839E-3</v>
      </c>
      <c r="AM447" s="5"/>
      <c r="AV447">
        <v>2.1117928361919381E-2</v>
      </c>
    </row>
    <row r="448" spans="8:48" x14ac:dyDescent="0.25">
      <c r="H448">
        <v>4.5092972329007306E-3</v>
      </c>
      <c r="Q448" s="5"/>
      <c r="R448" s="5"/>
      <c r="AA448">
        <v>3.8694075187025059E-3</v>
      </c>
      <c r="AM448" s="5"/>
      <c r="AV448">
        <v>1.314989135692016E-2</v>
      </c>
    </row>
    <row r="449" spans="8:48" x14ac:dyDescent="0.25">
      <c r="H449">
        <v>7.121188867129595E-2</v>
      </c>
      <c r="Q449" s="5"/>
      <c r="R449" s="5"/>
      <c r="AA449">
        <v>6.4125945561457606E-2</v>
      </c>
      <c r="AM449" s="5"/>
      <c r="AV449">
        <v>5.0299679623513364E-3</v>
      </c>
    </row>
    <row r="450" spans="8:48" x14ac:dyDescent="0.25">
      <c r="H450">
        <v>6.277496869935225E-3</v>
      </c>
      <c r="Q450" s="5"/>
      <c r="R450" s="5"/>
      <c r="AA450">
        <v>4.3084722137272623E-2</v>
      </c>
      <c r="AM450" s="5"/>
      <c r="AV450">
        <v>1.6700214090605969E-2</v>
      </c>
    </row>
    <row r="451" spans="8:48" x14ac:dyDescent="0.25">
      <c r="H451">
        <v>2.692453364009709E-2</v>
      </c>
      <c r="Q451" s="5"/>
      <c r="R451" s="5"/>
      <c r="AA451">
        <v>-1.136248576557221E-2</v>
      </c>
      <c r="AM451" s="5"/>
      <c r="AV451">
        <v>2.017362245165278E-2</v>
      </c>
    </row>
    <row r="452" spans="8:48" x14ac:dyDescent="0.25">
      <c r="H452">
        <v>-1.313779424527348E-2</v>
      </c>
      <c r="Q452" s="5"/>
      <c r="R452" s="5"/>
      <c r="AA452">
        <v>-2.087887941362046E-2</v>
      </c>
      <c r="AM452" s="5"/>
      <c r="AV452">
        <v>3.7301252983383362E-3</v>
      </c>
    </row>
    <row r="453" spans="8:48" x14ac:dyDescent="0.25">
      <c r="H453">
        <v>1.06461454360496E-2</v>
      </c>
      <c r="Q453" s="5"/>
      <c r="R453" s="5"/>
      <c r="AA453">
        <v>-8.1723239326869871E-3</v>
      </c>
      <c r="AM453" s="5"/>
      <c r="AV453">
        <v>-1.6611932714248559E-2</v>
      </c>
    </row>
    <row r="454" spans="8:48" x14ac:dyDescent="0.25">
      <c r="H454">
        <v>6.4650971788618505E-2</v>
      </c>
      <c r="Q454" s="5"/>
      <c r="R454" s="5"/>
      <c r="AA454">
        <v>3.2921281213701942E-2</v>
      </c>
      <c r="AM454" s="5"/>
      <c r="AV454">
        <v>2.9654536946230749E-2</v>
      </c>
    </row>
    <row r="455" spans="8:48" x14ac:dyDescent="0.25">
      <c r="H455">
        <v>3.9705318458141757E-2</v>
      </c>
      <c r="Q455" s="5"/>
      <c r="R455" s="5"/>
      <c r="AA455">
        <v>1.3473397670132311E-2</v>
      </c>
      <c r="AM455" s="5"/>
      <c r="AV455">
        <v>2.9387243617149599E-2</v>
      </c>
    </row>
    <row r="456" spans="8:48" x14ac:dyDescent="0.25">
      <c r="H456">
        <v>-7.8758590629044289E-3</v>
      </c>
      <c r="Q456" s="5"/>
      <c r="R456" s="5"/>
      <c r="AA456">
        <v>-1.562037316552415E-2</v>
      </c>
      <c r="AM456" s="5"/>
      <c r="AV456">
        <v>7.9577414596640507E-3</v>
      </c>
    </row>
    <row r="457" spans="8:48" x14ac:dyDescent="0.25">
      <c r="H457">
        <v>-4.0610330727705757E-2</v>
      </c>
      <c r="Q457" s="5"/>
      <c r="R457" s="5"/>
      <c r="AA457">
        <v>-2.2502997605491449E-2</v>
      </c>
      <c r="AM457" s="5"/>
      <c r="AV457">
        <v>1.9000292911514529E-2</v>
      </c>
    </row>
    <row r="458" spans="8:48" x14ac:dyDescent="0.25">
      <c r="H458">
        <v>-2.6576502661788222E-3</v>
      </c>
      <c r="Q458" s="5"/>
      <c r="R458" s="5"/>
      <c r="AA458">
        <v>-1.353294778738815E-2</v>
      </c>
      <c r="AM458" s="5"/>
      <c r="AV458">
        <v>8.0590782214433887E-3</v>
      </c>
    </row>
    <row r="459" spans="8:48" x14ac:dyDescent="0.25">
      <c r="H459">
        <v>7.9581339620997411E-3</v>
      </c>
      <c r="Q459" s="5"/>
      <c r="R459" s="5"/>
      <c r="AA459">
        <v>-4.4805776650402043E-2</v>
      </c>
      <c r="AM459" s="5"/>
      <c r="AV459">
        <v>1.063412906743086E-2</v>
      </c>
    </row>
    <row r="460" spans="8:48" x14ac:dyDescent="0.25">
      <c r="H460">
        <v>-1.6500605436690269E-2</v>
      </c>
      <c r="Q460" s="5"/>
      <c r="R460" s="5"/>
      <c r="AA460">
        <v>-1.9327394072233821E-2</v>
      </c>
      <c r="AM460" s="5"/>
      <c r="AV460">
        <v>-8.8919743479274945E-3</v>
      </c>
    </row>
    <row r="461" spans="8:48" x14ac:dyDescent="0.25">
      <c r="H461">
        <v>-4.1815545419132419E-2</v>
      </c>
      <c r="Q461" s="5"/>
      <c r="R461" s="5"/>
      <c r="AA461">
        <v>-1.0686622133916119E-2</v>
      </c>
      <c r="AM461" s="5"/>
      <c r="AV461">
        <v>-1.8270422034958812E-2</v>
      </c>
    </row>
    <row r="462" spans="8:48" x14ac:dyDescent="0.25">
      <c r="H462">
        <v>-9.6608228192507015E-3</v>
      </c>
      <c r="Q462" s="5"/>
      <c r="R462" s="5"/>
      <c r="AA462">
        <v>1.5533824915034489E-3</v>
      </c>
      <c r="AM462" s="5"/>
      <c r="AV462">
        <v>8.11770852899708E-3</v>
      </c>
    </row>
    <row r="463" spans="8:48" x14ac:dyDescent="0.25">
      <c r="H463">
        <v>-6.5344354313681113E-3</v>
      </c>
      <c r="Q463" s="5"/>
      <c r="R463" s="5"/>
      <c r="AA463">
        <v>-1.2617124050436289E-2</v>
      </c>
      <c r="AM463" s="5"/>
      <c r="AV463">
        <v>-3.1665726730665131E-2</v>
      </c>
    </row>
    <row r="464" spans="8:48" x14ac:dyDescent="0.25">
      <c r="H464">
        <v>6.3181541065060517E-3</v>
      </c>
      <c r="Q464" s="5"/>
      <c r="R464" s="5"/>
      <c r="AA464">
        <v>1.1731245697808359E-2</v>
      </c>
      <c r="AM464" s="5"/>
      <c r="AV464">
        <v>9.2419655755455032E-3</v>
      </c>
    </row>
    <row r="465" spans="8:48" x14ac:dyDescent="0.25">
      <c r="H465">
        <v>7.753370868969274E-2</v>
      </c>
      <c r="Q465" s="5"/>
      <c r="R465" s="5"/>
      <c r="AA465">
        <v>1.036765402071003E-2</v>
      </c>
      <c r="AM465" s="5"/>
      <c r="AV465">
        <v>5.6370388509825883E-2</v>
      </c>
    </row>
    <row r="466" spans="8:48" x14ac:dyDescent="0.25">
      <c r="H466">
        <v>-3.1181985981152522E-3</v>
      </c>
      <c r="Q466" s="5"/>
      <c r="R466" s="5"/>
      <c r="AA466">
        <v>-2.0549909160749939E-2</v>
      </c>
      <c r="AM466" s="5"/>
      <c r="AV466">
        <v>8.1148259834759335E-3</v>
      </c>
    </row>
    <row r="467" spans="8:48" x14ac:dyDescent="0.25">
      <c r="H467">
        <v>1.7027211612554781E-3</v>
      </c>
      <c r="Q467" s="5"/>
      <c r="R467" s="5"/>
      <c r="AA467">
        <v>-9.0463496666444848E-3</v>
      </c>
      <c r="AM467" s="5"/>
      <c r="AV467">
        <v>-1.1255260464633109E-2</v>
      </c>
    </row>
    <row r="468" spans="8:48" x14ac:dyDescent="0.25">
      <c r="H468">
        <v>-1.617424623403959E-3</v>
      </c>
      <c r="Q468" s="5"/>
      <c r="R468" s="5"/>
      <c r="AA468">
        <v>-6.866033669802039E-3</v>
      </c>
      <c r="AM468" s="5"/>
      <c r="AV468">
        <v>6.5804448729386269E-4</v>
      </c>
    </row>
    <row r="469" spans="8:48" x14ac:dyDescent="0.25">
      <c r="H469">
        <v>5.570000940017388E-3</v>
      </c>
      <c r="Q469" s="5"/>
      <c r="R469" s="5"/>
      <c r="AA469">
        <v>3.2364245013165122E-2</v>
      </c>
      <c r="AM469" s="5"/>
      <c r="AV469">
        <v>5.7295198758559917E-3</v>
      </c>
    </row>
    <row r="470" spans="8:48" x14ac:dyDescent="0.25">
      <c r="H470">
        <v>-5.8026478749452028E-2</v>
      </c>
      <c r="Q470" s="5"/>
      <c r="R470" s="5"/>
      <c r="AA470">
        <v>7.4982069911967032E-3</v>
      </c>
      <c r="AM470" s="5"/>
      <c r="AV470">
        <v>-1.962985938590733E-2</v>
      </c>
    </row>
    <row r="471" spans="8:48" x14ac:dyDescent="0.25">
      <c r="H471">
        <v>-2.3828320488336462E-2</v>
      </c>
      <c r="Q471" s="5"/>
      <c r="R471" s="5"/>
      <c r="AA471">
        <v>2.5685026152520961E-2</v>
      </c>
      <c r="AM471" s="5"/>
      <c r="AV471">
        <v>-3.0086551631339171E-2</v>
      </c>
    </row>
    <row r="472" spans="8:48" x14ac:dyDescent="0.25">
      <c r="H472">
        <v>4.4453473178715147E-2</v>
      </c>
      <c r="Q472" s="5"/>
      <c r="R472" s="5"/>
      <c r="AA472">
        <v>3.5871450890383773E-2</v>
      </c>
      <c r="AM472" s="5"/>
      <c r="AV472">
        <v>-7.5155315565519926E-3</v>
      </c>
    </row>
    <row r="473" spans="8:48" x14ac:dyDescent="0.25">
      <c r="H473">
        <v>1.824178411458054E-2</v>
      </c>
      <c r="Q473" s="5"/>
      <c r="R473" s="5"/>
      <c r="AA473">
        <v>2.3098301320644051E-2</v>
      </c>
      <c r="AM473" s="5"/>
      <c r="AV473">
        <v>-2.5983654835898821E-2</v>
      </c>
    </row>
    <row r="474" spans="8:48" x14ac:dyDescent="0.25">
      <c r="H474">
        <v>-4.8806890429995628E-3</v>
      </c>
      <c r="Q474" s="5"/>
      <c r="R474" s="5"/>
      <c r="AA474">
        <v>-1.7699279041333109E-2</v>
      </c>
      <c r="AM474" s="5"/>
      <c r="AV474">
        <v>-7.0817766263649709E-3</v>
      </c>
    </row>
    <row r="475" spans="8:48" x14ac:dyDescent="0.25">
      <c r="H475">
        <v>-5.7232822128816061E-3</v>
      </c>
      <c r="Q475" s="5"/>
      <c r="R475" s="5"/>
      <c r="AA475">
        <v>-3.8275960614714841E-3</v>
      </c>
      <c r="AM475" s="5"/>
      <c r="AV475">
        <v>1.9820547723813291E-2</v>
      </c>
    </row>
    <row r="476" spans="8:48" x14ac:dyDescent="0.25">
      <c r="H476">
        <v>-2.2096768888368729E-2</v>
      </c>
      <c r="Q476" s="5"/>
      <c r="R476" s="5"/>
      <c r="AA476">
        <v>-3.0154102104692611E-2</v>
      </c>
      <c r="AM476" s="5"/>
      <c r="AV476">
        <v>-5.3816893250274991E-3</v>
      </c>
    </row>
    <row r="477" spans="8:48" x14ac:dyDescent="0.25">
      <c r="H477">
        <v>1.821426592350496E-2</v>
      </c>
      <c r="Q477" s="5"/>
      <c r="R477" s="5"/>
      <c r="AA477">
        <v>-8.0722129133691325E-3</v>
      </c>
      <c r="AM477" s="5"/>
      <c r="AV477">
        <v>-2.320747871893435E-2</v>
      </c>
    </row>
    <row r="478" spans="8:48" x14ac:dyDescent="0.25">
      <c r="H478">
        <v>4.3302948303097208E-2</v>
      </c>
      <c r="Q478" s="5"/>
      <c r="R478" s="5"/>
      <c r="AA478">
        <v>2.1498524610335881E-2</v>
      </c>
      <c r="AM478" s="5"/>
      <c r="AV478">
        <v>1.9375550539704581E-2</v>
      </c>
    </row>
    <row r="479" spans="8:48" x14ac:dyDescent="0.25">
      <c r="H479">
        <v>-5.1437761370182147E-2</v>
      </c>
      <c r="Q479" s="5"/>
      <c r="R479" s="5"/>
      <c r="AA479">
        <v>-1.26724383479939E-2</v>
      </c>
      <c r="AM479" s="5"/>
      <c r="AV479">
        <v>3.2586204228070313E-2</v>
      </c>
    </row>
    <row r="480" spans="8:48" x14ac:dyDescent="0.25">
      <c r="H480">
        <v>6.0464851721991671E-3</v>
      </c>
      <c r="Q480" s="5"/>
      <c r="R480" s="5"/>
      <c r="AA480">
        <v>4.1681545651948369E-4</v>
      </c>
      <c r="AM480" s="5"/>
      <c r="AV480">
        <v>3.1979170051317382E-2</v>
      </c>
    </row>
    <row r="481" spans="8:48" x14ac:dyDescent="0.25">
      <c r="H481">
        <v>-2.366003732077401E-2</v>
      </c>
      <c r="Q481" s="5"/>
      <c r="R481" s="5"/>
      <c r="AA481">
        <v>-1.8604516062108421E-2</v>
      </c>
      <c r="AM481" s="5"/>
      <c r="AV481">
        <v>-2.4881227419265819E-2</v>
      </c>
    </row>
    <row r="482" spans="8:48" x14ac:dyDescent="0.25">
      <c r="H482">
        <v>6.9318114863232E-2</v>
      </c>
      <c r="Q482" s="5"/>
      <c r="R482" s="5"/>
      <c r="AA482">
        <v>-3.4602629136151232E-3</v>
      </c>
      <c r="AM482" s="5"/>
      <c r="AV482">
        <v>6.6594088235722701E-2</v>
      </c>
    </row>
    <row r="483" spans="8:48" x14ac:dyDescent="0.25">
      <c r="H483">
        <v>-1.359335178443368E-2</v>
      </c>
      <c r="Q483" s="5"/>
      <c r="R483" s="5"/>
      <c r="AA483">
        <v>3.6502346903539033E-2</v>
      </c>
      <c r="AM483" s="5"/>
      <c r="AV483">
        <v>3.7453001179157922E-3</v>
      </c>
    </row>
    <row r="484" spans="8:48" x14ac:dyDescent="0.25">
      <c r="H484">
        <v>-2.8695581707267491E-3</v>
      </c>
      <c r="Q484" s="5"/>
      <c r="R484" s="5"/>
      <c r="AA484">
        <v>2.72398525701559E-2</v>
      </c>
      <c r="AM484" s="5"/>
      <c r="AV484">
        <v>3.4159044355088097E-2</v>
      </c>
    </row>
    <row r="485" spans="8:48" x14ac:dyDescent="0.25">
      <c r="H485">
        <v>1.193605071590137E-2</v>
      </c>
      <c r="Q485" s="5"/>
      <c r="R485" s="5"/>
      <c r="AA485">
        <v>-2.7654422717599741E-2</v>
      </c>
      <c r="AM485" s="5"/>
      <c r="AV485">
        <v>3.2668061137487187E-2</v>
      </c>
    </row>
    <row r="486" spans="8:48" x14ac:dyDescent="0.25">
      <c r="H486">
        <v>2.448974057427957E-3</v>
      </c>
      <c r="Q486" s="5"/>
      <c r="R486" s="5"/>
      <c r="AA486">
        <v>-8.205688453935097E-3</v>
      </c>
      <c r="AM486" s="5"/>
      <c r="AV486">
        <v>-2.1761344300967291E-2</v>
      </c>
    </row>
    <row r="487" spans="8:48" x14ac:dyDescent="0.25">
      <c r="H487">
        <v>1.1463232055324241E-3</v>
      </c>
      <c r="Q487" s="5"/>
      <c r="R487" s="5"/>
      <c r="AA487">
        <v>-1.2160437392027009E-2</v>
      </c>
      <c r="AM487" s="5"/>
      <c r="AV487">
        <v>-3.150393205771522E-2</v>
      </c>
    </row>
    <row r="488" spans="8:48" x14ac:dyDescent="0.25">
      <c r="H488">
        <v>4.1441951360211907E-2</v>
      </c>
      <c r="Q488" s="5"/>
      <c r="R488" s="5"/>
      <c r="AA488">
        <v>3.2341030265690629E-2</v>
      </c>
      <c r="AM488" s="5"/>
      <c r="AV488">
        <v>-4.4463503305753301E-3</v>
      </c>
    </row>
    <row r="489" spans="8:48" x14ac:dyDescent="0.25">
      <c r="H489">
        <v>3.172392765325404E-2</v>
      </c>
      <c r="Q489" s="5"/>
      <c r="R489" s="5"/>
      <c r="AA489">
        <v>7.9053967915955231E-2</v>
      </c>
      <c r="AM489" s="5"/>
      <c r="AV489">
        <v>1.410221714565603E-3</v>
      </c>
    </row>
    <row r="490" spans="8:48" x14ac:dyDescent="0.25">
      <c r="H490">
        <v>2.5928072316026961E-2</v>
      </c>
      <c r="Q490" s="5"/>
      <c r="R490" s="5"/>
      <c r="AA490">
        <v>1.255835329472417E-2</v>
      </c>
      <c r="AM490" s="5"/>
      <c r="AV490">
        <v>1.0243977131355461E-2</v>
      </c>
    </row>
    <row r="491" spans="8:48" x14ac:dyDescent="0.25">
      <c r="H491">
        <v>-5.6904971724419787E-2</v>
      </c>
      <c r="Q491" s="5"/>
      <c r="R491" s="5"/>
      <c r="AA491">
        <v>-5.3015945708108567E-2</v>
      </c>
      <c r="AM491" s="5"/>
      <c r="AV491">
        <v>-3.418287062226287E-2</v>
      </c>
    </row>
    <row r="492" spans="8:48" x14ac:dyDescent="0.25">
      <c r="H492">
        <v>-3.5855450336819118E-2</v>
      </c>
      <c r="Q492" s="5"/>
      <c r="R492" s="5"/>
      <c r="AA492">
        <v>-4.666181786273816E-2</v>
      </c>
      <c r="AM492" s="5"/>
      <c r="AV492">
        <v>-3.0735504438658509E-2</v>
      </c>
    </row>
    <row r="493" spans="8:48" x14ac:dyDescent="0.25">
      <c r="H493">
        <v>-2.602315037408055E-2</v>
      </c>
      <c r="Q493" s="5"/>
      <c r="R493" s="5"/>
      <c r="AA493">
        <v>-3.4657176136182861E-2</v>
      </c>
      <c r="AM493" s="5"/>
      <c r="AV493">
        <v>1.756071841837049E-3</v>
      </c>
    </row>
    <row r="494" spans="8:48" x14ac:dyDescent="0.25">
      <c r="H494">
        <v>-2.2055643327541119E-2</v>
      </c>
      <c r="Q494" s="5"/>
      <c r="R494" s="5"/>
      <c r="AA494">
        <v>-4.3374620560640174E-3</v>
      </c>
      <c r="AM494" s="5"/>
      <c r="AV494">
        <v>2.0620451435732691E-2</v>
      </c>
    </row>
    <row r="495" spans="8:48" x14ac:dyDescent="0.25">
      <c r="H495">
        <v>1.9446618152631621E-2</v>
      </c>
      <c r="Q495" s="5"/>
      <c r="R495" s="5"/>
      <c r="AA495">
        <v>-1.145536304299514E-2</v>
      </c>
      <c r="AM495" s="5"/>
      <c r="AV495">
        <v>8.9450846187749124E-4</v>
      </c>
    </row>
    <row r="496" spans="8:48" x14ac:dyDescent="0.25">
      <c r="H496">
        <v>1.92225286325775E-2</v>
      </c>
      <c r="Q496" s="5"/>
      <c r="R496" s="5"/>
      <c r="AA496">
        <v>-1.514760730589244E-2</v>
      </c>
      <c r="AM496" s="5"/>
      <c r="AV496">
        <v>1.5222698221395211E-3</v>
      </c>
    </row>
    <row r="497" spans="8:48" x14ac:dyDescent="0.25">
      <c r="H497">
        <v>8.5077259092393026E-3</v>
      </c>
      <c r="Q497" s="5"/>
      <c r="R497" s="5"/>
      <c r="AA497">
        <v>-3.3864733297091082E-2</v>
      </c>
      <c r="AM497" s="5"/>
      <c r="AV497">
        <v>-1.0466594441403909E-2</v>
      </c>
    </row>
    <row r="498" spans="8:48" x14ac:dyDescent="0.25">
      <c r="H498">
        <v>4.6220710002889957E-2</v>
      </c>
      <c r="Q498" s="5"/>
      <c r="R498" s="5"/>
      <c r="AA498">
        <v>3.6493904973811612E-3</v>
      </c>
      <c r="AM498" s="5"/>
      <c r="AV498">
        <v>5.0909342170228182E-2</v>
      </c>
    </row>
    <row r="499" spans="8:48" x14ac:dyDescent="0.25">
      <c r="H499">
        <v>2.9531297539380299E-2</v>
      </c>
      <c r="Q499" s="5"/>
      <c r="R499" s="5"/>
      <c r="AA499">
        <v>-1.749594334081989E-2</v>
      </c>
      <c r="AM499" s="5"/>
      <c r="AV499">
        <v>2.305037401577701E-2</v>
      </c>
    </row>
    <row r="500" spans="8:48" x14ac:dyDescent="0.25">
      <c r="H500">
        <v>1.752955846437209E-2</v>
      </c>
      <c r="Q500" s="5"/>
      <c r="R500" s="5"/>
      <c r="AA500">
        <v>7.4178947961332592E-2</v>
      </c>
      <c r="AM500" s="5"/>
      <c r="AV500">
        <v>-1.0581373748979319E-2</v>
      </c>
    </row>
    <row r="501" spans="8:48" x14ac:dyDescent="0.25">
      <c r="H501">
        <v>-5.672240486079231E-2</v>
      </c>
      <c r="Q501" s="5"/>
      <c r="R501" s="5"/>
      <c r="AA501">
        <v>-8.8317306746833024E-2</v>
      </c>
      <c r="AM501" s="5"/>
      <c r="AV501">
        <v>-2.1927008402173289E-2</v>
      </c>
    </row>
    <row r="502" spans="8:48" x14ac:dyDescent="0.25">
      <c r="H502">
        <v>-5.6630316726201307E-2</v>
      </c>
      <c r="Q502" s="5"/>
      <c r="R502" s="5"/>
      <c r="AA502">
        <v>-1.5959106887460651E-2</v>
      </c>
      <c r="AM502" s="5"/>
      <c r="AV502">
        <v>-3.5689051148726442E-3</v>
      </c>
    </row>
    <row r="503" spans="8:48" x14ac:dyDescent="0.25">
      <c r="H503">
        <v>-4.5171805284349581E-2</v>
      </c>
      <c r="Q503" s="5"/>
      <c r="R503" s="5"/>
      <c r="AA503">
        <v>-9.2388338666707162E-3</v>
      </c>
      <c r="AM503" s="5"/>
      <c r="AV503">
        <v>1.009672033470024E-2</v>
      </c>
    </row>
    <row r="504" spans="8:48" x14ac:dyDescent="0.25">
      <c r="H504">
        <v>1.5620753799810771E-2</v>
      </c>
      <c r="Q504" s="5"/>
      <c r="R504" s="5"/>
      <c r="AA504">
        <v>-6.6308049535008934E-3</v>
      </c>
      <c r="AM504" s="5"/>
      <c r="AV504">
        <v>-1.2362435191245651E-3</v>
      </c>
    </row>
    <row r="505" spans="8:48" x14ac:dyDescent="0.25">
      <c r="H505">
        <v>2.2164585169476E-2</v>
      </c>
      <c r="Q505" s="5"/>
      <c r="R505" s="5"/>
      <c r="AA505">
        <v>-1.7784471158232468E-2</v>
      </c>
      <c r="AM505" s="5"/>
      <c r="AV505">
        <v>-4.1276844700843616E-3</v>
      </c>
    </row>
    <row r="506" spans="8:48" x14ac:dyDescent="0.25">
      <c r="H506">
        <v>2.1398968798255571E-3</v>
      </c>
      <c r="Q506" s="5"/>
      <c r="R506" s="5"/>
      <c r="AA506">
        <v>-2.661505231186934E-2</v>
      </c>
      <c r="AM506" s="5"/>
      <c r="AV506">
        <v>2.0298644387453841E-2</v>
      </c>
    </row>
    <row r="507" spans="8:48" x14ac:dyDescent="0.25">
      <c r="H507">
        <v>-7.2240187553526559E-3</v>
      </c>
      <c r="Q507" s="5"/>
      <c r="R507" s="5"/>
      <c r="AA507">
        <v>1.63559509755056E-3</v>
      </c>
      <c r="AM507" s="5"/>
      <c r="AV507">
        <v>1.727253525592902E-2</v>
      </c>
    </row>
    <row r="508" spans="8:48" x14ac:dyDescent="0.25">
      <c r="H508">
        <v>1.69346985284726E-3</v>
      </c>
      <c r="Q508" s="5"/>
      <c r="R508" s="5"/>
      <c r="AA508">
        <v>-1.6078966637326369E-2</v>
      </c>
      <c r="AM508" s="5"/>
      <c r="AV508">
        <v>-6.0185817847973021E-3</v>
      </c>
    </row>
    <row r="509" spans="8:48" x14ac:dyDescent="0.25">
      <c r="H509">
        <v>2.6712162088245599E-2</v>
      </c>
      <c r="Q509" s="5"/>
      <c r="R509" s="5"/>
      <c r="AA509">
        <v>3.1709621732550132E-2</v>
      </c>
      <c r="AM509" s="5"/>
      <c r="AV509">
        <v>2.1059756416133901E-2</v>
      </c>
    </row>
    <row r="510" spans="8:48" x14ac:dyDescent="0.25">
      <c r="H510">
        <v>4.1727542190930098E-2</v>
      </c>
      <c r="Q510" s="5"/>
      <c r="R510" s="5"/>
      <c r="AA510">
        <v>1.116130468339166E-2</v>
      </c>
      <c r="AM510" s="5"/>
      <c r="AV510">
        <v>8.5000514852873969E-3</v>
      </c>
    </row>
    <row r="511" spans="8:48" x14ac:dyDescent="0.25">
      <c r="H511">
        <v>-4.0788958353973503E-2</v>
      </c>
      <c r="Q511" s="5"/>
      <c r="R511" s="5"/>
      <c r="AA511">
        <v>-4.1262146399027822E-3</v>
      </c>
      <c r="AM511" s="5"/>
      <c r="AV511">
        <v>-6.3031444446094232E-3</v>
      </c>
    </row>
    <row r="512" spans="8:48" x14ac:dyDescent="0.25">
      <c r="H512">
        <v>-1.304867693416833E-2</v>
      </c>
      <c r="Q512" s="5"/>
      <c r="R512" s="5"/>
      <c r="AA512">
        <v>-2.7243167824736111E-3</v>
      </c>
      <c r="AM512" s="5"/>
      <c r="AV512">
        <v>-1.414266359653155E-2</v>
      </c>
    </row>
    <row r="513" spans="8:48" x14ac:dyDescent="0.25">
      <c r="H513">
        <v>1.6182919888332419E-2</v>
      </c>
      <c r="Q513" s="5"/>
      <c r="R513" s="5"/>
      <c r="AA513">
        <v>3.6873382204203872E-2</v>
      </c>
      <c r="AM513" s="5"/>
      <c r="AV513">
        <v>-1.3625491403870709E-2</v>
      </c>
    </row>
    <row r="514" spans="8:48" x14ac:dyDescent="0.25">
      <c r="H514">
        <v>5.5354597735271082E-3</v>
      </c>
      <c r="Q514" s="5"/>
      <c r="R514" s="5"/>
      <c r="AA514">
        <v>-3.6335371874747877E-2</v>
      </c>
      <c r="AM514" s="5"/>
      <c r="AV514">
        <v>1.1985983324975431E-2</v>
      </c>
    </row>
    <row r="515" spans="8:48" x14ac:dyDescent="0.25">
      <c r="H515">
        <v>-6.5322485102542009E-3</v>
      </c>
      <c r="Q515" s="5"/>
      <c r="R515" s="5"/>
      <c r="AA515">
        <v>-3.4688240645102931E-3</v>
      </c>
      <c r="AM515" s="5"/>
      <c r="AV515">
        <v>5.4935435029903159E-4</v>
      </c>
    </row>
    <row r="516" spans="8:48" x14ac:dyDescent="0.25">
      <c r="H516">
        <v>-6.6087061689125523E-2</v>
      </c>
      <c r="Q516" s="5"/>
      <c r="R516" s="5"/>
      <c r="AA516">
        <v>2.620039928459689E-2</v>
      </c>
      <c r="AM516" s="5"/>
      <c r="AV516">
        <v>2.0667323696876599E-2</v>
      </c>
    </row>
    <row r="517" spans="8:48" x14ac:dyDescent="0.25">
      <c r="H517">
        <v>2.2208649929162879E-2</v>
      </c>
      <c r="Q517" s="5"/>
      <c r="R517" s="5"/>
      <c r="AA517">
        <v>1.779586481207137E-3</v>
      </c>
      <c r="AM517" s="5"/>
      <c r="AV517">
        <v>2.6560027886824229E-2</v>
      </c>
    </row>
    <row r="518" spans="8:48" x14ac:dyDescent="0.25">
      <c r="H518">
        <v>-5.8410674280237312E-3</v>
      </c>
      <c r="Q518" s="5"/>
      <c r="R518" s="5"/>
      <c r="AA518">
        <v>1.6540107628128319E-2</v>
      </c>
      <c r="AM518" s="5"/>
      <c r="AV518">
        <v>2.2920945542875892E-2</v>
      </c>
    </row>
    <row r="519" spans="8:48" x14ac:dyDescent="0.25">
      <c r="H519">
        <v>1.050718971372407E-2</v>
      </c>
      <c r="Q519" s="5"/>
      <c r="R519" s="5"/>
      <c r="AA519">
        <v>-4.7804373735548609E-3</v>
      </c>
      <c r="AM519" s="5"/>
      <c r="AV519">
        <v>1.91952600963394E-2</v>
      </c>
    </row>
    <row r="520" spans="8:48" x14ac:dyDescent="0.25">
      <c r="H520">
        <v>3.786426601037497E-3</v>
      </c>
      <c r="Q520" s="5"/>
      <c r="R520" s="5"/>
      <c r="AA520">
        <v>2.5677364317209558E-2</v>
      </c>
      <c r="AM520" s="5"/>
      <c r="AV520">
        <v>1.3322235003784381E-2</v>
      </c>
    </row>
    <row r="521" spans="8:48" x14ac:dyDescent="0.25">
      <c r="H521">
        <v>-2.1119447883915218E-2</v>
      </c>
      <c r="Q521" s="5"/>
      <c r="R521" s="5"/>
      <c r="AA521">
        <v>4.7940914629045189E-3</v>
      </c>
      <c r="AM521" s="5"/>
      <c r="AV521">
        <v>2.321685598156387E-2</v>
      </c>
    </row>
    <row r="522" spans="8:48" x14ac:dyDescent="0.25">
      <c r="H522">
        <v>2.1688680885156689E-2</v>
      </c>
      <c r="Q522" s="5"/>
      <c r="R522" s="5"/>
      <c r="AA522">
        <v>-1.079657674554008E-2</v>
      </c>
      <c r="AM522" s="5"/>
      <c r="AV522">
        <v>-2.9558810533976469E-2</v>
      </c>
    </row>
    <row r="523" spans="8:48" x14ac:dyDescent="0.25">
      <c r="H523">
        <v>9.6086547769373351E-2</v>
      </c>
      <c r="Q523" s="5"/>
      <c r="R523" s="5"/>
      <c r="AA523">
        <v>3.7181953662803961E-2</v>
      </c>
      <c r="AM523" s="5"/>
      <c r="AV523">
        <v>1.9438615449685351E-2</v>
      </c>
    </row>
    <row r="524" spans="8:48" x14ac:dyDescent="0.25">
      <c r="H524">
        <v>2.2545654160670319E-2</v>
      </c>
      <c r="Q524" s="5"/>
      <c r="R524" s="5"/>
      <c r="AA524">
        <v>2.8742073264429079E-2</v>
      </c>
      <c r="AM524" s="5"/>
      <c r="AV524">
        <v>4.4453841456276594E-3</v>
      </c>
    </row>
    <row r="525" spans="8:48" x14ac:dyDescent="0.25">
      <c r="H525">
        <v>-2.7133959140956121E-2</v>
      </c>
      <c r="Q525" s="5"/>
      <c r="R525" s="5"/>
      <c r="AA525">
        <v>1.4141859825486691E-2</v>
      </c>
      <c r="AM525" s="5"/>
      <c r="AV525">
        <v>-1.8791001788941539E-2</v>
      </c>
    </row>
    <row r="526" spans="8:48" x14ac:dyDescent="0.25">
      <c r="H526">
        <v>2.803607480222069E-2</v>
      </c>
      <c r="Q526" s="5"/>
      <c r="R526" s="5"/>
      <c r="AA526">
        <v>2.8914842519946991E-2</v>
      </c>
      <c r="AM526" s="5"/>
      <c r="AV526">
        <v>-6.4951406007892221E-3</v>
      </c>
    </row>
    <row r="527" spans="8:48" x14ac:dyDescent="0.25">
      <c r="H527">
        <v>8.8756842119472393E-2</v>
      </c>
      <c r="Q527" s="5"/>
      <c r="R527" s="5"/>
      <c r="AA527">
        <v>5.5877781572167572E-2</v>
      </c>
      <c r="AM527" s="5"/>
      <c r="AV527">
        <v>-2.4562349835453431E-3</v>
      </c>
    </row>
    <row r="528" spans="8:48" x14ac:dyDescent="0.25">
      <c r="H528">
        <v>2.1094713609491771E-2</v>
      </c>
      <c r="Q528" s="5"/>
      <c r="R528" s="5"/>
      <c r="AA528">
        <v>2.6192039434960211E-2</v>
      </c>
      <c r="AM528" s="5"/>
      <c r="AV528">
        <v>-5.2893978737490344E-3</v>
      </c>
    </row>
    <row r="529" spans="8:48" x14ac:dyDescent="0.25">
      <c r="H529">
        <v>1.405583506084288E-2</v>
      </c>
      <c r="Q529" s="5"/>
      <c r="R529" s="5"/>
      <c r="AA529">
        <v>2.0848694259062332E-2</v>
      </c>
      <c r="AM529" s="5"/>
      <c r="AV529">
        <v>8.453899992120352E-3</v>
      </c>
    </row>
    <row r="530" spans="8:48" x14ac:dyDescent="0.25">
      <c r="H530">
        <v>-2.3379419155868161E-2</v>
      </c>
      <c r="Q530" s="5"/>
      <c r="R530" s="5"/>
      <c r="AA530">
        <v>-1.6687609897537509E-2</v>
      </c>
      <c r="AM530" s="5"/>
      <c r="AV530">
        <v>-3.0548785469291202E-2</v>
      </c>
    </row>
    <row r="531" spans="8:48" x14ac:dyDescent="0.25">
      <c r="H531">
        <v>-3.3715031226103219E-2</v>
      </c>
      <c r="Q531" s="5"/>
      <c r="R531" s="5"/>
      <c r="AA531">
        <v>-8.4873342677016777E-3</v>
      </c>
      <c r="AM531" s="5"/>
      <c r="AV531">
        <v>-2.0531621478116608E-3</v>
      </c>
    </row>
    <row r="532" spans="8:48" x14ac:dyDescent="0.25">
      <c r="H532">
        <v>-1.4435854080931331E-2</v>
      </c>
      <c r="Q532" s="5"/>
      <c r="R532" s="5"/>
      <c r="AA532">
        <v>-3.1370331725435741E-2</v>
      </c>
      <c r="AM532" s="5"/>
      <c r="AV532">
        <v>-1.6065304180555171E-2</v>
      </c>
    </row>
    <row r="533" spans="8:48" x14ac:dyDescent="0.25">
      <c r="H533">
        <v>5.8928711466682548E-3</v>
      </c>
      <c r="Q533" s="5"/>
      <c r="R533" s="5"/>
      <c r="AA533">
        <v>-2.6022611898233721E-2</v>
      </c>
      <c r="AM533" s="5"/>
      <c r="AV533">
        <v>-1.1205797979700021E-2</v>
      </c>
    </row>
    <row r="534" spans="8:48" x14ac:dyDescent="0.25">
      <c r="H534">
        <v>-3.5997909516006767E-2</v>
      </c>
      <c r="Q534" s="5"/>
      <c r="R534" s="5"/>
      <c r="AA534">
        <v>-1.6640971477968381E-2</v>
      </c>
      <c r="AM534" s="5"/>
      <c r="AV534">
        <v>2.9232883515236609E-3</v>
      </c>
    </row>
    <row r="535" spans="8:48" x14ac:dyDescent="0.25">
      <c r="H535">
        <v>2.9211557734099759E-2</v>
      </c>
      <c r="Q535" s="5"/>
      <c r="R535" s="5"/>
      <c r="AA535">
        <v>-3.1098599763826239E-2</v>
      </c>
      <c r="AM535" s="5"/>
      <c r="AV535">
        <v>5.4722034372720517E-2</v>
      </c>
    </row>
    <row r="536" spans="8:48" x14ac:dyDescent="0.25">
      <c r="H536">
        <v>1.809276271547566E-2</v>
      </c>
      <c r="Q536" s="5"/>
      <c r="R536" s="5"/>
      <c r="AA536">
        <v>1.1613555163643071E-2</v>
      </c>
      <c r="AM536" s="5"/>
      <c r="AV536">
        <v>-1.6021038832292481E-3</v>
      </c>
    </row>
    <row r="537" spans="8:48" x14ac:dyDescent="0.25">
      <c r="H537">
        <v>4.9631299806765151E-2</v>
      </c>
      <c r="Q537" s="5"/>
      <c r="R537" s="5"/>
      <c r="AA537">
        <v>-6.0868159759502674E-3</v>
      </c>
      <c r="AM537" s="5"/>
      <c r="AV537">
        <v>5.1952271344647553E-4</v>
      </c>
    </row>
    <row r="538" spans="8:48" x14ac:dyDescent="0.25">
      <c r="H538">
        <v>3.6069533185256117E-2</v>
      </c>
      <c r="Q538" s="5"/>
      <c r="R538" s="5"/>
      <c r="AA538">
        <v>2.4628398496374469E-2</v>
      </c>
      <c r="AM538" s="5"/>
      <c r="AV538">
        <v>4.483933191477987E-3</v>
      </c>
    </row>
    <row r="539" spans="8:48" x14ac:dyDescent="0.25">
      <c r="H539">
        <v>4.0099757705188539E-2</v>
      </c>
      <c r="Q539" s="5"/>
      <c r="R539" s="5"/>
      <c r="AA539">
        <v>3.1497342396815668E-2</v>
      </c>
      <c r="AM539" s="5"/>
      <c r="AV539">
        <v>1.6192718728263548E-2</v>
      </c>
    </row>
    <row r="540" spans="8:48" x14ac:dyDescent="0.25">
      <c r="H540">
        <v>1.8102683591019159E-2</v>
      </c>
      <c r="Q540" s="5"/>
      <c r="R540" s="5"/>
      <c r="AA540">
        <v>2.6724165821796009E-3</v>
      </c>
      <c r="AM540" s="5"/>
      <c r="AV540">
        <v>8.0810787310135572E-3</v>
      </c>
    </row>
    <row r="541" spans="8:48" x14ac:dyDescent="0.25">
      <c r="H541">
        <v>1.7143513909716371E-2</v>
      </c>
      <c r="Q541" s="5"/>
      <c r="R541" s="5"/>
      <c r="AA541">
        <v>-1.0058015984293201E-2</v>
      </c>
      <c r="AM541" s="5"/>
      <c r="AV541">
        <v>6.4853513505014771E-3</v>
      </c>
    </row>
    <row r="542" spans="8:48" x14ac:dyDescent="0.25">
      <c r="H542">
        <v>1.8475690796607911E-2</v>
      </c>
      <c r="Q542" s="5"/>
      <c r="R542" s="5"/>
      <c r="AA542">
        <v>-5.3541337082185156E-3</v>
      </c>
      <c r="AM542" s="5"/>
      <c r="AV542">
        <v>-3.0431572816835839E-3</v>
      </c>
    </row>
    <row r="543" spans="8:48" x14ac:dyDescent="0.25">
      <c r="H543">
        <v>-5.9583786931911957E-3</v>
      </c>
      <c r="Q543" s="5"/>
      <c r="R543" s="5"/>
      <c r="AA543">
        <v>-2.590870526889133E-2</v>
      </c>
      <c r="AM543" s="5"/>
      <c r="AV543">
        <v>-2.7510067338301431E-2</v>
      </c>
    </row>
    <row r="544" spans="8:48" x14ac:dyDescent="0.25">
      <c r="H544">
        <v>3.881836752528061E-2</v>
      </c>
      <c r="Q544" s="5"/>
      <c r="R544" s="5"/>
      <c r="AA544">
        <v>1.996023365980398E-2</v>
      </c>
      <c r="AM544" s="5"/>
      <c r="AV544">
        <v>1.282766433383207E-2</v>
      </c>
    </row>
    <row r="545" spans="8:48" x14ac:dyDescent="0.25">
      <c r="H545">
        <v>1.9026150121768299E-2</v>
      </c>
      <c r="Q545" s="5"/>
      <c r="R545" s="5"/>
      <c r="AA545">
        <v>-3.8634308242504453E-2</v>
      </c>
      <c r="AM545" s="5"/>
      <c r="AV545">
        <v>1.585422181350447E-2</v>
      </c>
    </row>
    <row r="546" spans="8:48" x14ac:dyDescent="0.25">
      <c r="H546">
        <v>1.125027330546389E-2</v>
      </c>
      <c r="Q546" s="5"/>
      <c r="R546" s="5"/>
      <c r="AA546">
        <v>-3.1685222030918787E-2</v>
      </c>
      <c r="AM546" s="5"/>
      <c r="AV546">
        <v>-1.293329732620838E-2</v>
      </c>
    </row>
    <row r="547" spans="8:48" x14ac:dyDescent="0.25">
      <c r="H547">
        <v>-1.5372514924832201E-2</v>
      </c>
      <c r="Q547" s="5"/>
      <c r="R547" s="5"/>
      <c r="AA547">
        <v>7.5911556535743097E-3</v>
      </c>
      <c r="AM547" s="5"/>
      <c r="AV547">
        <v>2.8201327223065968E-3</v>
      </c>
    </row>
    <row r="548" spans="8:48" x14ac:dyDescent="0.25">
      <c r="H548">
        <v>-1.667045173094172E-2</v>
      </c>
      <c r="Q548" s="5"/>
      <c r="R548" s="5"/>
      <c r="AA548">
        <v>3.5191690355813828E-3</v>
      </c>
      <c r="AM548" s="5"/>
      <c r="AV548">
        <v>7.2198780896065946E-3</v>
      </c>
    </row>
    <row r="549" spans="8:48" x14ac:dyDescent="0.25">
      <c r="H549">
        <v>-3.3369393991219479E-3</v>
      </c>
      <c r="Q549" s="5"/>
      <c r="R549" s="5"/>
      <c r="AA549">
        <v>-2.2066184078053538E-2</v>
      </c>
      <c r="AM549" s="5"/>
      <c r="AV549">
        <v>-1.6827645267924241E-2</v>
      </c>
    </row>
    <row r="550" spans="8:48" x14ac:dyDescent="0.25">
      <c r="H550">
        <v>3.6269751016609723E-2</v>
      </c>
      <c r="Q550" s="5"/>
      <c r="R550" s="5"/>
      <c r="AA550">
        <v>2.0287071373323039E-2</v>
      </c>
      <c r="AM550" s="5"/>
      <c r="AV550">
        <v>1.762332432622744E-2</v>
      </c>
    </row>
    <row r="551" spans="8:48" x14ac:dyDescent="0.25">
      <c r="H551">
        <v>4.7787147495888409E-2</v>
      </c>
      <c r="Q551" s="5"/>
      <c r="R551" s="5"/>
      <c r="AA551">
        <v>4.4928005817147523E-2</v>
      </c>
      <c r="AM551" s="5"/>
      <c r="AV551">
        <v>-1.7616571349029709E-2</v>
      </c>
    </row>
    <row r="552" spans="8:48" x14ac:dyDescent="0.25">
      <c r="H552">
        <v>1.6132940367132389E-2</v>
      </c>
      <c r="Q552" s="5"/>
      <c r="R552" s="5"/>
      <c r="AA552">
        <v>-4.4675767316943477E-2</v>
      </c>
      <c r="AM552" s="5"/>
      <c r="AV552">
        <v>-3.3079483194075603E-2</v>
      </c>
    </row>
    <row r="553" spans="8:48" x14ac:dyDescent="0.25">
      <c r="H553">
        <v>-1.069065100397483E-3</v>
      </c>
      <c r="Q553" s="5"/>
      <c r="R553" s="5"/>
      <c r="AA553">
        <v>1.6664831738333701E-2</v>
      </c>
      <c r="AM553" s="5"/>
      <c r="AV553">
        <v>-5.0772868300477747E-3</v>
      </c>
    </row>
    <row r="554" spans="8:48" x14ac:dyDescent="0.25">
      <c r="H554">
        <v>1.1579006649114021E-2</v>
      </c>
      <c r="Q554" s="5"/>
      <c r="R554" s="5"/>
      <c r="AA554">
        <v>3.47502067446687E-2</v>
      </c>
      <c r="AM554" s="5"/>
      <c r="AV554">
        <v>2.0495336901315019E-2</v>
      </c>
    </row>
    <row r="555" spans="8:48" x14ac:dyDescent="0.25">
      <c r="H555">
        <v>-3.6430769974992662E-3</v>
      </c>
      <c r="Q555" s="5"/>
      <c r="R555" s="5"/>
      <c r="AA555">
        <v>1.243220546170503E-2</v>
      </c>
      <c r="AM555" s="5"/>
      <c r="AV555">
        <v>-6.8413565930564926E-3</v>
      </c>
    </row>
  </sheetData>
  <mergeCells count="6">
    <mergeCell ref="AQ12:BD12"/>
    <mergeCell ref="X12:AK12"/>
    <mergeCell ref="C12:P12"/>
    <mergeCell ref="C8:G8"/>
    <mergeCell ref="C9:G9"/>
    <mergeCell ref="C10:G10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3722C-8CE1-409E-A6E0-C70B43B3A732}">
  <dimension ref="A1:R24"/>
  <sheetViews>
    <sheetView showGridLines="0" zoomScale="70" zoomScaleNormal="70" workbookViewId="0">
      <selection activeCell="D25" sqref="D25"/>
    </sheetView>
  </sheetViews>
  <sheetFormatPr defaultRowHeight="15" x14ac:dyDescent="0.25"/>
  <cols>
    <col min="3" max="3" width="76.85546875" customWidth="1"/>
    <col min="4" max="4" width="100.42578125" customWidth="1"/>
    <col min="5" max="5" width="20.7109375" customWidth="1"/>
    <col min="6" max="6" width="36.85546875" customWidth="1"/>
    <col min="7" max="7" width="28.5703125" customWidth="1"/>
    <col min="8" max="8" width="27.42578125" bestFit="1" customWidth="1"/>
    <col min="9" max="9" width="37.42578125" bestFit="1" customWidth="1"/>
    <col min="43" max="43" width="18.42578125" bestFit="1" customWidth="1"/>
  </cols>
  <sheetData>
    <row r="1" spans="1:18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9"/>
      <c r="R1" s="9" t="s">
        <v>211</v>
      </c>
    </row>
    <row r="2" spans="1:18" x14ac:dyDescent="0.25">
      <c r="A2" s="8" t="s">
        <v>208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9"/>
      <c r="R2" s="9" t="s">
        <v>210</v>
      </c>
    </row>
    <row r="3" spans="1:18" x14ac:dyDescent="0.25">
      <c r="A3" s="8" t="s">
        <v>209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9"/>
      <c r="R3" s="9" t="s">
        <v>212</v>
      </c>
    </row>
    <row r="4" spans="1:18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9"/>
      <c r="R4" s="9" t="s">
        <v>213</v>
      </c>
    </row>
    <row r="7" spans="1:18" ht="40.5" customHeight="1" x14ac:dyDescent="0.25">
      <c r="B7" s="1" t="s">
        <v>263</v>
      </c>
      <c r="C7" s="136" t="s">
        <v>264</v>
      </c>
      <c r="D7" s="136" t="s">
        <v>265</v>
      </c>
      <c r="E7" s="136" t="s">
        <v>266</v>
      </c>
      <c r="F7" s="137" t="s">
        <v>274</v>
      </c>
      <c r="G7" s="137" t="s">
        <v>282</v>
      </c>
    </row>
    <row r="8" spans="1:18" ht="35.25" customHeight="1" x14ac:dyDescent="0.25">
      <c r="B8" s="134">
        <v>1</v>
      </c>
      <c r="C8" s="134" t="s">
        <v>267</v>
      </c>
      <c r="D8" s="133"/>
      <c r="E8" s="135">
        <v>0.66</v>
      </c>
      <c r="F8" s="136" t="s">
        <v>275</v>
      </c>
      <c r="G8" s="135">
        <v>0.28999999999999998</v>
      </c>
    </row>
    <row r="9" spans="1:18" ht="30" x14ac:dyDescent="0.25">
      <c r="B9" s="134">
        <v>2</v>
      </c>
      <c r="C9" s="134" t="s">
        <v>268</v>
      </c>
      <c r="D9" s="133" t="s">
        <v>276</v>
      </c>
      <c r="E9" s="134" t="s">
        <v>269</v>
      </c>
      <c r="F9" s="136" t="s">
        <v>277</v>
      </c>
      <c r="G9" s="135">
        <v>7.0000000000000007E-2</v>
      </c>
    </row>
    <row r="10" spans="1:18" ht="33" x14ac:dyDescent="0.25">
      <c r="B10" s="134">
        <v>3</v>
      </c>
      <c r="C10" s="134" t="s">
        <v>270</v>
      </c>
      <c r="D10" s="133" t="s">
        <v>271</v>
      </c>
      <c r="E10" s="135">
        <v>0.15</v>
      </c>
      <c r="F10" s="136" t="s">
        <v>277</v>
      </c>
      <c r="G10" s="135">
        <v>0.69</v>
      </c>
    </row>
    <row r="11" spans="1:18" ht="50.25" customHeight="1" x14ac:dyDescent="0.25">
      <c r="B11" s="134">
        <v>4</v>
      </c>
      <c r="C11" s="134" t="s">
        <v>272</v>
      </c>
      <c r="D11" s="133" t="s">
        <v>273</v>
      </c>
      <c r="E11" s="135">
        <v>-0.61</v>
      </c>
      <c r="F11" s="136" t="s">
        <v>277</v>
      </c>
      <c r="G11" s="150">
        <v>8.8000000000000005E-3</v>
      </c>
    </row>
    <row r="12" spans="1:18" x14ac:dyDescent="0.25">
      <c r="B12" s="134"/>
    </row>
    <row r="14" spans="1:18" ht="30" customHeight="1" x14ac:dyDescent="0.25">
      <c r="D14" s="136" t="s">
        <v>292</v>
      </c>
      <c r="F14" s="166" t="s">
        <v>293</v>
      </c>
    </row>
    <row r="15" spans="1:18" x14ac:dyDescent="0.25">
      <c r="D15" s="164">
        <v>9.5399999999999999E-2</v>
      </c>
      <c r="F15" s="164">
        <f>'1. WACC'!C18</f>
        <v>9.1667595579006597E-2</v>
      </c>
      <c r="G15" s="165">
        <f>(F15-D15)*100</f>
        <v>-0.37324044209934015</v>
      </c>
    </row>
    <row r="22" spans="3:3" x14ac:dyDescent="0.25">
      <c r="C22" s="162"/>
    </row>
    <row r="23" spans="3:3" x14ac:dyDescent="0.25">
      <c r="C23" s="162"/>
    </row>
    <row r="24" spans="3:3" x14ac:dyDescent="0.25">
      <c r="C24" s="162"/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Índice</vt:lpstr>
      <vt:lpstr>1. WACC</vt:lpstr>
      <vt:lpstr>2. Estrutura de Capital</vt:lpstr>
      <vt:lpstr>3. Variáveis</vt:lpstr>
      <vt:lpstr>4. Ke e Kd</vt:lpstr>
      <vt:lpstr>5. Custo da dívida</vt:lpstr>
      <vt:lpstr>6. Beta</vt:lpstr>
      <vt:lpstr>7. Teste de Normalidade</vt:lpstr>
      <vt:lpstr>8. Análise das Contribuições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Barbosa de Carvalho</dc:creator>
  <cp:lastModifiedBy>Rafael Barbosa de Carvalho</cp:lastModifiedBy>
  <dcterms:created xsi:type="dcterms:W3CDTF">2015-06-05T18:19:34Z</dcterms:created>
  <dcterms:modified xsi:type="dcterms:W3CDTF">2026-07-24T19:09:13Z</dcterms:modified>
</cp:coreProperties>
</file>