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430"/>
  <workbookPr/>
  <bookViews>
    <workbookView xWindow="65416" yWindow="65416" windowWidth="24240" windowHeight="13140" activeTab="3"/>
  </bookViews>
  <sheets>
    <sheet name="Receitas Irrecuperaveis" sheetId="4" r:id="rId1"/>
    <sheet name="ANÁLISE " sheetId="1" r:id="rId2"/>
    <sheet name="ANALISE GRÁFICA" sheetId="3" r:id="rId3"/>
    <sheet name="OUTROS REGULADORES " sheetId="2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<sst xmlns="http://schemas.openxmlformats.org/spreadsheetml/2006/main" count="155" uniqueCount="100">
  <si>
    <t>ESTIMATIVA DE RECEITAS IRRECUPERÁVEIS (RI) - Jan/16 a Dez/2020</t>
  </si>
  <si>
    <t>Categoria</t>
  </si>
  <si>
    <t>Regra</t>
  </si>
  <si>
    <t>Inadimplência (Cenário 01)</t>
  </si>
  <si>
    <t>Inadimplência (Cenário 02)</t>
  </si>
  <si>
    <t>Peso s/ Faturamento</t>
  </si>
  <si>
    <t>RI (%)</t>
  </si>
  <si>
    <t>Particulares</t>
  </si>
  <si>
    <t>Mediana do 48º ao 60º mês</t>
  </si>
  <si>
    <t>Público</t>
  </si>
  <si>
    <t>Média do 48º ao 60º Mês / Limitado pela média das demais categorias no 48º ao 60º mês</t>
  </si>
  <si>
    <t>Total da Companhia</t>
  </si>
  <si>
    <t>Categoria Particulares</t>
  </si>
  <si>
    <t>Categoria Público</t>
  </si>
  <si>
    <t>Mês</t>
  </si>
  <si>
    <t>Nº</t>
  </si>
  <si>
    <t>Faturas em Aberto (R$)</t>
  </si>
  <si>
    <t>Faturamento (R$)</t>
  </si>
  <si>
    <t>Aging List (%)</t>
  </si>
  <si>
    <t>Evolução de Jan/16 a Dez/20</t>
  </si>
  <si>
    <t>%</t>
  </si>
  <si>
    <t>Aging</t>
  </si>
  <si>
    <t>Total</t>
  </si>
  <si>
    <t>Cenário 01</t>
  </si>
  <si>
    <t>Mediana do 48º ao 60º mês para os particulares e Média do 48º ao 60º mês para o setor público</t>
  </si>
  <si>
    <t>Cenário 02</t>
  </si>
  <si>
    <t>Mediana do 48º ao 60º mês para os particulares e Média do 48º ao 60º mês para os particulares (limite para o setor público).</t>
  </si>
  <si>
    <t>GERAL</t>
  </si>
  <si>
    <t>MEDIA DOS ULTIMOS 4 MESES</t>
  </si>
  <si>
    <t>ESTABILIZACAO ANUAL</t>
  </si>
  <si>
    <t>MESES</t>
  </si>
  <si>
    <t xml:space="preserve">MEDIA </t>
  </si>
  <si>
    <t xml:space="preserve">ESTIMATIVA DE RECEITAS IRRECUPERÁVEIS (RI)  - ARSESP </t>
  </si>
  <si>
    <t xml:space="preserve">ESTIMATIVA DE RECEITAS IRRECUPERÁVEIS (RI)  - AGEPAR </t>
  </si>
  <si>
    <t>ESTIMATIVA DE RECEITAS IRRECUPERÁVEIS (RI) - Jan/16 a Dez/2020 - ARSAE</t>
  </si>
  <si>
    <t>36 meses</t>
  </si>
  <si>
    <t>RI (%) CENARIO 01</t>
  </si>
  <si>
    <t>RI (%) CENARIO 02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</si>
  <si>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</si>
  <si>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</si>
  <si>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</si>
  <si>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</si>
  <si>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</si>
  <si>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</si>
  <si>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</si>
  <si>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</si>
  <si>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</si>
  <si>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</si>
  <si>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</si>
  <si>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</si>
  <si>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</si>
  <si>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</si>
  <si>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</si>
  <si>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</si>
  <si>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</si>
  <si>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</si>
  <si>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</si>
  <si>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</si>
  <si>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</si>
  <si>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</si>
  <si>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</si>
  <si>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</si>
  <si>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</si>
  <si>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</si>
  <si>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</si>
  <si>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</si>
  <si>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</si>
  <si>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</si>
  <si>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</si>
  <si>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</si>
  <si>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</si>
  <si>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</si>
  <si>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</si>
  <si>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</si>
  <si>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</si>
  <si>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</si>
  <si>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</si>
  <si>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</si>
  <si>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</si>
  <si>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</si>
  <si>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</si>
  <si>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</si>
  <si>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</si>
  <si>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</si>
  <si>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</si>
  <si>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</si>
  <si>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</si>
  <si>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</si>
  <si>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</si>
  <si>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</si>
  <si>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</si>
  <si>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</si>
  <si>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</si>
  <si>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</si>
  <si>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</si>
  <si>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</si>
  <si>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</si>
  <si>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</si>
  <si>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Receitas Irrecuperáveis</t>
  </si>
  <si>
    <t>Fonte: Aging List / Janeiro de 2016 a Dezembro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</si>
</sst>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0.0000%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b/>
      <sz val="14"/>
      <color theme="0"/>
      <name val="Arial Narrow"/>
      <family val="2"/>
    </font>
    <font>
      <b/>
      <sz val="12"/>
      <color theme="3"/>
      <name val="Calibri"/>
      <family val="2"/>
    </font>
    <font>
      <sz val="8"/>
      <color theme="3"/>
      <name val="+mn-cs"/>
      <family val="2"/>
    </font>
    <font>
      <sz val="9"/>
      <color theme="3"/>
      <name val="+mn-cs"/>
      <family val="2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1" tint="0.49998000264167786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7">
    <xf numFmtId="0" fontId="0" fillId="0" borderId="0" xfId="0"/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justify" vertical="center" wrapText="1"/>
    </xf>
    <xf numFmtId="10" fontId="3" fillId="0" borderId="2" xfId="0" applyNumberFormat="1" applyFont="1" applyFill="1" applyBorder="1" applyAlignment="1">
      <alignment horizontal="center" vertical="center"/>
    </xf>
    <xf numFmtId="10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" fontId="0" fillId="0" borderId="1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10" fontId="0" fillId="0" borderId="2" xfId="20" applyNumberFormat="1" applyFont="1" applyFill="1" applyBorder="1" applyAlignment="1">
      <alignment horizontal="center" vertical="center"/>
    </xf>
    <xf numFmtId="10" fontId="0" fillId="0" borderId="3" xfId="20" applyNumberFormat="1" applyFont="1" applyFill="1" applyBorder="1" applyAlignment="1">
      <alignment horizontal="center" vertical="center"/>
    </xf>
    <xf numFmtId="17" fontId="0" fillId="0" borderId="4" xfId="0" applyNumberForma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10" fontId="0" fillId="0" borderId="5" xfId="20" applyNumberFormat="1" applyFont="1" applyFill="1" applyBorder="1" applyAlignment="1">
      <alignment horizontal="center" vertical="center"/>
    </xf>
    <xf numFmtId="10" fontId="0" fillId="0" borderId="8" xfId="20" applyNumberFormat="1" applyFont="1" applyFill="1" applyBorder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10" fontId="0" fillId="0" borderId="0" xfId="0" applyNumberFormat="1" applyFill="1" applyAlignment="1">
      <alignment vertical="center"/>
    </xf>
    <xf numFmtId="0" fontId="0" fillId="0" borderId="1" xfId="0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center" vertical="center"/>
    </xf>
    <xf numFmtId="10" fontId="2" fillId="0" borderId="5" xfId="20" applyNumberFormat="1" applyFont="1" applyFill="1" applyBorder="1" applyAlignment="1">
      <alignment horizontal="center" vertical="center"/>
    </xf>
    <xf numFmtId="10" fontId="2" fillId="0" borderId="8" xfId="20" applyNumberFormat="1" applyFont="1" applyFill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10" fontId="5" fillId="0" borderId="8" xfId="0" applyNumberFormat="1" applyFont="1" applyFill="1" applyBorder="1" applyAlignment="1">
      <alignment horizontal="center" vertical="center"/>
    </xf>
    <xf numFmtId="44" fontId="0" fillId="0" borderId="0" xfId="21" applyFont="1" applyFill="1"/>
    <xf numFmtId="10" fontId="0" fillId="0" borderId="0" xfId="0" applyNumberFormat="1" applyFill="1"/>
    <xf numFmtId="10" fontId="2" fillId="0" borderId="0" xfId="0" applyNumberFormat="1" applyFont="1" applyFill="1"/>
    <xf numFmtId="0" fontId="0" fillId="0" borderId="0" xfId="0" applyFill="1" applyAlignment="1">
      <alignment horizontal="center" vertical="center"/>
    </xf>
    <xf numFmtId="10" fontId="4" fillId="0" borderId="5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10" fontId="3" fillId="2" borderId="3" xfId="0" applyNumberFormat="1" applyFont="1" applyFill="1" applyBorder="1" applyAlignment="1">
      <alignment horizontal="center" vertical="center"/>
    </xf>
    <xf numFmtId="10" fontId="5" fillId="2" borderId="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10" fontId="0" fillId="0" borderId="2" xfId="20" applyNumberFormat="1" applyFont="1" applyBorder="1" applyAlignment="1">
      <alignment horizontal="center" vertical="center"/>
    </xf>
    <xf numFmtId="10" fontId="0" fillId="0" borderId="3" xfId="2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horizontal="center" vertical="center"/>
    </xf>
    <xf numFmtId="10" fontId="2" fillId="3" borderId="5" xfId="0" applyNumberFormat="1" applyFont="1" applyFill="1" applyBorder="1" applyAlignment="1">
      <alignment horizontal="center" vertical="center"/>
    </xf>
    <xf numFmtId="10" fontId="2" fillId="3" borderId="8" xfId="20" applyNumberFormat="1" applyFont="1" applyFill="1" applyBorder="1" applyAlignment="1">
      <alignment horizontal="center" vertical="center"/>
    </xf>
    <xf numFmtId="0" fontId="7" fillId="0" borderId="0" xfId="0" applyFont="1"/>
    <xf numFmtId="10" fontId="7" fillId="0" borderId="0" xfId="0" applyNumberFormat="1" applyFont="1"/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horizontal="justify" vertical="center" wrapText="1"/>
    </xf>
    <xf numFmtId="10" fontId="8" fillId="0" borderId="2" xfId="0" applyNumberFormat="1" applyFont="1" applyBorder="1" applyAlignment="1">
      <alignment horizontal="center" vertical="center"/>
    </xf>
    <xf numFmtId="10" fontId="8" fillId="0" borderId="3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5" xfId="0" applyFont="1" applyFill="1" applyBorder="1" applyAlignment="1">
      <alignment horizontal="center" vertical="center"/>
    </xf>
    <xf numFmtId="10" fontId="8" fillId="2" borderId="2" xfId="0" applyNumberFormat="1" applyFont="1" applyFill="1" applyBorder="1" applyAlignment="1">
      <alignment horizontal="center" vertical="center"/>
    </xf>
    <xf numFmtId="164" fontId="9" fillId="2" borderId="8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gem" xfId="20"/>
    <cellStyle name="Mo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PARTICULARES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
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7"/>
              <c:layout>
                <c:manualLayout>
                  <c:x val="-0.00575"/>
                  <c:y val="-0.043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-0.00325"/>
                  <c:y val="-0.08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layout>
                <c:manualLayout>
                  <c:x val="-0.001"/>
                  <c:y val="-0.036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"/>
                  <c:y val="-0.082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layout>
                <c:manualLayout>
                  <c:x val="-0.00325"/>
                  <c:y val="-0.043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layout>
                <c:manualLayout>
                  <c:x val="0.00125"/>
                  <c:y val="-0.0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layout>
                <c:manualLayout>
                  <c:x val="0"/>
                  <c:y val="-0.018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layout>
                <c:manualLayout>
                  <c:x val="-0.001"/>
                  <c:y val="-0.100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layout>
                <c:manualLayout>
                  <c:x val="-0.0045"/>
                  <c:y val="-0.072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layout>
                <c:manualLayout>
                  <c:x val="-0.0045"/>
                  <c:y val="-0.100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layout>
                <c:manualLayout>
                  <c:x val="0"/>
                  <c:y val="-0.062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layout>
                <c:manualLayout>
                  <c:x val="0"/>
                  <c:y val="-0.106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layout>
                <c:manualLayout>
                  <c:x val="0.0035"/>
                  <c:y val="-0.069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'ANÁLISE '!$Q$5:$Q$64</c:f>
              <c:numCache/>
            </c:numRef>
          </c:val>
        </c:ser>
        <c:overlap val="-27"/>
        <c:gapWidth val="219"/>
        <c:axId val="3089293"/>
        <c:axId val="27803638"/>
      </c:barChart>
      <c:catAx>
        <c:axId val="30892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7803638"/>
        <c:crosses val="autoZero"/>
        <c:auto val="1"/>
        <c:lblOffset val="100"/>
        <c:noMultiLvlLbl val="0"/>
      </c:catAx>
      <c:valAx>
        <c:axId val="2780363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08929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chemeClr val="tx2"/>
                </a:solidFill>
                <a:latin typeface="+mn-lt"/>
                <a:ea typeface="Calibri"/>
                <a:cs typeface="Calibri"/>
              </a:rPr>
              <a:t>Evolução da Curva de Aging - Particulares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'ANALISE GRÁFICA'!$I$2</c:f>
              <c:strCache>
                <c:ptCount val="1"/>
                <c:pt idx="0">
                  <c:v>Particulares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'ANALISE GRÁFICA'!$H$3:$H$62</c:f>
              <c:strCache/>
            </c:strRef>
          </c:cat>
          <c:val>
            <c:numRef>
              <c:f>'ANALISE GRÁFICA'!$I$3:$I$62</c:f>
              <c:numCache/>
            </c:numRef>
          </c:val>
          <c:smooth val="0"/>
        </c:ser>
        <c:axId val="48906151"/>
        <c:axId val="37502176"/>
      </c:lineChart>
      <c:catAx>
        <c:axId val="48906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2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chemeClr val="tx2"/>
                </a:solidFill>
                <a:latin typeface="+mn-lt"/>
                <a:ea typeface="+mn-cs"/>
                <a:cs typeface="+mn-cs"/>
              </a:defRPr>
            </a:pPr>
          </a:p>
        </c:txPr>
        <c:crossAx val="37502176"/>
        <c:crosses val="autoZero"/>
        <c:auto val="1"/>
        <c:lblOffset val="100"/>
        <c:noMultiLvlLbl val="0"/>
      </c:catAx>
      <c:valAx>
        <c:axId val="37502176"/>
        <c:scaling>
          <c:orientation val="minMax"/>
          <c:max val="0.16000000000000003"/>
        </c:scaling>
        <c:axPos val="l"/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2"/>
                </a:solidFill>
                <a:latin typeface="+mn-lt"/>
                <a:ea typeface="+mn-cs"/>
                <a:cs typeface="+mn-cs"/>
              </a:defRPr>
            </a:pPr>
          </a:p>
        </c:txPr>
        <c:crossAx val="48906151"/>
        <c:crosses val="autoZero"/>
        <c:crossBetween val="between"/>
        <c:dispUnits/>
        <c:majorUnit val="0.02000000000000000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2">
          <a:lumMod val="15000"/>
          <a:lumOff val="85000"/>
        </a:schemeClr>
      </a:solidFill>
      <a:round/>
    </a:ln>
  </c:spPr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chemeClr val="tx2"/>
                </a:solidFill>
                <a:latin typeface="+mn-lt"/>
                <a:ea typeface="Calibri"/>
                <a:cs typeface="Calibri"/>
              </a:rPr>
              <a:t>Evolução da Curva de Aging - Público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'ANALISE GRÁFICA'!$J$2</c:f>
              <c:strCache>
                <c:ptCount val="1"/>
                <c:pt idx="0">
                  <c:v>Público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'ANALISE GRÁFICA'!$J$3:$J$62</c:f>
              <c:numCache/>
            </c:numRef>
          </c:val>
          <c:smooth val="0"/>
        </c:ser>
        <c:axId val="1975265"/>
        <c:axId val="17777386"/>
      </c:lineChart>
      <c:catAx>
        <c:axId val="1975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2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chemeClr val="tx2"/>
                </a:solidFill>
                <a:latin typeface="+mn-lt"/>
                <a:ea typeface="+mn-cs"/>
                <a:cs typeface="+mn-cs"/>
              </a:defRPr>
            </a:pPr>
          </a:p>
        </c:txPr>
        <c:crossAx val="17777386"/>
        <c:crosses val="autoZero"/>
        <c:auto val="1"/>
        <c:lblOffset val="100"/>
        <c:noMultiLvlLbl val="0"/>
      </c:catAx>
      <c:valAx>
        <c:axId val="17777386"/>
        <c:scaling>
          <c:orientation val="minMax"/>
        </c:scaling>
        <c:axPos val="l"/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2"/>
                </a:solidFill>
                <a:latin typeface="+mn-lt"/>
                <a:ea typeface="+mn-cs"/>
                <a:cs typeface="+mn-cs"/>
              </a:defRPr>
            </a:pPr>
          </a:p>
        </c:txPr>
        <c:crossAx val="1975265"/>
        <c:crosses val="autoZero"/>
        <c:crossBetween val="between"/>
        <c:dispUnits/>
        <c:majorUnit val="0.0500000000000000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2">
          <a:lumMod val="15000"/>
          <a:lumOff val="85000"/>
        </a:schemeClr>
      </a:solidFill>
      <a:round/>
    </a:ln>
  </c:spPr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123</xdr:row>
      <xdr:rowOff>180975</xdr:rowOff>
    </xdr:from>
    <xdr:to>
      <xdr:col>22</xdr:col>
      <xdr:colOff>266700</xdr:colOff>
      <xdr:row>167</xdr:row>
      <xdr:rowOff>57150</xdr:rowOff>
    </xdr:to>
    <xdr:graphicFrame macro="">
      <xdr:nvGraphicFramePr>
        <xdr:cNvPr id="4" name="Gráfico 3"/>
        <xdr:cNvGraphicFramePr/>
      </xdr:nvGraphicFramePr>
      <xdr:xfrm>
        <a:off x="1495425" y="25412700"/>
        <a:ext cx="20907375" cy="825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171450</xdr:rowOff>
    </xdr:from>
    <xdr:to>
      <xdr:col>5</xdr:col>
      <xdr:colOff>857250</xdr:colOff>
      <xdr:row>15</xdr:row>
      <xdr:rowOff>104775</xdr:rowOff>
    </xdr:to>
    <xdr:graphicFrame macro="">
      <xdr:nvGraphicFramePr>
        <xdr:cNvPr id="2" name="Gráfico 1"/>
        <xdr:cNvGraphicFramePr/>
      </xdr:nvGraphicFramePr>
      <xdr:xfrm>
        <a:off x="19050" y="1524000"/>
        <a:ext cx="7743825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15</xdr:row>
      <xdr:rowOff>171450</xdr:rowOff>
    </xdr:from>
    <xdr:to>
      <xdr:col>5</xdr:col>
      <xdr:colOff>895350</xdr:colOff>
      <xdr:row>24</xdr:row>
      <xdr:rowOff>104775</xdr:rowOff>
    </xdr:to>
    <xdr:graphicFrame macro="">
      <xdr:nvGraphicFramePr>
        <xdr:cNvPr id="3" name="Gráfico 2"/>
        <xdr:cNvGraphicFramePr/>
      </xdr:nvGraphicFramePr>
      <xdr:xfrm>
        <a:off x="57150" y="3238500"/>
        <a:ext cx="774382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78A33-63B8-4033-B610-C6F8CEDAA495}">
  <dimension ref="B2:H10"/>
  <sheetViews>
    <sheetView workbookViewId="0" topLeftCell="A1">
      <selection activeCell="D13" sqref="D13"/>
    </sheetView>
  </sheetViews>
  <sheetFormatPr defaultColWidth="9.28125" defaultRowHeight="15"/>
  <cols>
    <col min="1" max="1" width="8.8515625" style="64" customWidth="1"/>
    <col min="2" max="2" width="19.140625" style="64" bestFit="1" customWidth="1"/>
    <col min="3" max="3" width="32.8515625" style="64" customWidth="1"/>
    <col min="4" max="5" width="14.421875" style="64" customWidth="1"/>
    <col min="6" max="7" width="15.28125" style="64" customWidth="1"/>
    <col min="8" max="8" width="9.7109375" style="64" customWidth="1"/>
    <col min="9" max="9" width="12.00390625" style="64" bestFit="1" customWidth="1"/>
    <col min="10" max="10" width="11.28125" style="64" bestFit="1" customWidth="1"/>
    <col min="11" max="11" width="17.7109375" style="64" bestFit="1" customWidth="1"/>
    <col min="12" max="12" width="12.7109375" style="64" bestFit="1" customWidth="1"/>
    <col min="13" max="13" width="16.421875" style="64" bestFit="1" customWidth="1"/>
    <col min="14" max="19" width="12.00390625" style="64" bestFit="1" customWidth="1"/>
    <col min="20" max="20" width="9.28125" style="64" customWidth="1"/>
    <col min="21" max="21" width="7.57421875" style="64" bestFit="1" customWidth="1"/>
    <col min="22" max="22" width="9.00390625" style="64" bestFit="1" customWidth="1"/>
    <col min="23" max="16384" width="9.28125" style="64" customWidth="1"/>
  </cols>
  <sheetData>
    <row r="2" spans="2:7" ht="18.75">
      <c r="B2" s="96" t="s">
        <v>98</v>
      </c>
      <c r="C2" s="96"/>
      <c r="D2" s="96"/>
      <c r="E2" s="96"/>
      <c r="F2" s="96"/>
      <c r="G2" s="96"/>
    </row>
    <row r="3" ht="17.25" thickBot="1"/>
    <row r="4" spans="2:8" ht="15">
      <c r="B4" s="79" t="s">
        <v>0</v>
      </c>
      <c r="C4" s="80"/>
      <c r="D4" s="80"/>
      <c r="E4" s="80"/>
      <c r="F4" s="80"/>
      <c r="G4" s="81"/>
      <c r="H4" s="65"/>
    </row>
    <row r="5" spans="2:7" ht="25.5">
      <c r="B5" s="70" t="s">
        <v>1</v>
      </c>
      <c r="C5" s="71" t="s">
        <v>2</v>
      </c>
      <c r="D5" s="72" t="s">
        <v>3</v>
      </c>
      <c r="E5" s="72" t="s">
        <v>4</v>
      </c>
      <c r="F5" s="72" t="s">
        <v>5</v>
      </c>
      <c r="G5" s="73" t="s">
        <v>6</v>
      </c>
    </row>
    <row r="6" spans="2:7" ht="15">
      <c r="B6" s="66" t="s">
        <v>7</v>
      </c>
      <c r="C6" s="67" t="s">
        <v>8</v>
      </c>
      <c r="D6" s="68">
        <f>'ANÁLISE '!D4</f>
        <v>0.017100132197140367</v>
      </c>
      <c r="E6" s="77">
        <f>'ANÁLISE '!E4</f>
        <v>0.017100132197140367</v>
      </c>
      <c r="F6" s="68">
        <f>'ANÁLISE '!F4</f>
        <v>0.9455399434877889</v>
      </c>
      <c r="G6" s="69">
        <f>F6*E6</f>
        <v>0.01616885803131782</v>
      </c>
    </row>
    <row r="7" spans="2:7" ht="38.25">
      <c r="B7" s="66" t="s">
        <v>9</v>
      </c>
      <c r="C7" s="67" t="s">
        <v>10</v>
      </c>
      <c r="D7" s="68">
        <f>'ANÁLISE '!D5</f>
        <v>0.14511700924416046</v>
      </c>
      <c r="E7" s="77">
        <f>'ANÁLISE '!E5</f>
        <v>0.01791757769789429</v>
      </c>
      <c r="F7" s="68">
        <f>'ANÁLISE '!F5</f>
        <v>0.05446005651221105</v>
      </c>
      <c r="G7" s="69">
        <f>F7*E7</f>
        <v>0.0009757922939892555</v>
      </c>
    </row>
    <row r="8" spans="2:7" ht="17.25" thickBot="1">
      <c r="B8" s="74"/>
      <c r="C8" s="75"/>
      <c r="D8" s="76"/>
      <c r="E8" s="76"/>
      <c r="F8" s="76"/>
      <c r="G8" s="78">
        <f>SUM(G6:G7)</f>
        <v>0.017144650325307077</v>
      </c>
    </row>
    <row r="10" spans="2:5" ht="15">
      <c r="B10" s="64" t="s">
        <v>99</v>
      </c>
      <c r="E10" s="65"/>
    </row>
  </sheetData>
  <mergeCells count="2">
    <mergeCell ref="B4:G4"/>
    <mergeCell ref="B2:G2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A67"/>
  <sheetViews>
    <sheetView zoomScale="70" zoomScaleNormal="70" workbookViewId="0" topLeftCell="A1">
      <selection activeCell="D4" sqref="D4"/>
    </sheetView>
  </sheetViews>
  <sheetFormatPr defaultColWidth="9.140625" defaultRowHeight="15"/>
  <cols>
    <col min="1" max="1" width="9.140625" style="13" customWidth="1"/>
    <col min="2" max="2" width="20.7109375" style="13" customWidth="1"/>
    <col min="3" max="3" width="43.140625" style="13" customWidth="1"/>
    <col min="4" max="7" width="20.7109375" style="13" customWidth="1"/>
    <col min="8" max="8" width="16.00390625" style="13" bestFit="1" customWidth="1"/>
    <col min="9" max="11" width="9.140625" style="13" customWidth="1"/>
    <col min="12" max="12" width="12.28125" style="13" customWidth="1"/>
    <col min="13" max="13" width="14.28125" style="13" customWidth="1"/>
    <col min="14" max="14" width="9.140625" style="13" customWidth="1"/>
    <col min="15" max="15" width="16.57421875" style="13" bestFit="1" customWidth="1"/>
    <col min="16" max="16" width="14.421875" style="13" bestFit="1" customWidth="1"/>
    <col min="17" max="17" width="9.140625" style="13" customWidth="1"/>
    <col min="18" max="18" width="16.57421875" style="13" bestFit="1" customWidth="1"/>
    <col min="19" max="19" width="12.8515625" style="13" bestFit="1" customWidth="1"/>
    <col min="20" max="22" width="9.140625" style="13" customWidth="1"/>
    <col min="23" max="23" width="15.7109375" style="13" customWidth="1"/>
    <col min="24" max="24" width="21.140625" style="13" customWidth="1"/>
    <col min="25" max="42" width="15.7109375" style="13" customWidth="1"/>
    <col min="43" max="16384" width="9.140625" style="13" customWidth="1"/>
  </cols>
  <sheetData>
    <row r="1" ht="15.75" thickBot="1"/>
    <row r="2" spans="2:19" ht="15.75" thickBot="1">
      <c r="B2" s="82" t="s">
        <v>0</v>
      </c>
      <c r="C2" s="83"/>
      <c r="D2" s="83"/>
      <c r="E2" s="83"/>
      <c r="F2" s="83"/>
      <c r="G2" s="84"/>
      <c r="R2" s="14"/>
      <c r="S2" s="14"/>
    </row>
    <row r="3" spans="2:20" ht="39.75" customHeight="1">
      <c r="B3" s="1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47" t="s">
        <v>37</v>
      </c>
      <c r="H3" s="4" t="s">
        <v>36</v>
      </c>
      <c r="J3" s="15"/>
      <c r="K3" s="16"/>
      <c r="L3" s="85" t="s">
        <v>11</v>
      </c>
      <c r="M3" s="85"/>
      <c r="N3" s="85"/>
      <c r="O3" s="85" t="s">
        <v>12</v>
      </c>
      <c r="P3" s="85"/>
      <c r="Q3" s="85"/>
      <c r="R3" s="85" t="s">
        <v>13</v>
      </c>
      <c r="S3" s="85"/>
      <c r="T3" s="86"/>
    </row>
    <row r="4" spans="2:20" ht="41.25" customHeight="1">
      <c r="B4" s="5" t="s">
        <v>7</v>
      </c>
      <c r="C4" s="6" t="s">
        <v>8</v>
      </c>
      <c r="D4" s="7">
        <f>MEDIAN(Q52:Q64)</f>
        <v>0.017100132197140367</v>
      </c>
      <c r="E4" s="7">
        <f>MEDIAN(Q52:Q64)</f>
        <v>0.017100132197140367</v>
      </c>
      <c r="F4" s="7">
        <f>D11</f>
        <v>0.9455399434877889</v>
      </c>
      <c r="G4" s="48">
        <f>E4*F4</f>
        <v>0.01616885803131782</v>
      </c>
      <c r="H4" s="8">
        <f>D4*F4</f>
        <v>0.01616885803131782</v>
      </c>
      <c r="J4" s="17" t="s">
        <v>14</v>
      </c>
      <c r="K4" s="18" t="s">
        <v>15</v>
      </c>
      <c r="L4" s="19" t="s">
        <v>16</v>
      </c>
      <c r="M4" s="19" t="s">
        <v>17</v>
      </c>
      <c r="N4" s="19" t="s">
        <v>18</v>
      </c>
      <c r="O4" s="19" t="s">
        <v>16</v>
      </c>
      <c r="P4" s="19" t="s">
        <v>17</v>
      </c>
      <c r="Q4" s="19" t="s">
        <v>18</v>
      </c>
      <c r="R4" s="19" t="s">
        <v>16</v>
      </c>
      <c r="S4" s="19" t="s">
        <v>17</v>
      </c>
      <c r="T4" s="20" t="s">
        <v>18</v>
      </c>
    </row>
    <row r="5" spans="2:20" ht="33" customHeight="1">
      <c r="B5" s="5" t="s">
        <v>9</v>
      </c>
      <c r="C5" s="9" t="s">
        <v>10</v>
      </c>
      <c r="D5" s="7">
        <f>AVERAGE(T52:T64)</f>
        <v>0.14511700924416046</v>
      </c>
      <c r="E5" s="7">
        <f>AVERAGE(Q52:Q64)</f>
        <v>0.01791757769789429</v>
      </c>
      <c r="F5" s="7">
        <f>D12</f>
        <v>0.05446005651221105</v>
      </c>
      <c r="G5" s="48">
        <f>E5*F5</f>
        <v>0.0009757922939892555</v>
      </c>
      <c r="H5" s="8">
        <f>D5*F5</f>
        <v>0.007903080524320032</v>
      </c>
      <c r="J5" s="21">
        <v>44166</v>
      </c>
      <c r="K5" s="22">
        <v>1</v>
      </c>
      <c r="L5" s="23">
        <v>37329458.06</v>
      </c>
      <c r="M5" s="23">
        <v>231714938.03</v>
      </c>
      <c r="N5" s="24">
        <v>0.1611007834771834</v>
      </c>
      <c r="O5" s="23">
        <v>34094129.83</v>
      </c>
      <c r="P5" s="23">
        <v>221048439.74</v>
      </c>
      <c r="Q5" s="24">
        <v>0.15423827406382942</v>
      </c>
      <c r="R5" s="23">
        <v>3235328.23</v>
      </c>
      <c r="S5" s="23">
        <v>10666498.29</v>
      </c>
      <c r="T5" s="25">
        <v>0.3033168095131247</v>
      </c>
    </row>
    <row r="6" spans="2:20" ht="20.1" customHeight="1" thickBot="1">
      <c r="B6" s="10"/>
      <c r="C6" s="11"/>
      <c r="D6" s="12"/>
      <c r="E6" s="46"/>
      <c r="F6" s="12"/>
      <c r="G6" s="49">
        <f>G4+G5</f>
        <v>0.017144650325307077</v>
      </c>
      <c r="H6" s="41">
        <f>H4+H5</f>
        <v>0.024071938555637853</v>
      </c>
      <c r="J6" s="21">
        <v>44136</v>
      </c>
      <c r="K6" s="22">
        <v>2</v>
      </c>
      <c r="L6" s="23">
        <v>28964573.75</v>
      </c>
      <c r="M6" s="23">
        <v>238389804.02</v>
      </c>
      <c r="N6" s="24">
        <v>0.12150089165545848</v>
      </c>
      <c r="O6" s="23">
        <v>25917966.27</v>
      </c>
      <c r="P6" s="23">
        <v>225652410.24</v>
      </c>
      <c r="Q6" s="24">
        <v>0.11485791905539186</v>
      </c>
      <c r="R6" s="23">
        <v>3046607.48</v>
      </c>
      <c r="S6" s="23">
        <v>12737393.78</v>
      </c>
      <c r="T6" s="25">
        <v>0.23918609510084568</v>
      </c>
    </row>
    <row r="7" spans="10:20" ht="15">
      <c r="J7" s="21">
        <v>44105</v>
      </c>
      <c r="K7" s="22">
        <v>3</v>
      </c>
      <c r="L7" s="23">
        <v>25707132.53</v>
      </c>
      <c r="M7" s="23">
        <v>257563258.93</v>
      </c>
      <c r="N7" s="24">
        <v>0.0998090047345869</v>
      </c>
      <c r="O7" s="23">
        <v>23119958.96</v>
      </c>
      <c r="P7" s="23">
        <v>245314358</v>
      </c>
      <c r="Q7" s="24">
        <v>0.09424625263882842</v>
      </c>
      <c r="R7" s="23">
        <v>2587173.57</v>
      </c>
      <c r="S7" s="23">
        <v>12248900.93</v>
      </c>
      <c r="T7" s="25">
        <v>0.21121679281963135</v>
      </c>
    </row>
    <row r="8" spans="10:20" ht="15.75" thickBot="1">
      <c r="J8" s="21">
        <v>44075</v>
      </c>
      <c r="K8" s="22">
        <v>4</v>
      </c>
      <c r="L8" s="23">
        <v>21462076.05</v>
      </c>
      <c r="M8" s="23">
        <v>251606075.28</v>
      </c>
      <c r="N8" s="24">
        <v>0.08530030932725259</v>
      </c>
      <c r="O8" s="23">
        <v>19035604.580000002</v>
      </c>
      <c r="P8" s="23">
        <v>238915741.25</v>
      </c>
      <c r="Q8" s="24">
        <v>0.07967497026527548</v>
      </c>
      <c r="R8" s="23">
        <v>2426471.47</v>
      </c>
      <c r="S8" s="23">
        <v>12690334.03</v>
      </c>
      <c r="T8" s="25">
        <v>0.19120627276349167</v>
      </c>
    </row>
    <row r="9" spans="2:20" ht="15">
      <c r="B9" s="87" t="s">
        <v>1</v>
      </c>
      <c r="C9" s="85" t="s">
        <v>19</v>
      </c>
      <c r="D9" s="85"/>
      <c r="E9" s="85"/>
      <c r="F9" s="85"/>
      <c r="G9" s="86"/>
      <c r="J9" s="21">
        <v>44044</v>
      </c>
      <c r="K9" s="22">
        <v>5</v>
      </c>
      <c r="L9" s="23">
        <v>17609118.59</v>
      </c>
      <c r="M9" s="23">
        <v>235367344.43</v>
      </c>
      <c r="N9" s="24">
        <v>0.07481547039860104</v>
      </c>
      <c r="O9" s="23">
        <v>16118606.56</v>
      </c>
      <c r="P9" s="23">
        <v>222553735</v>
      </c>
      <c r="Q9" s="24">
        <v>0.0724256843409076</v>
      </c>
      <c r="R9" s="23">
        <v>1490512.03</v>
      </c>
      <c r="S9" s="23">
        <v>12813609.43</v>
      </c>
      <c r="T9" s="25">
        <v>0.11632257391194731</v>
      </c>
    </row>
    <row r="10" spans="2:20" ht="30">
      <c r="B10" s="88"/>
      <c r="C10" s="19" t="s">
        <v>17</v>
      </c>
      <c r="D10" s="19" t="s">
        <v>20</v>
      </c>
      <c r="E10" s="19" t="s">
        <v>16</v>
      </c>
      <c r="F10" s="19" t="s">
        <v>20</v>
      </c>
      <c r="G10" s="40" t="s">
        <v>21</v>
      </c>
      <c r="J10" s="21">
        <v>44013</v>
      </c>
      <c r="K10" s="22">
        <v>6</v>
      </c>
      <c r="L10" s="23">
        <v>15710481.67</v>
      </c>
      <c r="M10" s="23">
        <v>225952912.35</v>
      </c>
      <c r="N10" s="24">
        <v>0.06952989234174835</v>
      </c>
      <c r="O10" s="23">
        <v>14251805.74</v>
      </c>
      <c r="P10" s="23">
        <v>214667169.26</v>
      </c>
      <c r="Q10" s="24">
        <v>0.06639024397223284</v>
      </c>
      <c r="R10" s="23">
        <v>1458675.93</v>
      </c>
      <c r="S10" s="23">
        <v>11285743.09</v>
      </c>
      <c r="T10" s="25">
        <v>0.12924943606881273</v>
      </c>
    </row>
    <row r="11" spans="2:20" ht="15">
      <c r="B11" s="33" t="s">
        <v>7</v>
      </c>
      <c r="C11" s="23">
        <f>SUM(P5:P64)</f>
        <v>11443946263.609997</v>
      </c>
      <c r="D11" s="24">
        <f>C11/C13</f>
        <v>0.9455399434877889</v>
      </c>
      <c r="E11" s="23">
        <f>SUM(O5:O64)</f>
        <v>423795786.2200001</v>
      </c>
      <c r="F11" s="24">
        <f>E11/E13</f>
        <v>0.7423982878532401</v>
      </c>
      <c r="G11" s="25">
        <f>E11/C11</f>
        <v>0.03703231179681488</v>
      </c>
      <c r="J11" s="21">
        <v>43983</v>
      </c>
      <c r="K11" s="22">
        <v>7</v>
      </c>
      <c r="L11" s="23">
        <v>14500500.31</v>
      </c>
      <c r="M11" s="23">
        <v>217882489.7</v>
      </c>
      <c r="N11" s="24">
        <v>0.06655193049228315</v>
      </c>
      <c r="O11" s="23">
        <v>13121568.040000001</v>
      </c>
      <c r="P11" s="23">
        <v>207868274.51</v>
      </c>
      <c r="Q11" s="24">
        <v>0.06312443816128736</v>
      </c>
      <c r="R11" s="23">
        <v>1378932.27</v>
      </c>
      <c r="S11" s="23">
        <v>10014215.19</v>
      </c>
      <c r="T11" s="25">
        <v>0.13769748740540097</v>
      </c>
    </row>
    <row r="12" spans="2:20" ht="25.5" customHeight="1">
      <c r="B12" s="33" t="s">
        <v>9</v>
      </c>
      <c r="C12" s="23">
        <f>SUM(S5:S64)</f>
        <v>659134460.19</v>
      </c>
      <c r="D12" s="24">
        <f>C12/C13</f>
        <v>0.05446005651221105</v>
      </c>
      <c r="E12" s="23">
        <f>SUM(R5:R64)</f>
        <v>147051147.5</v>
      </c>
      <c r="F12" s="24">
        <f>E12/E13</f>
        <v>0.2576017121467599</v>
      </c>
      <c r="G12" s="25">
        <f>E12/C12</f>
        <v>0.22309734414069549</v>
      </c>
      <c r="J12" s="21">
        <v>43952</v>
      </c>
      <c r="K12" s="22">
        <v>8</v>
      </c>
      <c r="L12" s="23">
        <v>13197169.75</v>
      </c>
      <c r="M12" s="23">
        <v>208392662.95</v>
      </c>
      <c r="N12" s="24">
        <v>0.06332838000715227</v>
      </c>
      <c r="O12" s="23">
        <v>12117423.27</v>
      </c>
      <c r="P12" s="23">
        <v>198967522.32</v>
      </c>
      <c r="Q12" s="24">
        <v>0.06090151361744112</v>
      </c>
      <c r="R12" s="23">
        <v>1079746.48</v>
      </c>
      <c r="S12" s="23">
        <v>9425140.63</v>
      </c>
      <c r="T12" s="25">
        <v>0.11456025139436035</v>
      </c>
    </row>
    <row r="13" spans="2:20" ht="15.75" thickBot="1">
      <c r="B13" s="34" t="s">
        <v>22</v>
      </c>
      <c r="C13" s="35">
        <f>C11+C12</f>
        <v>12103080723.799997</v>
      </c>
      <c r="D13" s="36">
        <f>D11+D12</f>
        <v>1</v>
      </c>
      <c r="E13" s="35">
        <f>E11+E12</f>
        <v>570846933.72</v>
      </c>
      <c r="F13" s="36">
        <f>F11+F12</f>
        <v>1</v>
      </c>
      <c r="G13" s="37">
        <f>E13/C13</f>
        <v>0.04716542397320899</v>
      </c>
      <c r="J13" s="21">
        <v>43922</v>
      </c>
      <c r="K13" s="22">
        <v>9</v>
      </c>
      <c r="L13" s="23">
        <v>13071462.93</v>
      </c>
      <c r="M13" s="23">
        <v>212010948.11</v>
      </c>
      <c r="N13" s="24">
        <v>0.06165466003773534</v>
      </c>
      <c r="O13" s="23">
        <v>11966320.18</v>
      </c>
      <c r="P13" s="23">
        <v>202329890.9</v>
      </c>
      <c r="Q13" s="24">
        <v>0.05914262162042217</v>
      </c>
      <c r="R13" s="23">
        <v>1105142.75</v>
      </c>
      <c r="S13" s="23">
        <v>9681057.21</v>
      </c>
      <c r="T13" s="25">
        <v>0.11415517190193321</v>
      </c>
    </row>
    <row r="14" spans="10:20" ht="15">
      <c r="J14" s="21">
        <v>43891</v>
      </c>
      <c r="K14" s="22">
        <v>10</v>
      </c>
      <c r="L14" s="23">
        <v>13051495.22</v>
      </c>
      <c r="M14" s="23">
        <v>215966677.89</v>
      </c>
      <c r="N14" s="24">
        <v>0.060432911908047324</v>
      </c>
      <c r="O14" s="23">
        <v>11756613.040000001</v>
      </c>
      <c r="P14" s="23">
        <v>203436946.88</v>
      </c>
      <c r="Q14" s="24">
        <v>0.057789960084953476</v>
      </c>
      <c r="R14" s="23">
        <v>1294882.18</v>
      </c>
      <c r="S14" s="23">
        <v>12529731.01</v>
      </c>
      <c r="T14" s="25">
        <v>0.10334477084676058</v>
      </c>
    </row>
    <row r="15" spans="8:20" ht="15">
      <c r="H15" s="42"/>
      <c r="J15" s="21">
        <v>43862</v>
      </c>
      <c r="K15" s="22">
        <v>11</v>
      </c>
      <c r="L15" s="23">
        <v>11784581.51</v>
      </c>
      <c r="M15" s="23">
        <v>217016061.01</v>
      </c>
      <c r="N15" s="24">
        <v>0.05430280807399307</v>
      </c>
      <c r="O15" s="23">
        <v>10436779.18</v>
      </c>
      <c r="P15" s="23">
        <v>205099853.7</v>
      </c>
      <c r="Q15" s="24">
        <v>0.050886331665871885</v>
      </c>
      <c r="R15" s="23">
        <v>1347802.33</v>
      </c>
      <c r="S15" s="23">
        <v>11916207.31</v>
      </c>
      <c r="T15" s="25">
        <v>0.11310665339540824</v>
      </c>
    </row>
    <row r="16" spans="10:20" ht="15">
      <c r="J16" s="21">
        <v>43831</v>
      </c>
      <c r="K16" s="22">
        <v>12</v>
      </c>
      <c r="L16" s="23">
        <v>10958720.31</v>
      </c>
      <c r="M16" s="23">
        <v>219061632.35</v>
      </c>
      <c r="N16" s="24">
        <v>0.050025740210366876</v>
      </c>
      <c r="O16" s="23">
        <v>9955601.07</v>
      </c>
      <c r="P16" s="23">
        <v>208775863.22</v>
      </c>
      <c r="Q16" s="24">
        <v>0.047685594093361115</v>
      </c>
      <c r="R16" s="23">
        <v>1003119.24</v>
      </c>
      <c r="S16" s="23">
        <v>10285769.13</v>
      </c>
      <c r="T16" s="25">
        <v>0.09752496165544403</v>
      </c>
    </row>
    <row r="17" spans="2:20" ht="15">
      <c r="B17" s="39" t="s">
        <v>23</v>
      </c>
      <c r="C17" s="39" t="s">
        <v>24</v>
      </c>
      <c r="D17" s="38"/>
      <c r="F17" s="38"/>
      <c r="G17" s="38"/>
      <c r="H17" s="38"/>
      <c r="I17" s="38"/>
      <c r="J17" s="21">
        <v>43800</v>
      </c>
      <c r="K17" s="22">
        <v>13</v>
      </c>
      <c r="L17" s="23">
        <v>9788532.33</v>
      </c>
      <c r="M17" s="23">
        <v>217511334.82</v>
      </c>
      <c r="N17" s="24">
        <v>0.04500240108452478</v>
      </c>
      <c r="O17" s="23">
        <v>7718706.3</v>
      </c>
      <c r="P17" s="23">
        <v>206333968.95</v>
      </c>
      <c r="Q17" s="24">
        <v>0.03740880059293795</v>
      </c>
      <c r="R17" s="23">
        <v>2069826.03</v>
      </c>
      <c r="S17" s="23">
        <v>11177365.87</v>
      </c>
      <c r="T17" s="25">
        <v>0.18518012688082475</v>
      </c>
    </row>
    <row r="18" spans="2:20" ht="15">
      <c r="B18" s="39" t="s">
        <v>25</v>
      </c>
      <c r="C18" s="39" t="s">
        <v>26</v>
      </c>
      <c r="D18" s="38"/>
      <c r="F18" s="38"/>
      <c r="G18" s="38"/>
      <c r="H18" s="38"/>
      <c r="I18" s="38"/>
      <c r="J18" s="21">
        <v>43770</v>
      </c>
      <c r="K18" s="22">
        <v>14</v>
      </c>
      <c r="L18" s="23">
        <v>9827717.93</v>
      </c>
      <c r="M18" s="23">
        <v>238927678.52</v>
      </c>
      <c r="N18" s="24">
        <v>0.04113260544310419</v>
      </c>
      <c r="O18" s="23">
        <v>7590129.41</v>
      </c>
      <c r="P18" s="23">
        <v>225325358.88</v>
      </c>
      <c r="Q18" s="24">
        <v>0.033685198362614056</v>
      </c>
      <c r="R18" s="23">
        <v>2237588.52</v>
      </c>
      <c r="S18" s="23">
        <v>13602319.64</v>
      </c>
      <c r="T18" s="25">
        <v>0.16450051014975267</v>
      </c>
    </row>
    <row r="19" spans="10:20" ht="15">
      <c r="J19" s="21">
        <v>43739</v>
      </c>
      <c r="K19" s="22">
        <v>15</v>
      </c>
      <c r="L19" s="23">
        <v>9273206.6</v>
      </c>
      <c r="M19" s="23">
        <v>232700898.42</v>
      </c>
      <c r="N19" s="24">
        <v>0.03985032573128645</v>
      </c>
      <c r="O19" s="23">
        <v>7193515.119999999</v>
      </c>
      <c r="P19" s="23">
        <v>219301567.39999998</v>
      </c>
      <c r="Q19" s="24">
        <v>0.03280193208505084</v>
      </c>
      <c r="R19" s="23">
        <v>2079691.48</v>
      </c>
      <c r="S19" s="23">
        <v>13399331.02</v>
      </c>
      <c r="T19" s="25">
        <v>0.15520860533229816</v>
      </c>
    </row>
    <row r="20" spans="10:20" ht="15">
      <c r="J20" s="21">
        <v>43709</v>
      </c>
      <c r="K20" s="22">
        <v>16</v>
      </c>
      <c r="L20" s="23">
        <v>8913772.34</v>
      </c>
      <c r="M20" s="23">
        <v>244999737.04</v>
      </c>
      <c r="N20" s="24">
        <v>0.03638278329476202</v>
      </c>
      <c r="O20" s="23">
        <v>6882376.38</v>
      </c>
      <c r="P20" s="23">
        <v>230163915.67</v>
      </c>
      <c r="Q20" s="24">
        <v>0.029902065056399554</v>
      </c>
      <c r="R20" s="23">
        <v>2031395.96</v>
      </c>
      <c r="S20" s="23">
        <v>14835821.37</v>
      </c>
      <c r="T20" s="25">
        <v>0.1369250754196699</v>
      </c>
    </row>
    <row r="21" spans="10:20" ht="15">
      <c r="J21" s="21">
        <v>43678</v>
      </c>
      <c r="K21" s="22">
        <v>17</v>
      </c>
      <c r="L21" s="23">
        <v>8451952.56</v>
      </c>
      <c r="M21" s="23">
        <v>226191913.06</v>
      </c>
      <c r="N21" s="24">
        <v>0.037366289738917514</v>
      </c>
      <c r="O21" s="23">
        <v>6458937.4</v>
      </c>
      <c r="P21" s="23">
        <v>212757210.57</v>
      </c>
      <c r="Q21" s="24">
        <v>0.030358253817559442</v>
      </c>
      <c r="R21" s="23">
        <v>1993015.16</v>
      </c>
      <c r="S21" s="23">
        <v>13434702.49</v>
      </c>
      <c r="T21" s="25">
        <v>0.14834829141050818</v>
      </c>
    </row>
    <row r="22" spans="10:20" ht="15">
      <c r="J22" s="21">
        <v>43647</v>
      </c>
      <c r="K22" s="22">
        <v>18</v>
      </c>
      <c r="L22" s="23">
        <v>8136069.55</v>
      </c>
      <c r="M22" s="23">
        <v>218363720.89</v>
      </c>
      <c r="N22" s="24">
        <v>0.037259254957001386</v>
      </c>
      <c r="O22" s="23">
        <v>6283409.92</v>
      </c>
      <c r="P22" s="23">
        <v>206573963.55999997</v>
      </c>
      <c r="Q22" s="24">
        <v>0.030417240448479686</v>
      </c>
      <c r="R22" s="23">
        <v>1852659.63</v>
      </c>
      <c r="S22" s="23">
        <v>11789757.33</v>
      </c>
      <c r="T22" s="25">
        <v>0.15714145576904762</v>
      </c>
    </row>
    <row r="23" spans="10:20" ht="34.5" customHeight="1">
      <c r="J23" s="21">
        <v>43617</v>
      </c>
      <c r="K23" s="22">
        <v>19</v>
      </c>
      <c r="L23" s="23">
        <v>7594193.56</v>
      </c>
      <c r="M23" s="23">
        <v>205855321.33</v>
      </c>
      <c r="N23" s="24">
        <v>0.03689092665147088</v>
      </c>
      <c r="O23" s="23">
        <v>5877635.02</v>
      </c>
      <c r="P23" s="23">
        <v>193847073.58</v>
      </c>
      <c r="Q23" s="24">
        <v>0.03032098917693653</v>
      </c>
      <c r="R23" s="23">
        <v>1716558.54</v>
      </c>
      <c r="S23" s="23">
        <v>12008247.75</v>
      </c>
      <c r="T23" s="25">
        <v>0.14294829485009586</v>
      </c>
    </row>
    <row r="24" spans="10:20" ht="34.5" customHeight="1">
      <c r="J24" s="21">
        <v>43586</v>
      </c>
      <c r="K24" s="22">
        <v>20</v>
      </c>
      <c r="L24" s="23">
        <v>7398059.64</v>
      </c>
      <c r="M24" s="23">
        <v>203846520.46</v>
      </c>
      <c r="N24" s="24">
        <v>0.036292302774192764</v>
      </c>
      <c r="O24" s="23">
        <v>5659172.63</v>
      </c>
      <c r="P24" s="23">
        <v>192332003.9</v>
      </c>
      <c r="Q24" s="24">
        <v>0.029423977888476623</v>
      </c>
      <c r="R24" s="23">
        <v>1738887.01</v>
      </c>
      <c r="S24" s="23">
        <v>11514516.56</v>
      </c>
      <c r="T24" s="25">
        <v>0.15101693596417912</v>
      </c>
    </row>
    <row r="25" spans="10:20" ht="15">
      <c r="J25" s="21">
        <v>43556</v>
      </c>
      <c r="K25" s="22">
        <v>21</v>
      </c>
      <c r="L25" s="23">
        <v>7285443.76</v>
      </c>
      <c r="M25" s="23">
        <v>201018623.86</v>
      </c>
      <c r="N25" s="24">
        <v>0.03624263075780465</v>
      </c>
      <c r="O25" s="23">
        <v>5599929.77</v>
      </c>
      <c r="P25" s="23">
        <v>189916500.25</v>
      </c>
      <c r="Q25" s="24">
        <v>0.02948627298117031</v>
      </c>
      <c r="R25" s="23">
        <v>1685513.99</v>
      </c>
      <c r="S25" s="23">
        <v>11102123.61</v>
      </c>
      <c r="T25" s="25">
        <v>0.15181906175876203</v>
      </c>
    </row>
    <row r="26" spans="10:20" ht="15">
      <c r="J26" s="21">
        <v>43525</v>
      </c>
      <c r="K26" s="22">
        <v>22</v>
      </c>
      <c r="L26" s="23">
        <v>7174829.8</v>
      </c>
      <c r="M26" s="23">
        <v>198124411.93</v>
      </c>
      <c r="N26" s="24">
        <v>0.03621375947621721</v>
      </c>
      <c r="O26" s="23">
        <v>5552597.01</v>
      </c>
      <c r="P26" s="23">
        <v>187446440.75</v>
      </c>
      <c r="Q26" s="24">
        <v>0.029622312313764217</v>
      </c>
      <c r="R26" s="23">
        <v>1622232.79</v>
      </c>
      <c r="S26" s="23">
        <v>10677971.18</v>
      </c>
      <c r="T26" s="25">
        <v>0.15192331601704137</v>
      </c>
    </row>
    <row r="27" spans="10:20" ht="15">
      <c r="J27" s="21">
        <v>43497</v>
      </c>
      <c r="K27" s="22">
        <v>23</v>
      </c>
      <c r="L27" s="23">
        <v>7267912.35</v>
      </c>
      <c r="M27" s="23">
        <v>207907011.81</v>
      </c>
      <c r="N27" s="24">
        <v>0.03495751435570594</v>
      </c>
      <c r="O27" s="23">
        <v>5506142.029999999</v>
      </c>
      <c r="P27" s="23">
        <v>196827320.99</v>
      </c>
      <c r="Q27" s="24">
        <v>0.02797448038364422</v>
      </c>
      <c r="R27" s="23">
        <v>1761770.32</v>
      </c>
      <c r="S27" s="23">
        <v>11079690.82</v>
      </c>
      <c r="T27" s="25">
        <v>0.15900897855559476</v>
      </c>
    </row>
    <row r="28" spans="10:20" ht="15">
      <c r="J28" s="21">
        <v>43466</v>
      </c>
      <c r="K28" s="22">
        <v>24</v>
      </c>
      <c r="L28" s="23">
        <v>7182956.52</v>
      </c>
      <c r="M28" s="23">
        <v>206736809.22</v>
      </c>
      <c r="N28" s="24">
        <v>0.03474444897887643</v>
      </c>
      <c r="O28" s="23">
        <v>5561178.17</v>
      </c>
      <c r="P28" s="23">
        <v>197012710.44</v>
      </c>
      <c r="Q28" s="24">
        <v>0.028227509573265076</v>
      </c>
      <c r="R28" s="23">
        <v>1621778.35</v>
      </c>
      <c r="S28" s="23">
        <v>9724098.78</v>
      </c>
      <c r="T28" s="25">
        <v>0.16677929612722425</v>
      </c>
    </row>
    <row r="29" spans="10:20" ht="15">
      <c r="J29" s="21">
        <v>43435</v>
      </c>
      <c r="K29" s="22">
        <v>25</v>
      </c>
      <c r="L29" s="23">
        <v>8144935.51</v>
      </c>
      <c r="M29" s="23">
        <v>198177855.35</v>
      </c>
      <c r="N29" s="24">
        <v>0.04109912026051199</v>
      </c>
      <c r="O29" s="23">
        <v>5461046.46</v>
      </c>
      <c r="P29" s="23">
        <v>187681505.35</v>
      </c>
      <c r="Q29" s="24">
        <v>0.029097413993008556</v>
      </c>
      <c r="R29" s="23">
        <v>2683889.05</v>
      </c>
      <c r="S29" s="23">
        <v>10496350</v>
      </c>
      <c r="T29" s="25">
        <v>0.25569736622730754</v>
      </c>
    </row>
    <row r="30" spans="10:20" ht="15">
      <c r="J30" s="21">
        <v>43405</v>
      </c>
      <c r="K30" s="22">
        <v>26</v>
      </c>
      <c r="L30" s="23">
        <v>9619821.79</v>
      </c>
      <c r="M30" s="23">
        <v>199688597.78</v>
      </c>
      <c r="N30" s="24">
        <v>0.04817411658425437</v>
      </c>
      <c r="O30" s="23">
        <v>5405991.049999999</v>
      </c>
      <c r="P30" s="23">
        <v>188608824.74</v>
      </c>
      <c r="Q30" s="24">
        <v>0.02866245021913601</v>
      </c>
      <c r="R30" s="23">
        <v>4213830.74</v>
      </c>
      <c r="S30" s="23">
        <v>11079773.04</v>
      </c>
      <c r="T30" s="25">
        <v>0.38031742390275536</v>
      </c>
    </row>
    <row r="31" spans="10:20" ht="15">
      <c r="J31" s="21">
        <v>43374</v>
      </c>
      <c r="K31" s="22">
        <v>27</v>
      </c>
      <c r="L31" s="23">
        <v>10226447.4</v>
      </c>
      <c r="M31" s="23">
        <v>211517227.65</v>
      </c>
      <c r="N31" s="24">
        <v>0.04834805899083464</v>
      </c>
      <c r="O31" s="23">
        <v>5582371.37</v>
      </c>
      <c r="P31" s="23">
        <v>199404702.71</v>
      </c>
      <c r="Q31" s="24">
        <v>0.027995184136246794</v>
      </c>
      <c r="R31" s="23">
        <v>4644076.03</v>
      </c>
      <c r="S31" s="23">
        <v>12112524.94</v>
      </c>
      <c r="T31" s="25">
        <v>0.3834110602871543</v>
      </c>
    </row>
    <row r="32" spans="10:20" ht="15">
      <c r="J32" s="21">
        <v>43344</v>
      </c>
      <c r="K32" s="22">
        <v>28</v>
      </c>
      <c r="L32" s="23">
        <v>10184501.4</v>
      </c>
      <c r="M32" s="23">
        <v>213020335.83</v>
      </c>
      <c r="N32" s="24">
        <v>0.04780999598145268</v>
      </c>
      <c r="O32" s="23">
        <v>5318676.45</v>
      </c>
      <c r="P32" s="23">
        <v>200378475.77</v>
      </c>
      <c r="Q32" s="24">
        <v>0.026543152549502996</v>
      </c>
      <c r="R32" s="23">
        <v>4865824.95</v>
      </c>
      <c r="S32" s="23">
        <v>12641860.06</v>
      </c>
      <c r="T32" s="25">
        <v>0.38489786525923625</v>
      </c>
    </row>
    <row r="33" spans="10:20" ht="15">
      <c r="J33" s="21">
        <v>43313</v>
      </c>
      <c r="K33" s="22">
        <v>29</v>
      </c>
      <c r="L33" s="23">
        <v>9846025.53</v>
      </c>
      <c r="M33" s="23">
        <v>208987131.52</v>
      </c>
      <c r="N33" s="24">
        <v>0.04711307083066853</v>
      </c>
      <c r="O33" s="23">
        <v>5136300.989999999</v>
      </c>
      <c r="P33" s="23">
        <v>196985815.16000003</v>
      </c>
      <c r="Q33" s="24">
        <v>0.026074471330984332</v>
      </c>
      <c r="R33" s="23">
        <v>4709724.54</v>
      </c>
      <c r="S33" s="23">
        <v>12001316.36</v>
      </c>
      <c r="T33" s="25">
        <v>0.3924339962987194</v>
      </c>
    </row>
    <row r="34" spans="10:20" ht="15">
      <c r="J34" s="21">
        <v>43282</v>
      </c>
      <c r="K34" s="22">
        <v>30</v>
      </c>
      <c r="L34" s="23">
        <v>9082433.6</v>
      </c>
      <c r="M34" s="23">
        <v>196570923.52</v>
      </c>
      <c r="N34" s="24">
        <v>0.0462043594106425</v>
      </c>
      <c r="O34" s="23">
        <v>4921439.25</v>
      </c>
      <c r="P34" s="23">
        <v>185814359.96</v>
      </c>
      <c r="Q34" s="24">
        <v>0.026485785334671826</v>
      </c>
      <c r="R34" s="23">
        <v>4160994.35</v>
      </c>
      <c r="S34" s="23">
        <v>10756563.56</v>
      </c>
      <c r="T34" s="25">
        <v>0.38683305563064047</v>
      </c>
    </row>
    <row r="35" spans="10:20" ht="15">
      <c r="J35" s="21">
        <v>43252</v>
      </c>
      <c r="K35" s="22">
        <v>31</v>
      </c>
      <c r="L35" s="23">
        <v>9456826.65</v>
      </c>
      <c r="M35" s="23">
        <v>191833642.75</v>
      </c>
      <c r="N35" s="24">
        <v>0.04929701857522591</v>
      </c>
      <c r="O35" s="23">
        <v>4818016.66</v>
      </c>
      <c r="P35" s="23">
        <v>180563347.33</v>
      </c>
      <c r="Q35" s="24">
        <v>0.026683248462350047</v>
      </c>
      <c r="R35" s="23">
        <v>4638809.99</v>
      </c>
      <c r="S35" s="23">
        <v>11270295.42</v>
      </c>
      <c r="T35" s="25">
        <v>0.4115961309912141</v>
      </c>
    </row>
    <row r="36" spans="10:20" ht="15">
      <c r="J36" s="21">
        <v>43221</v>
      </c>
      <c r="K36" s="22">
        <v>32</v>
      </c>
      <c r="L36" s="23">
        <v>9673493.74</v>
      </c>
      <c r="M36" s="23">
        <v>193523882.08</v>
      </c>
      <c r="N36" s="24">
        <v>0.04998604635267246</v>
      </c>
      <c r="O36" s="23">
        <v>4941224.16</v>
      </c>
      <c r="P36" s="23">
        <v>182375872.41000003</v>
      </c>
      <c r="Q36" s="24">
        <v>0.027093628640150445</v>
      </c>
      <c r="R36" s="23">
        <v>4732269.58</v>
      </c>
      <c r="S36" s="23">
        <v>11148009.67</v>
      </c>
      <c r="T36" s="25">
        <v>0.424494570787361</v>
      </c>
    </row>
    <row r="37" spans="10:20" ht="15">
      <c r="J37" s="21">
        <v>43191</v>
      </c>
      <c r="K37" s="22">
        <v>33</v>
      </c>
      <c r="L37" s="23">
        <v>9038297.85</v>
      </c>
      <c r="M37" s="23">
        <v>191756201.01</v>
      </c>
      <c r="N37" s="24">
        <v>0.04713431848563091</v>
      </c>
      <c r="O37" s="23">
        <v>4957229.6899999995</v>
      </c>
      <c r="P37" s="23">
        <v>181079743.53</v>
      </c>
      <c r="Q37" s="24">
        <v>0.027375948261041803</v>
      </c>
      <c r="R37" s="23">
        <v>4081068.16</v>
      </c>
      <c r="S37" s="23">
        <v>10676457.48</v>
      </c>
      <c r="T37" s="25">
        <v>0.3822492776883143</v>
      </c>
    </row>
    <row r="38" spans="10:20" ht="15">
      <c r="J38" s="21">
        <v>43160</v>
      </c>
      <c r="K38" s="22">
        <v>34</v>
      </c>
      <c r="L38" s="23">
        <v>8948336.4</v>
      </c>
      <c r="M38" s="23">
        <v>190100006.42</v>
      </c>
      <c r="N38" s="24">
        <v>0.04707173118253281</v>
      </c>
      <c r="O38" s="23">
        <v>4972679.890000001</v>
      </c>
      <c r="P38" s="23">
        <v>179601624.44</v>
      </c>
      <c r="Q38" s="24">
        <v>0.027687276802227573</v>
      </c>
      <c r="R38" s="23">
        <v>3975656.51</v>
      </c>
      <c r="S38" s="23">
        <v>10498381.98</v>
      </c>
      <c r="T38" s="25">
        <v>0.3786923087361315</v>
      </c>
    </row>
    <row r="39" spans="10:20" ht="15">
      <c r="J39" s="21">
        <v>43132</v>
      </c>
      <c r="K39" s="22">
        <v>35</v>
      </c>
      <c r="L39" s="23">
        <v>8592947.03</v>
      </c>
      <c r="M39" s="23">
        <v>187022801.74</v>
      </c>
      <c r="N39" s="24">
        <v>0.045945985997717834</v>
      </c>
      <c r="O39" s="23">
        <v>4722151.279999999</v>
      </c>
      <c r="P39" s="23">
        <v>177118378.28</v>
      </c>
      <c r="Q39" s="24">
        <v>0.026660989818543406</v>
      </c>
      <c r="R39" s="23">
        <v>3870795.75</v>
      </c>
      <c r="S39" s="23">
        <v>9904423.46</v>
      </c>
      <c r="T39" s="25">
        <v>0.3908148480961657</v>
      </c>
    </row>
    <row r="40" spans="10:20" ht="15">
      <c r="J40" s="21">
        <v>43101</v>
      </c>
      <c r="K40" s="22">
        <v>36</v>
      </c>
      <c r="L40" s="23">
        <v>7929126.2</v>
      </c>
      <c r="M40" s="23">
        <v>188937888.61</v>
      </c>
      <c r="N40" s="24">
        <v>0.04196684031103506</v>
      </c>
      <c r="O40" s="23">
        <v>4585572.83</v>
      </c>
      <c r="P40" s="23">
        <v>179807865.11</v>
      </c>
      <c r="Q40" s="24">
        <v>0.025502626524121795</v>
      </c>
      <c r="R40" s="23">
        <v>3343553.37</v>
      </c>
      <c r="S40" s="23">
        <v>9130023.5</v>
      </c>
      <c r="T40" s="25">
        <v>0.36621519867939006</v>
      </c>
    </row>
    <row r="41" spans="10:20" ht="15">
      <c r="J41" s="21">
        <v>43070</v>
      </c>
      <c r="K41" s="22">
        <v>37</v>
      </c>
      <c r="L41" s="23">
        <v>8306488.98</v>
      </c>
      <c r="M41" s="23">
        <v>186545782.09</v>
      </c>
      <c r="N41" s="24">
        <v>0.04452788418444375</v>
      </c>
      <c r="O41" s="23">
        <v>4677254.430000001</v>
      </c>
      <c r="P41" s="23">
        <v>176625780.4</v>
      </c>
      <c r="Q41" s="24">
        <v>0.026481153653829803</v>
      </c>
      <c r="R41" s="23">
        <v>3629234.55</v>
      </c>
      <c r="S41" s="23">
        <v>9920001.69</v>
      </c>
      <c r="T41" s="25">
        <v>0.3658501947291503</v>
      </c>
    </row>
    <row r="42" spans="10:20" ht="15">
      <c r="J42" s="21">
        <v>43040</v>
      </c>
      <c r="K42" s="22">
        <v>38</v>
      </c>
      <c r="L42" s="23">
        <v>8411658.04</v>
      </c>
      <c r="M42" s="23">
        <v>197886804.7</v>
      </c>
      <c r="N42" s="24">
        <v>0.042507422628569026</v>
      </c>
      <c r="O42" s="23">
        <v>4659775.1899999995</v>
      </c>
      <c r="P42" s="23">
        <v>187301515.17999998</v>
      </c>
      <c r="Q42" s="24">
        <v>0.024878470339772082</v>
      </c>
      <c r="R42" s="23">
        <v>3751882.85</v>
      </c>
      <c r="S42" s="23">
        <v>10585289.52</v>
      </c>
      <c r="T42" s="25">
        <v>0.3544431017131027</v>
      </c>
    </row>
    <row r="43" spans="10:20" ht="15">
      <c r="J43" s="21">
        <v>43009</v>
      </c>
      <c r="K43" s="22">
        <v>39</v>
      </c>
      <c r="L43" s="23">
        <v>8603609.41</v>
      </c>
      <c r="M43" s="23">
        <v>208867449.62</v>
      </c>
      <c r="N43" s="24">
        <v>0.04119171956019405</v>
      </c>
      <c r="O43" s="23">
        <v>4540131.130000001</v>
      </c>
      <c r="P43" s="23">
        <v>197032151.63</v>
      </c>
      <c r="Q43" s="24">
        <v>0.02304259021911185</v>
      </c>
      <c r="R43" s="23">
        <v>4063478.28</v>
      </c>
      <c r="S43" s="23">
        <v>11835297.99</v>
      </c>
      <c r="T43" s="25">
        <v>0.3433355276253589</v>
      </c>
    </row>
    <row r="44" spans="10:20" ht="15">
      <c r="J44" s="21">
        <v>42979</v>
      </c>
      <c r="K44" s="22">
        <v>40</v>
      </c>
      <c r="L44" s="23">
        <v>8787606.5</v>
      </c>
      <c r="M44" s="23">
        <v>209902440.69</v>
      </c>
      <c r="N44" s="24">
        <v>0.041865194473742255</v>
      </c>
      <c r="O44" s="23">
        <v>4566986.5</v>
      </c>
      <c r="P44" s="23">
        <v>196614252.26</v>
      </c>
      <c r="Q44" s="24">
        <v>0.023228155881399076</v>
      </c>
      <c r="R44" s="23">
        <v>4220620</v>
      </c>
      <c r="S44" s="23">
        <v>13288188.43</v>
      </c>
      <c r="T44" s="25">
        <v>0.3176219258353789</v>
      </c>
    </row>
    <row r="45" spans="10:20" ht="15">
      <c r="J45" s="21">
        <v>42948</v>
      </c>
      <c r="K45" s="22">
        <v>41</v>
      </c>
      <c r="L45" s="23">
        <v>8190318.56</v>
      </c>
      <c r="M45" s="23">
        <v>202485066.8</v>
      </c>
      <c r="N45" s="24">
        <v>0.04044900045932671</v>
      </c>
      <c r="O45" s="23">
        <v>4436225.83</v>
      </c>
      <c r="P45" s="23">
        <v>190729478.52</v>
      </c>
      <c r="Q45" s="24">
        <v>0.023259256326938548</v>
      </c>
      <c r="R45" s="23">
        <v>3754092.73</v>
      </c>
      <c r="S45" s="23">
        <v>11755588.28</v>
      </c>
      <c r="T45" s="25">
        <v>0.3193453735009508</v>
      </c>
    </row>
    <row r="46" spans="10:20" ht="15">
      <c r="J46" s="21">
        <v>42917</v>
      </c>
      <c r="K46" s="22">
        <v>42</v>
      </c>
      <c r="L46" s="23">
        <v>7610900.5</v>
      </c>
      <c r="M46" s="23">
        <v>191729762.25</v>
      </c>
      <c r="N46" s="24">
        <v>0.039695978395237384</v>
      </c>
      <c r="O46" s="23">
        <v>4197677.13</v>
      </c>
      <c r="P46" s="23">
        <v>181137598.98</v>
      </c>
      <c r="Q46" s="24">
        <v>0.023173969146314453</v>
      </c>
      <c r="R46" s="23">
        <v>3413223.37</v>
      </c>
      <c r="S46" s="23">
        <v>10592163.27</v>
      </c>
      <c r="T46" s="25">
        <v>0.32224044163548854</v>
      </c>
    </row>
    <row r="47" spans="10:20" ht="15">
      <c r="J47" s="21">
        <v>42887</v>
      </c>
      <c r="K47" s="22">
        <v>43</v>
      </c>
      <c r="L47" s="23">
        <v>6870218.72</v>
      </c>
      <c r="M47" s="23">
        <v>183822366.14</v>
      </c>
      <c r="N47" s="24">
        <v>0.03737422634831938</v>
      </c>
      <c r="O47" s="23">
        <v>3952026.2699999996</v>
      </c>
      <c r="P47" s="23">
        <v>173233728.02999997</v>
      </c>
      <c r="Q47" s="24">
        <v>0.022813261106495397</v>
      </c>
      <c r="R47" s="23">
        <v>2918192.45</v>
      </c>
      <c r="S47" s="23">
        <v>10588638.11</v>
      </c>
      <c r="T47" s="25">
        <v>0.27559658000248727</v>
      </c>
    </row>
    <row r="48" spans="10:20" ht="15">
      <c r="J48" s="21">
        <v>42856</v>
      </c>
      <c r="K48" s="22">
        <v>44</v>
      </c>
      <c r="L48" s="23">
        <v>5966346.67</v>
      </c>
      <c r="M48" s="23">
        <v>177657417.2</v>
      </c>
      <c r="N48" s="24">
        <v>0.033583436954300154</v>
      </c>
      <c r="O48" s="23">
        <v>3845513.04</v>
      </c>
      <c r="P48" s="23">
        <v>167674092.44</v>
      </c>
      <c r="Q48" s="24">
        <v>0.02293444970561607</v>
      </c>
      <c r="R48" s="23">
        <v>2120833.63</v>
      </c>
      <c r="S48" s="23">
        <v>9983324.76</v>
      </c>
      <c r="T48" s="25">
        <v>0.21243760780952498</v>
      </c>
    </row>
    <row r="49" spans="10:20" ht="15">
      <c r="J49" s="21">
        <v>42826</v>
      </c>
      <c r="K49" s="22">
        <v>45</v>
      </c>
      <c r="L49" s="23">
        <v>6011462.96</v>
      </c>
      <c r="M49" s="23">
        <v>180199824.19</v>
      </c>
      <c r="N49" s="24">
        <v>0.0333599823807908</v>
      </c>
      <c r="O49" s="23">
        <v>3883177.67</v>
      </c>
      <c r="P49" s="23">
        <v>170197431.99</v>
      </c>
      <c r="Q49" s="24">
        <v>0.022815724212737577</v>
      </c>
      <c r="R49" s="23">
        <v>2128285.29</v>
      </c>
      <c r="S49" s="23">
        <v>10002392.2</v>
      </c>
      <c r="T49" s="25">
        <v>0.21277762833574954</v>
      </c>
    </row>
    <row r="50" spans="10:20" ht="15">
      <c r="J50" s="21">
        <v>42795</v>
      </c>
      <c r="K50" s="22">
        <v>46</v>
      </c>
      <c r="L50" s="23">
        <v>5857839.96</v>
      </c>
      <c r="M50" s="23">
        <v>173410395.48</v>
      </c>
      <c r="N50" s="24">
        <v>0.033780212217298156</v>
      </c>
      <c r="O50" s="23">
        <v>3782082.05</v>
      </c>
      <c r="P50" s="23">
        <v>163914366.94</v>
      </c>
      <c r="Q50" s="24">
        <v>0.023073523819815082</v>
      </c>
      <c r="R50" s="23">
        <v>2075757.91</v>
      </c>
      <c r="S50" s="23">
        <v>9496028.54</v>
      </c>
      <c r="T50" s="25">
        <v>0.21859221476181454</v>
      </c>
    </row>
    <row r="51" spans="10:20" ht="15">
      <c r="J51" s="21">
        <v>42767</v>
      </c>
      <c r="K51" s="22">
        <v>47</v>
      </c>
      <c r="L51" s="23">
        <v>5543223.29</v>
      </c>
      <c r="M51" s="23">
        <v>175386182.05</v>
      </c>
      <c r="N51" s="24">
        <v>0.03160581537957026</v>
      </c>
      <c r="O51" s="23">
        <v>3609131.3600000003</v>
      </c>
      <c r="P51" s="23">
        <v>165841281.21</v>
      </c>
      <c r="Q51" s="24">
        <v>0.021762563178885853</v>
      </c>
      <c r="R51" s="23">
        <v>1934091.93</v>
      </c>
      <c r="S51" s="23">
        <v>9544900.84</v>
      </c>
      <c r="T51" s="25">
        <v>0.20263090863079097</v>
      </c>
    </row>
    <row r="52" spans="10:20" ht="15">
      <c r="J52" s="21">
        <v>42736</v>
      </c>
      <c r="K52" s="22">
        <v>48</v>
      </c>
      <c r="L52" s="23">
        <v>5608888.97</v>
      </c>
      <c r="M52" s="23">
        <v>179968933.47</v>
      </c>
      <c r="N52" s="24">
        <v>0.031165873252979943</v>
      </c>
      <c r="O52" s="23">
        <v>3665732.28</v>
      </c>
      <c r="P52" s="23">
        <v>171313602.42</v>
      </c>
      <c r="Q52" s="24">
        <v>0.02139778878161075</v>
      </c>
      <c r="R52" s="23">
        <v>1943156.69</v>
      </c>
      <c r="S52" s="23">
        <v>8655331.05</v>
      </c>
      <c r="T52" s="25">
        <v>0.22450402864717692</v>
      </c>
    </row>
    <row r="53" spans="10:20" ht="15">
      <c r="J53" s="21">
        <v>42705</v>
      </c>
      <c r="K53" s="22">
        <v>49</v>
      </c>
      <c r="L53" s="23">
        <v>5656593.83</v>
      </c>
      <c r="M53" s="23">
        <v>176126474.09</v>
      </c>
      <c r="N53" s="24">
        <v>0.03211665855020467</v>
      </c>
      <c r="O53" s="23">
        <v>3602931.7199999997</v>
      </c>
      <c r="P53" s="23">
        <v>166622866.84</v>
      </c>
      <c r="Q53" s="24">
        <v>0.02162327289362824</v>
      </c>
      <c r="R53" s="23">
        <v>2053662.11</v>
      </c>
      <c r="S53" s="23">
        <v>9503607.25</v>
      </c>
      <c r="T53" s="25">
        <v>0.21609290619622357</v>
      </c>
    </row>
    <row r="54" spans="10:20" ht="15">
      <c r="J54" s="21">
        <v>42675</v>
      </c>
      <c r="K54" s="22">
        <v>50</v>
      </c>
      <c r="L54" s="23">
        <v>5967125.55</v>
      </c>
      <c r="M54" s="23">
        <v>181173247.09</v>
      </c>
      <c r="N54" s="24">
        <v>0.0329360192293499</v>
      </c>
      <c r="O54" s="23">
        <v>3624542.1199999996</v>
      </c>
      <c r="P54" s="23">
        <v>171053051.98000002</v>
      </c>
      <c r="Q54" s="24">
        <v>0.021189578777137463</v>
      </c>
      <c r="R54" s="23">
        <v>2342583.43</v>
      </c>
      <c r="S54" s="23">
        <v>10120195.11</v>
      </c>
      <c r="T54" s="25">
        <v>0.23147611330983522</v>
      </c>
    </row>
    <row r="55" spans="10:20" ht="15">
      <c r="J55" s="21">
        <v>42644</v>
      </c>
      <c r="K55" s="22">
        <v>51</v>
      </c>
      <c r="L55" s="23">
        <v>5990494.88</v>
      </c>
      <c r="M55" s="23">
        <v>189190230.16</v>
      </c>
      <c r="N55" s="24">
        <v>0.03166387014241581</v>
      </c>
      <c r="O55" s="23">
        <v>3668791.92</v>
      </c>
      <c r="P55" s="23">
        <v>177884295.89</v>
      </c>
      <c r="Q55" s="24">
        <v>0.020624597026084338</v>
      </c>
      <c r="R55" s="23">
        <v>2321702.96</v>
      </c>
      <c r="S55" s="23">
        <v>11305934.27</v>
      </c>
      <c r="T55" s="25">
        <v>0.20535259665895794</v>
      </c>
    </row>
    <row r="56" spans="10:20" ht="15">
      <c r="J56" s="21">
        <v>42614</v>
      </c>
      <c r="K56" s="22">
        <v>52</v>
      </c>
      <c r="L56" s="23">
        <v>5035209.27</v>
      </c>
      <c r="M56" s="23">
        <v>193388393.23</v>
      </c>
      <c r="N56" s="24">
        <v>0.026036770800466513</v>
      </c>
      <c r="O56" s="23">
        <v>3101705.2399999993</v>
      </c>
      <c r="P56" s="23">
        <v>181384869.08999997</v>
      </c>
      <c r="Q56" s="24">
        <v>0.017100132197140367</v>
      </c>
      <c r="R56" s="23">
        <v>1933504.03</v>
      </c>
      <c r="S56" s="23">
        <v>12003524.14</v>
      </c>
      <c r="T56" s="25">
        <v>0.16107803070573906</v>
      </c>
    </row>
    <row r="57" spans="10:20" ht="15">
      <c r="J57" s="21">
        <v>42583</v>
      </c>
      <c r="K57" s="22">
        <v>53</v>
      </c>
      <c r="L57" s="23">
        <v>4838146.87</v>
      </c>
      <c r="M57" s="23">
        <v>187491620.13</v>
      </c>
      <c r="N57" s="24">
        <v>0.025804603249176692</v>
      </c>
      <c r="O57" s="23">
        <v>3021530.58</v>
      </c>
      <c r="P57" s="23">
        <v>175776749.14</v>
      </c>
      <c r="Q57" s="24">
        <v>0.017189591881651294</v>
      </c>
      <c r="R57" s="23">
        <v>1816616.29</v>
      </c>
      <c r="S57" s="23">
        <v>11714870.99</v>
      </c>
      <c r="T57" s="25">
        <v>0.15506925270885974</v>
      </c>
    </row>
    <row r="58" spans="10:20" ht="15">
      <c r="J58" s="21">
        <v>42552</v>
      </c>
      <c r="K58" s="22">
        <v>54</v>
      </c>
      <c r="L58" s="23">
        <v>5234892.79</v>
      </c>
      <c r="M58" s="23">
        <v>180939478.1</v>
      </c>
      <c r="N58" s="24">
        <v>0.028931733665700236</v>
      </c>
      <c r="O58" s="23">
        <v>2912938.1</v>
      </c>
      <c r="P58" s="23">
        <v>170122447.93</v>
      </c>
      <c r="Q58" s="24">
        <v>0.017122596902664967</v>
      </c>
      <c r="R58" s="23">
        <v>2321954.69</v>
      </c>
      <c r="S58" s="23">
        <v>10817030.17</v>
      </c>
      <c r="T58" s="25">
        <v>0.2146573184606362</v>
      </c>
    </row>
    <row r="59" spans="10:20" ht="15">
      <c r="J59" s="21">
        <v>42522</v>
      </c>
      <c r="K59" s="22">
        <v>55</v>
      </c>
      <c r="L59" s="23">
        <v>3827301.5</v>
      </c>
      <c r="M59" s="23">
        <v>167827237.32</v>
      </c>
      <c r="N59" s="24">
        <v>0.022805008061369668</v>
      </c>
      <c r="O59" s="23">
        <v>2641158.41</v>
      </c>
      <c r="P59" s="23">
        <v>157001274.25</v>
      </c>
      <c r="Q59" s="24">
        <v>0.016822528496134165</v>
      </c>
      <c r="R59" s="23">
        <v>1186143.09</v>
      </c>
      <c r="S59" s="23">
        <v>10825963.07</v>
      </c>
      <c r="T59" s="25">
        <v>0.10956467173686747</v>
      </c>
    </row>
    <row r="60" spans="10:20" ht="15">
      <c r="J60" s="21">
        <v>42491</v>
      </c>
      <c r="K60" s="22">
        <v>56</v>
      </c>
      <c r="L60" s="23">
        <v>3561778.1</v>
      </c>
      <c r="M60" s="23">
        <v>208392662.95</v>
      </c>
      <c r="N60" s="24">
        <v>0.01709166747801761</v>
      </c>
      <c r="O60" s="23">
        <v>2582128.25</v>
      </c>
      <c r="P60" s="23">
        <v>198967522.32</v>
      </c>
      <c r="Q60" s="24">
        <v>0.012977636851943888</v>
      </c>
      <c r="R60" s="23">
        <v>979649.85</v>
      </c>
      <c r="S60" s="23">
        <v>9425140.63</v>
      </c>
      <c r="T60" s="25">
        <v>0.10394007776200151</v>
      </c>
    </row>
    <row r="61" spans="10:27" ht="15">
      <c r="J61" s="21">
        <v>42461</v>
      </c>
      <c r="K61" s="22">
        <v>57</v>
      </c>
      <c r="L61" s="23">
        <v>3527278.42</v>
      </c>
      <c r="M61" s="23">
        <v>166588950.01</v>
      </c>
      <c r="N61" s="24">
        <v>0.021173543742176566</v>
      </c>
      <c r="O61" s="23">
        <v>2616114.51</v>
      </c>
      <c r="P61" s="23">
        <v>157062098.17999998</v>
      </c>
      <c r="Q61" s="24">
        <v>0.01665656157860453</v>
      </c>
      <c r="R61" s="23">
        <v>911163.91</v>
      </c>
      <c r="S61" s="23">
        <v>9526851.83</v>
      </c>
      <c r="T61" s="25">
        <v>0.0956416585729559</v>
      </c>
      <c r="AA61" s="43"/>
    </row>
    <row r="62" spans="10:20" ht="15">
      <c r="J62" s="21">
        <v>42430</v>
      </c>
      <c r="K62" s="22">
        <v>58</v>
      </c>
      <c r="L62" s="23">
        <v>3231623.53</v>
      </c>
      <c r="M62" s="23">
        <v>162112562.36</v>
      </c>
      <c r="N62" s="24">
        <v>0.019934442358782785</v>
      </c>
      <c r="O62" s="23">
        <v>2517261.9299999997</v>
      </c>
      <c r="P62" s="23">
        <v>153058968.63000003</v>
      </c>
      <c r="Q62" s="24">
        <v>0.016446353667031104</v>
      </c>
      <c r="R62" s="23">
        <v>714361.6</v>
      </c>
      <c r="S62" s="23">
        <v>9053593.73</v>
      </c>
      <c r="T62" s="25">
        <v>0.07890365100356674</v>
      </c>
    </row>
    <row r="63" spans="10:20" ht="15">
      <c r="J63" s="21">
        <v>42401</v>
      </c>
      <c r="K63" s="22">
        <v>59</v>
      </c>
      <c r="L63" s="23">
        <v>2905717.27</v>
      </c>
      <c r="M63" s="23">
        <v>159134664.49</v>
      </c>
      <c r="N63" s="24">
        <v>0.018259486575802564</v>
      </c>
      <c r="O63" s="23">
        <v>2535910.81</v>
      </c>
      <c r="P63" s="23">
        <v>150620782.02</v>
      </c>
      <c r="Q63" s="24">
        <v>0.016836393862722555</v>
      </c>
      <c r="R63" s="23">
        <v>369806.46</v>
      </c>
      <c r="S63" s="23">
        <v>8513882.47</v>
      </c>
      <c r="T63" s="25">
        <v>0.043435701785063514</v>
      </c>
    </row>
    <row r="64" spans="10:20" ht="15.75" thickBot="1">
      <c r="J64" s="26">
        <v>42370</v>
      </c>
      <c r="K64" s="27">
        <v>60</v>
      </c>
      <c r="L64" s="28">
        <v>2917598.43</v>
      </c>
      <c r="M64" s="28">
        <v>158607498.52</v>
      </c>
      <c r="N64" s="29">
        <v>0.018395085082513286</v>
      </c>
      <c r="O64" s="28">
        <v>2556253.79</v>
      </c>
      <c r="P64" s="28">
        <v>150887302.59</v>
      </c>
      <c r="Q64" s="29">
        <v>0.016941477156272092</v>
      </c>
      <c r="R64" s="28">
        <v>361344.64</v>
      </c>
      <c r="S64" s="28">
        <v>7720195.93</v>
      </c>
      <c r="T64" s="30">
        <v>0.04680511262620248</v>
      </c>
    </row>
    <row r="65" ht="15">
      <c r="Q65" s="31"/>
    </row>
    <row r="66" spans="17:20" ht="15">
      <c r="Q66" s="31"/>
      <c r="T66" s="32"/>
    </row>
    <row r="67" ht="15">
      <c r="T67" s="32"/>
    </row>
  </sheetData>
  <mergeCells count="6">
    <mergeCell ref="B2:G2"/>
    <mergeCell ref="L3:N3"/>
    <mergeCell ref="R3:T3"/>
    <mergeCell ref="O3:Q3"/>
    <mergeCell ref="B9:B10"/>
    <mergeCell ref="C9:G9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F886B-EFE5-40FC-A3B9-BF3DFFD2B03D}">
  <dimension ref="A1:J62"/>
  <sheetViews>
    <sheetView zoomScale="85" zoomScaleNormal="85" workbookViewId="0" topLeftCell="A1">
      <selection activeCell="B4" sqref="B4"/>
    </sheetView>
  </sheetViews>
  <sheetFormatPr defaultColWidth="9.140625" defaultRowHeight="15"/>
  <cols>
    <col min="1" max="10" width="20.7109375" style="0" customWidth="1"/>
  </cols>
  <sheetData>
    <row r="1" spans="1:10" ht="15.75" thickBot="1">
      <c r="A1" s="50"/>
      <c r="B1" s="51"/>
      <c r="C1" s="51"/>
      <c r="D1" s="51"/>
      <c r="E1" s="51"/>
      <c r="F1" s="51"/>
      <c r="G1" s="50"/>
      <c r="H1" s="51"/>
      <c r="I1" s="51"/>
      <c r="J1" s="51"/>
    </row>
    <row r="2" spans="1:10" ht="15">
      <c r="A2" s="89" t="s">
        <v>1</v>
      </c>
      <c r="B2" s="91" t="s">
        <v>19</v>
      </c>
      <c r="C2" s="91"/>
      <c r="D2" s="91"/>
      <c r="E2" s="91"/>
      <c r="F2" s="92"/>
      <c r="G2" s="50"/>
      <c r="H2" s="51" t="s">
        <v>14</v>
      </c>
      <c r="I2" s="51" t="s">
        <v>7</v>
      </c>
      <c r="J2" s="51" t="s">
        <v>9</v>
      </c>
    </row>
    <row r="3" spans="1:10" ht="30">
      <c r="A3" s="90"/>
      <c r="B3" s="52" t="s">
        <v>17</v>
      </c>
      <c r="C3" s="52" t="s">
        <v>20</v>
      </c>
      <c r="D3" s="52" t="s">
        <v>16</v>
      </c>
      <c r="E3" s="52" t="s">
        <v>20</v>
      </c>
      <c r="F3" s="53" t="s">
        <v>18</v>
      </c>
      <c r="G3" s="50"/>
      <c r="H3" s="54" t="s">
        <v>38</v>
      </c>
      <c r="I3" s="55">
        <f>'ANÁLISE '!Q5</f>
        <v>0.15423827406382942</v>
      </c>
      <c r="J3" s="55">
        <f>'ANÁLISE '!T5</f>
        <v>0.3033168095131247</v>
      </c>
    </row>
    <row r="4" spans="1:10" ht="15">
      <c r="A4" s="56" t="s">
        <v>7</v>
      </c>
      <c r="B4" s="57">
        <f>'ANÁLISE '!C11</f>
        <v>11443946263.609997</v>
      </c>
      <c r="C4" s="58">
        <f>B4/$B$6</f>
        <v>0.9455399434877889</v>
      </c>
      <c r="D4" s="57">
        <f>'ANÁLISE '!E11</f>
        <v>423795786.2200001</v>
      </c>
      <c r="E4" s="58">
        <f>D4/$D$6</f>
        <v>0.7423982878532401</v>
      </c>
      <c r="F4" s="59">
        <f>D4/B4</f>
        <v>0.03703231179681488</v>
      </c>
      <c r="G4" s="50"/>
      <c r="H4" s="54" t="s">
        <v>39</v>
      </c>
      <c r="I4" s="55">
        <f>'ANÁLISE '!Q6</f>
        <v>0.11485791905539186</v>
      </c>
      <c r="J4" s="55">
        <f>'ANÁLISE '!T6</f>
        <v>0.23918609510084568</v>
      </c>
    </row>
    <row r="5" spans="1:10" ht="15">
      <c r="A5" s="56" t="s">
        <v>9</v>
      </c>
      <c r="B5" s="57">
        <f>'ANÁLISE '!C12</f>
        <v>659134460.19</v>
      </c>
      <c r="C5" s="58">
        <f>B5/$B$6</f>
        <v>0.05446005651221105</v>
      </c>
      <c r="D5" s="57">
        <f>'ANÁLISE '!E12</f>
        <v>147051147.5</v>
      </c>
      <c r="E5" s="58">
        <f>D5/$D$6</f>
        <v>0.2576017121467599</v>
      </c>
      <c r="F5" s="59">
        <f aca="true" t="shared" si="0" ref="F5:F6">D5/B5</f>
        <v>0.22309734414069549</v>
      </c>
      <c r="G5" s="50"/>
      <c r="H5" s="54" t="s">
        <v>40</v>
      </c>
      <c r="I5" s="55">
        <f>'ANÁLISE '!Q7</f>
        <v>0.09424625263882842</v>
      </c>
      <c r="J5" s="55">
        <f>'ANÁLISE '!T7</f>
        <v>0.21121679281963135</v>
      </c>
    </row>
    <row r="6" spans="1:10" ht="15.75" thickBot="1">
      <c r="A6" s="60" t="s">
        <v>22</v>
      </c>
      <c r="B6" s="61">
        <f>SUM(B4:B5)</f>
        <v>12103080723.799997</v>
      </c>
      <c r="C6" s="62">
        <f>SUM(C4:C5)</f>
        <v>1</v>
      </c>
      <c r="D6" s="61">
        <f>SUM(D4:D5)</f>
        <v>570846933.72</v>
      </c>
      <c r="E6" s="62">
        <f>SUM(E4:E5)</f>
        <v>1</v>
      </c>
      <c r="F6" s="63">
        <f t="shared" si="0"/>
        <v>0.04716542397320899</v>
      </c>
      <c r="G6" s="50"/>
      <c r="H6" s="54" t="s">
        <v>41</v>
      </c>
      <c r="I6" s="55">
        <f>'ANÁLISE '!Q8</f>
        <v>0.07967497026527548</v>
      </c>
      <c r="J6" s="55">
        <f>'ANÁLISE '!T8</f>
        <v>0.19120627276349167</v>
      </c>
    </row>
    <row r="7" spans="1:10" ht="15">
      <c r="A7" s="50"/>
      <c r="B7" s="51"/>
      <c r="C7" s="51"/>
      <c r="D7" s="51"/>
      <c r="E7" s="51"/>
      <c r="F7" s="51"/>
      <c r="G7" s="50"/>
      <c r="H7" s="54" t="s">
        <v>42</v>
      </c>
      <c r="I7" s="55">
        <f>'ANÁLISE '!Q9</f>
        <v>0.0724256843409076</v>
      </c>
      <c r="J7" s="55">
        <f>'ANÁLISE '!T9</f>
        <v>0.11632257391194731</v>
      </c>
    </row>
    <row r="8" spans="1:10" ht="15">
      <c r="A8" s="50"/>
      <c r="B8" s="51"/>
      <c r="C8" s="51"/>
      <c r="D8" s="51"/>
      <c r="E8" s="51"/>
      <c r="F8" s="51"/>
      <c r="G8" s="50"/>
      <c r="H8" s="54" t="s">
        <v>43</v>
      </c>
      <c r="I8" s="55">
        <f>'ANÁLISE '!Q10</f>
        <v>0.06639024397223284</v>
      </c>
      <c r="J8" s="55">
        <f>'ANÁLISE '!T10</f>
        <v>0.12924943606881273</v>
      </c>
    </row>
    <row r="9" spans="1:10" ht="15">
      <c r="A9" s="50"/>
      <c r="B9" s="51"/>
      <c r="C9" s="51"/>
      <c r="D9" s="51"/>
      <c r="E9" s="51"/>
      <c r="F9" s="51"/>
      <c r="G9" s="50"/>
      <c r="H9" s="54" t="s">
        <v>44</v>
      </c>
      <c r="I9" s="55">
        <f>'ANÁLISE '!Q11</f>
        <v>0.06312443816128736</v>
      </c>
      <c r="J9" s="55">
        <f>'ANÁLISE '!T11</f>
        <v>0.13769748740540097</v>
      </c>
    </row>
    <row r="10" spans="1:10" ht="15">
      <c r="A10" s="50"/>
      <c r="B10" s="51"/>
      <c r="C10" s="51"/>
      <c r="D10" s="51"/>
      <c r="E10" s="51"/>
      <c r="F10" s="51"/>
      <c r="G10" s="50"/>
      <c r="H10" s="54" t="s">
        <v>45</v>
      </c>
      <c r="I10" s="55">
        <f>'ANÁLISE '!Q12</f>
        <v>0.06090151361744112</v>
      </c>
      <c r="J10" s="55">
        <f>'ANÁLISE '!T12</f>
        <v>0.11456025139436035</v>
      </c>
    </row>
    <row r="11" spans="1:10" ht="15">
      <c r="A11" s="50"/>
      <c r="B11" s="51"/>
      <c r="C11" s="51"/>
      <c r="D11" s="51"/>
      <c r="E11" s="51"/>
      <c r="F11" s="51"/>
      <c r="G11" s="50"/>
      <c r="H11" s="54" t="s">
        <v>46</v>
      </c>
      <c r="I11" s="55">
        <f>'ANÁLISE '!Q13</f>
        <v>0.05914262162042217</v>
      </c>
      <c r="J11" s="55">
        <f>'ANÁLISE '!T13</f>
        <v>0.11415517190193321</v>
      </c>
    </row>
    <row r="12" spans="1:10" ht="15">
      <c r="A12" s="50"/>
      <c r="B12" s="51"/>
      <c r="C12" s="51"/>
      <c r="D12" s="51"/>
      <c r="E12" s="51"/>
      <c r="F12" s="51"/>
      <c r="G12" s="50"/>
      <c r="H12" s="54" t="s">
        <v>47</v>
      </c>
      <c r="I12" s="55">
        <f>'ANÁLISE '!Q14</f>
        <v>0.057789960084953476</v>
      </c>
      <c r="J12" s="55">
        <f>'ANÁLISE '!T14</f>
        <v>0.10334477084676058</v>
      </c>
    </row>
    <row r="13" spans="1:10" ht="15">
      <c r="A13" s="50"/>
      <c r="B13" s="51"/>
      <c r="C13" s="51"/>
      <c r="D13" s="51"/>
      <c r="E13" s="51"/>
      <c r="F13" s="51"/>
      <c r="G13" s="50"/>
      <c r="H13" s="54" t="s">
        <v>48</v>
      </c>
      <c r="I13" s="55">
        <f>'ANÁLISE '!Q15</f>
        <v>0.050886331665871885</v>
      </c>
      <c r="J13" s="55">
        <f>'ANÁLISE '!T15</f>
        <v>0.11310665339540824</v>
      </c>
    </row>
    <row r="14" spans="1:10" ht="15">
      <c r="A14" s="50"/>
      <c r="B14" s="51"/>
      <c r="C14" s="51"/>
      <c r="D14" s="51"/>
      <c r="E14" s="51"/>
      <c r="F14" s="51"/>
      <c r="G14" s="50"/>
      <c r="H14" s="54" t="s">
        <v>49</v>
      </c>
      <c r="I14" s="55">
        <f>'ANÁLISE '!Q16</f>
        <v>0.047685594093361115</v>
      </c>
      <c r="J14" s="55">
        <f>'ANÁLISE '!T16</f>
        <v>0.09752496165544403</v>
      </c>
    </row>
    <row r="15" spans="1:10" ht="15">
      <c r="A15" s="50"/>
      <c r="B15" s="51"/>
      <c r="C15" s="51"/>
      <c r="D15" s="51"/>
      <c r="E15" s="51"/>
      <c r="F15" s="51"/>
      <c r="G15" s="50"/>
      <c r="H15" s="54" t="s">
        <v>50</v>
      </c>
      <c r="I15" s="55">
        <f>'ANÁLISE '!Q17</f>
        <v>0.03740880059293795</v>
      </c>
      <c r="J15" s="55">
        <f>'ANÁLISE '!T17</f>
        <v>0.18518012688082475</v>
      </c>
    </row>
    <row r="16" spans="1:10" ht="15">
      <c r="A16" s="50"/>
      <c r="B16" s="51"/>
      <c r="C16" s="51"/>
      <c r="D16" s="51"/>
      <c r="E16" s="51"/>
      <c r="F16" s="51"/>
      <c r="G16" s="50"/>
      <c r="H16" s="54" t="s">
        <v>51</v>
      </c>
      <c r="I16" s="55">
        <f>'ANÁLISE '!Q18</f>
        <v>0.033685198362614056</v>
      </c>
      <c r="J16" s="55">
        <f>'ANÁLISE '!T18</f>
        <v>0.16450051014975267</v>
      </c>
    </row>
    <row r="17" spans="1:10" ht="15">
      <c r="A17" s="50"/>
      <c r="B17" s="51"/>
      <c r="C17" s="51"/>
      <c r="D17" s="51"/>
      <c r="E17" s="51"/>
      <c r="F17" s="51"/>
      <c r="G17" s="50"/>
      <c r="H17" s="54" t="s">
        <v>52</v>
      </c>
      <c r="I17" s="55">
        <f>'ANÁLISE '!Q19</f>
        <v>0.03280193208505084</v>
      </c>
      <c r="J17" s="55">
        <f>'ANÁLISE '!T19</f>
        <v>0.15520860533229816</v>
      </c>
    </row>
    <row r="18" spans="1:10" ht="15">
      <c r="A18" s="50"/>
      <c r="B18" s="51"/>
      <c r="C18" s="51"/>
      <c r="D18" s="51"/>
      <c r="E18" s="51"/>
      <c r="F18" s="51"/>
      <c r="G18" s="50"/>
      <c r="H18" s="54" t="s">
        <v>53</v>
      </c>
      <c r="I18" s="55">
        <f>'ANÁLISE '!Q20</f>
        <v>0.029902065056399554</v>
      </c>
      <c r="J18" s="55">
        <f>'ANÁLISE '!T20</f>
        <v>0.1369250754196699</v>
      </c>
    </row>
    <row r="19" spans="1:10" ht="15">
      <c r="A19" s="50"/>
      <c r="B19" s="51"/>
      <c r="C19" s="51"/>
      <c r="D19" s="51"/>
      <c r="E19" s="51"/>
      <c r="F19" s="51"/>
      <c r="G19" s="50"/>
      <c r="H19" s="54" t="s">
        <v>54</v>
      </c>
      <c r="I19" s="55">
        <f>'ANÁLISE '!Q21</f>
        <v>0.030358253817559442</v>
      </c>
      <c r="J19" s="55">
        <f>'ANÁLISE '!T21</f>
        <v>0.14834829141050818</v>
      </c>
    </row>
    <row r="20" spans="1:10" ht="15">
      <c r="A20" s="50"/>
      <c r="B20" s="51"/>
      <c r="C20" s="51"/>
      <c r="D20" s="51"/>
      <c r="E20" s="51"/>
      <c r="F20" s="51"/>
      <c r="G20" s="50"/>
      <c r="H20" s="54" t="s">
        <v>55</v>
      </c>
      <c r="I20" s="55">
        <f>'ANÁLISE '!Q22</f>
        <v>0.030417240448479686</v>
      </c>
      <c r="J20" s="55">
        <f>'ANÁLISE '!T22</f>
        <v>0.15714145576904762</v>
      </c>
    </row>
    <row r="21" spans="1:10" ht="15">
      <c r="A21" s="50"/>
      <c r="B21" s="51"/>
      <c r="C21" s="51"/>
      <c r="D21" s="51"/>
      <c r="E21" s="51"/>
      <c r="F21" s="51"/>
      <c r="G21" s="50"/>
      <c r="H21" s="54" t="s">
        <v>56</v>
      </c>
      <c r="I21" s="55">
        <f>'ANÁLISE '!Q23</f>
        <v>0.03032098917693653</v>
      </c>
      <c r="J21" s="55">
        <f>'ANÁLISE '!T23</f>
        <v>0.14294829485009586</v>
      </c>
    </row>
    <row r="22" spans="1:10" ht="15">
      <c r="A22" s="50"/>
      <c r="B22" s="51"/>
      <c r="C22" s="51"/>
      <c r="D22" s="51"/>
      <c r="E22" s="51"/>
      <c r="F22" s="51"/>
      <c r="G22" s="50"/>
      <c r="H22" s="54" t="s">
        <v>57</v>
      </c>
      <c r="I22" s="55">
        <f>'ANÁLISE '!Q24</f>
        <v>0.029423977888476623</v>
      </c>
      <c r="J22" s="55">
        <f>'ANÁLISE '!T24</f>
        <v>0.15101693596417912</v>
      </c>
    </row>
    <row r="23" spans="1:10" ht="15">
      <c r="A23" s="50"/>
      <c r="B23" s="51"/>
      <c r="C23" s="51"/>
      <c r="D23" s="51"/>
      <c r="E23" s="51"/>
      <c r="F23" s="51"/>
      <c r="G23" s="50"/>
      <c r="H23" s="54" t="s">
        <v>58</v>
      </c>
      <c r="I23" s="55">
        <f>'ANÁLISE '!Q25</f>
        <v>0.02948627298117031</v>
      </c>
      <c r="J23" s="55">
        <f>'ANÁLISE '!T25</f>
        <v>0.15181906175876203</v>
      </c>
    </row>
    <row r="24" spans="1:10" ht="15">
      <c r="A24" s="50"/>
      <c r="B24" s="51"/>
      <c r="C24" s="51"/>
      <c r="D24" s="51"/>
      <c r="E24" s="51"/>
      <c r="F24" s="51"/>
      <c r="G24" s="50"/>
      <c r="H24" s="54" t="s">
        <v>59</v>
      </c>
      <c r="I24" s="55">
        <f>'ANÁLISE '!Q26</f>
        <v>0.029622312313764217</v>
      </c>
      <c r="J24" s="55">
        <f>'ANÁLISE '!T26</f>
        <v>0.15192331601704137</v>
      </c>
    </row>
    <row r="25" spans="1:10" ht="15">
      <c r="A25" s="50"/>
      <c r="B25" s="51"/>
      <c r="C25" s="51"/>
      <c r="D25" s="51"/>
      <c r="E25" s="51"/>
      <c r="F25" s="51"/>
      <c r="G25" s="50"/>
      <c r="H25" s="54" t="s">
        <v>60</v>
      </c>
      <c r="I25" s="55">
        <f>'ANÁLISE '!Q27</f>
        <v>0.02797448038364422</v>
      </c>
      <c r="J25" s="55">
        <f>'ANÁLISE '!T27</f>
        <v>0.15900897855559476</v>
      </c>
    </row>
    <row r="26" spans="1:10" ht="15">
      <c r="A26" s="50"/>
      <c r="B26" s="51"/>
      <c r="C26" s="51"/>
      <c r="D26" s="51"/>
      <c r="E26" s="51"/>
      <c r="F26" s="51"/>
      <c r="G26" s="50"/>
      <c r="H26" s="54" t="s">
        <v>61</v>
      </c>
      <c r="I26" s="55">
        <f>'ANÁLISE '!Q28</f>
        <v>0.028227509573265076</v>
      </c>
      <c r="J26" s="55">
        <f>'ANÁLISE '!T28</f>
        <v>0.16677929612722425</v>
      </c>
    </row>
    <row r="27" spans="1:10" ht="15">
      <c r="A27" s="50"/>
      <c r="B27" s="51"/>
      <c r="C27" s="51"/>
      <c r="D27" s="51"/>
      <c r="E27" s="51"/>
      <c r="F27" s="51"/>
      <c r="G27" s="50"/>
      <c r="H27" s="54" t="s">
        <v>62</v>
      </c>
      <c r="I27" s="55">
        <f>'ANÁLISE '!Q29</f>
        <v>0.029097413993008556</v>
      </c>
      <c r="J27" s="55">
        <f>'ANÁLISE '!T29</f>
        <v>0.25569736622730754</v>
      </c>
    </row>
    <row r="28" spans="1:10" ht="15">
      <c r="A28" s="50"/>
      <c r="B28" s="51"/>
      <c r="C28" s="51"/>
      <c r="D28" s="51"/>
      <c r="E28" s="51"/>
      <c r="F28" s="51"/>
      <c r="G28" s="50"/>
      <c r="H28" s="54" t="s">
        <v>63</v>
      </c>
      <c r="I28" s="55">
        <f>'ANÁLISE '!Q30</f>
        <v>0.02866245021913601</v>
      </c>
      <c r="J28" s="55">
        <f>'ANÁLISE '!T30</f>
        <v>0.38031742390275536</v>
      </c>
    </row>
    <row r="29" spans="1:10" ht="15">
      <c r="A29" s="50"/>
      <c r="B29" s="51"/>
      <c r="C29" s="51"/>
      <c r="D29" s="51"/>
      <c r="E29" s="51"/>
      <c r="F29" s="51"/>
      <c r="G29" s="50"/>
      <c r="H29" s="54" t="s">
        <v>64</v>
      </c>
      <c r="I29" s="55">
        <f>'ANÁLISE '!Q31</f>
        <v>0.027995184136246794</v>
      </c>
      <c r="J29" s="55">
        <f>'ANÁLISE '!T31</f>
        <v>0.3834110602871543</v>
      </c>
    </row>
    <row r="30" spans="1:10" ht="15">
      <c r="A30" s="50"/>
      <c r="B30" s="51"/>
      <c r="C30" s="51"/>
      <c r="D30" s="51"/>
      <c r="E30" s="51"/>
      <c r="F30" s="51"/>
      <c r="G30" s="50"/>
      <c r="H30" s="54" t="s">
        <v>65</v>
      </c>
      <c r="I30" s="55">
        <f>'ANÁLISE '!Q32</f>
        <v>0.026543152549502996</v>
      </c>
      <c r="J30" s="55">
        <f>'ANÁLISE '!T32</f>
        <v>0.38489786525923625</v>
      </c>
    </row>
    <row r="31" spans="1:10" ht="15">
      <c r="A31" s="50"/>
      <c r="B31" s="51"/>
      <c r="C31" s="51"/>
      <c r="D31" s="51"/>
      <c r="E31" s="51"/>
      <c r="F31" s="51"/>
      <c r="G31" s="50"/>
      <c r="H31" s="54" t="s">
        <v>66</v>
      </c>
      <c r="I31" s="55">
        <f>'ANÁLISE '!Q33</f>
        <v>0.026074471330984332</v>
      </c>
      <c r="J31" s="55">
        <f>'ANÁLISE '!T33</f>
        <v>0.3924339962987194</v>
      </c>
    </row>
    <row r="32" spans="1:10" ht="15">
      <c r="A32" s="50"/>
      <c r="B32" s="51"/>
      <c r="C32" s="51"/>
      <c r="D32" s="51"/>
      <c r="E32" s="51"/>
      <c r="F32" s="51"/>
      <c r="G32" s="50"/>
      <c r="H32" s="54" t="s">
        <v>67</v>
      </c>
      <c r="I32" s="55">
        <f>'ANÁLISE '!Q34</f>
        <v>0.026485785334671826</v>
      </c>
      <c r="J32" s="55">
        <f>'ANÁLISE '!T34</f>
        <v>0.38683305563064047</v>
      </c>
    </row>
    <row r="33" spans="1:10" ht="15">
      <c r="A33" s="50"/>
      <c r="B33" s="51"/>
      <c r="C33" s="51"/>
      <c r="D33" s="51"/>
      <c r="E33" s="51"/>
      <c r="F33" s="51"/>
      <c r="G33" s="50"/>
      <c r="H33" s="54" t="s">
        <v>68</v>
      </c>
      <c r="I33" s="55">
        <f>'ANÁLISE '!Q35</f>
        <v>0.026683248462350047</v>
      </c>
      <c r="J33" s="55">
        <f>'ANÁLISE '!T35</f>
        <v>0.4115961309912141</v>
      </c>
    </row>
    <row r="34" spans="1:10" ht="15">
      <c r="A34" s="50"/>
      <c r="B34" s="51"/>
      <c r="C34" s="51"/>
      <c r="D34" s="51"/>
      <c r="E34" s="51"/>
      <c r="F34" s="51"/>
      <c r="G34" s="50"/>
      <c r="H34" s="54" t="s">
        <v>69</v>
      </c>
      <c r="I34" s="55">
        <f>'ANÁLISE '!Q36</f>
        <v>0.027093628640150445</v>
      </c>
      <c r="J34" s="55">
        <f>'ANÁLISE '!T36</f>
        <v>0.424494570787361</v>
      </c>
    </row>
    <row r="35" spans="1:10" ht="15">
      <c r="A35" s="50"/>
      <c r="B35" s="51"/>
      <c r="C35" s="51"/>
      <c r="D35" s="51"/>
      <c r="E35" s="51"/>
      <c r="F35" s="51"/>
      <c r="G35" s="50"/>
      <c r="H35" s="54" t="s">
        <v>70</v>
      </c>
      <c r="I35" s="55">
        <f>'ANÁLISE '!Q37</f>
        <v>0.027375948261041803</v>
      </c>
      <c r="J35" s="55">
        <f>'ANÁLISE '!T37</f>
        <v>0.3822492776883143</v>
      </c>
    </row>
    <row r="36" spans="1:10" ht="15">
      <c r="A36" s="50"/>
      <c r="B36" s="51"/>
      <c r="C36" s="51"/>
      <c r="D36" s="51"/>
      <c r="E36" s="51"/>
      <c r="F36" s="51"/>
      <c r="G36" s="50"/>
      <c r="H36" s="54" t="s">
        <v>71</v>
      </c>
      <c r="I36" s="55">
        <f>'ANÁLISE '!Q38</f>
        <v>0.027687276802227573</v>
      </c>
      <c r="J36" s="55">
        <f>'ANÁLISE '!T38</f>
        <v>0.3786923087361315</v>
      </c>
    </row>
    <row r="37" spans="1:10" ht="15">
      <c r="A37" s="50"/>
      <c r="B37" s="51"/>
      <c r="C37" s="51"/>
      <c r="D37" s="51"/>
      <c r="E37" s="51"/>
      <c r="F37" s="51"/>
      <c r="G37" s="50"/>
      <c r="H37" s="54" t="s">
        <v>72</v>
      </c>
      <c r="I37" s="55">
        <f>'ANÁLISE '!Q39</f>
        <v>0.026660989818543406</v>
      </c>
      <c r="J37" s="55">
        <f>'ANÁLISE '!T39</f>
        <v>0.3908148480961657</v>
      </c>
    </row>
    <row r="38" spans="1:10" ht="15">
      <c r="A38" s="50"/>
      <c r="B38" s="51"/>
      <c r="C38" s="51"/>
      <c r="D38" s="51"/>
      <c r="E38" s="51"/>
      <c r="F38" s="51"/>
      <c r="G38" s="50"/>
      <c r="H38" s="54" t="s">
        <v>73</v>
      </c>
      <c r="I38" s="55">
        <f>'ANÁLISE '!Q40</f>
        <v>0.025502626524121795</v>
      </c>
      <c r="J38" s="55">
        <f>'ANÁLISE '!T40</f>
        <v>0.36621519867939006</v>
      </c>
    </row>
    <row r="39" spans="1:10" ht="15">
      <c r="A39" s="50"/>
      <c r="B39" s="51"/>
      <c r="C39" s="51"/>
      <c r="D39" s="51"/>
      <c r="E39" s="51"/>
      <c r="F39" s="51"/>
      <c r="G39" s="50"/>
      <c r="H39" s="54" t="s">
        <v>74</v>
      </c>
      <c r="I39" s="55">
        <f>'ANÁLISE '!Q41</f>
        <v>0.026481153653829803</v>
      </c>
      <c r="J39" s="55">
        <f>'ANÁLISE '!T41</f>
        <v>0.3658501947291503</v>
      </c>
    </row>
    <row r="40" spans="1:10" ht="15">
      <c r="A40" s="50"/>
      <c r="B40" s="51"/>
      <c r="C40" s="51"/>
      <c r="D40" s="51"/>
      <c r="E40" s="51"/>
      <c r="F40" s="51"/>
      <c r="G40" s="50"/>
      <c r="H40" s="54" t="s">
        <v>75</v>
      </c>
      <c r="I40" s="55">
        <f>'ANÁLISE '!Q42</f>
        <v>0.024878470339772082</v>
      </c>
      <c r="J40" s="55">
        <f>'ANÁLISE '!T42</f>
        <v>0.3544431017131027</v>
      </c>
    </row>
    <row r="41" spans="1:10" ht="15">
      <c r="A41" s="50"/>
      <c r="B41" s="51"/>
      <c r="C41" s="51"/>
      <c r="D41" s="51"/>
      <c r="E41" s="51"/>
      <c r="F41" s="51"/>
      <c r="G41" s="50"/>
      <c r="H41" s="54" t="s">
        <v>76</v>
      </c>
      <c r="I41" s="55">
        <f>'ANÁLISE '!Q43</f>
        <v>0.02304259021911185</v>
      </c>
      <c r="J41" s="55">
        <f>'ANÁLISE '!T43</f>
        <v>0.3433355276253589</v>
      </c>
    </row>
    <row r="42" spans="1:10" ht="15">
      <c r="A42" s="50"/>
      <c r="B42" s="51"/>
      <c r="C42" s="51"/>
      <c r="D42" s="51"/>
      <c r="E42" s="51"/>
      <c r="F42" s="51"/>
      <c r="G42" s="50"/>
      <c r="H42" s="54" t="s">
        <v>77</v>
      </c>
      <c r="I42" s="55">
        <f>'ANÁLISE '!Q44</f>
        <v>0.023228155881399076</v>
      </c>
      <c r="J42" s="55">
        <f>'ANÁLISE '!T44</f>
        <v>0.3176219258353789</v>
      </c>
    </row>
    <row r="43" spans="1:10" ht="15">
      <c r="A43" s="50"/>
      <c r="B43" s="51"/>
      <c r="C43" s="51"/>
      <c r="D43" s="51"/>
      <c r="E43" s="51"/>
      <c r="F43" s="51"/>
      <c r="G43" s="50"/>
      <c r="H43" s="54" t="s">
        <v>78</v>
      </c>
      <c r="I43" s="55">
        <f>'ANÁLISE '!Q45</f>
        <v>0.023259256326938548</v>
      </c>
      <c r="J43" s="55">
        <f>'ANÁLISE '!T45</f>
        <v>0.3193453735009508</v>
      </c>
    </row>
    <row r="44" spans="1:10" ht="15">
      <c r="A44" s="50"/>
      <c r="B44" s="51"/>
      <c r="C44" s="51"/>
      <c r="D44" s="51"/>
      <c r="E44" s="51"/>
      <c r="F44" s="51"/>
      <c r="G44" s="50"/>
      <c r="H44" s="54" t="s">
        <v>79</v>
      </c>
      <c r="I44" s="55">
        <f>'ANÁLISE '!Q46</f>
        <v>0.023173969146314453</v>
      </c>
      <c r="J44" s="55">
        <f>'ANÁLISE '!T46</f>
        <v>0.32224044163548854</v>
      </c>
    </row>
    <row r="45" spans="1:10" ht="15">
      <c r="A45" s="50"/>
      <c r="B45" s="51"/>
      <c r="C45" s="51"/>
      <c r="D45" s="51"/>
      <c r="E45" s="51"/>
      <c r="F45" s="51"/>
      <c r="G45" s="50"/>
      <c r="H45" s="54" t="s">
        <v>80</v>
      </c>
      <c r="I45" s="55">
        <f>'ANÁLISE '!Q47</f>
        <v>0.022813261106495397</v>
      </c>
      <c r="J45" s="55">
        <f>'ANÁLISE '!T47</f>
        <v>0.27559658000248727</v>
      </c>
    </row>
    <row r="46" spans="1:10" ht="15">
      <c r="A46" s="50"/>
      <c r="B46" s="51"/>
      <c r="C46" s="51"/>
      <c r="D46" s="51"/>
      <c r="E46" s="51"/>
      <c r="F46" s="51"/>
      <c r="G46" s="50"/>
      <c r="H46" s="54" t="s">
        <v>81</v>
      </c>
      <c r="I46" s="55">
        <f>'ANÁLISE '!Q48</f>
        <v>0.02293444970561607</v>
      </c>
      <c r="J46" s="55">
        <f>'ANÁLISE '!T48</f>
        <v>0.21243760780952498</v>
      </c>
    </row>
    <row r="47" spans="1:10" ht="15">
      <c r="A47" s="50"/>
      <c r="B47" s="51"/>
      <c r="C47" s="51"/>
      <c r="D47" s="51"/>
      <c r="E47" s="51"/>
      <c r="F47" s="51"/>
      <c r="G47" s="50"/>
      <c r="H47" s="54" t="s">
        <v>82</v>
      </c>
      <c r="I47" s="55">
        <f>'ANÁLISE '!Q49</f>
        <v>0.022815724212737577</v>
      </c>
      <c r="J47" s="55">
        <f>'ANÁLISE '!T49</f>
        <v>0.21277762833574954</v>
      </c>
    </row>
    <row r="48" spans="1:10" ht="15">
      <c r="A48" s="50"/>
      <c r="B48" s="51"/>
      <c r="C48" s="51"/>
      <c r="D48" s="51"/>
      <c r="E48" s="51"/>
      <c r="F48" s="51"/>
      <c r="G48" s="50"/>
      <c r="H48" s="54" t="s">
        <v>83</v>
      </c>
      <c r="I48" s="55">
        <f>'ANÁLISE '!Q50</f>
        <v>0.023073523819815082</v>
      </c>
      <c r="J48" s="55">
        <f>'ANÁLISE '!T50</f>
        <v>0.21859221476181454</v>
      </c>
    </row>
    <row r="49" spans="1:10" ht="15">
      <c r="A49" s="50"/>
      <c r="B49" s="51"/>
      <c r="C49" s="51"/>
      <c r="D49" s="51"/>
      <c r="E49" s="51"/>
      <c r="F49" s="51"/>
      <c r="G49" s="50"/>
      <c r="H49" s="54" t="s">
        <v>84</v>
      </c>
      <c r="I49" s="55">
        <f>'ANÁLISE '!Q51</f>
        <v>0.021762563178885853</v>
      </c>
      <c r="J49" s="55">
        <f>'ANÁLISE '!T51</f>
        <v>0.20263090863079097</v>
      </c>
    </row>
    <row r="50" spans="1:10" ht="15">
      <c r="A50" s="50"/>
      <c r="B50" s="51"/>
      <c r="C50" s="51"/>
      <c r="D50" s="51"/>
      <c r="E50" s="51"/>
      <c r="F50" s="51"/>
      <c r="G50" s="50"/>
      <c r="H50" s="54" t="s">
        <v>85</v>
      </c>
      <c r="I50" s="55">
        <f>'ANÁLISE '!Q52</f>
        <v>0.02139778878161075</v>
      </c>
      <c r="J50" s="55">
        <f>'ANÁLISE '!T52</f>
        <v>0.22450402864717692</v>
      </c>
    </row>
    <row r="51" spans="1:10" ht="15">
      <c r="A51" s="50"/>
      <c r="B51" s="51"/>
      <c r="C51" s="51"/>
      <c r="D51" s="51"/>
      <c r="E51" s="51"/>
      <c r="F51" s="51"/>
      <c r="G51" s="50"/>
      <c r="H51" s="54" t="s">
        <v>86</v>
      </c>
      <c r="I51" s="55">
        <f>'ANÁLISE '!Q53</f>
        <v>0.02162327289362824</v>
      </c>
      <c r="J51" s="55">
        <f>'ANÁLISE '!T53</f>
        <v>0.21609290619622357</v>
      </c>
    </row>
    <row r="52" spans="1:10" ht="15">
      <c r="A52" s="50"/>
      <c r="B52" s="51"/>
      <c r="C52" s="51"/>
      <c r="D52" s="51"/>
      <c r="E52" s="51"/>
      <c r="F52" s="51"/>
      <c r="G52" s="50"/>
      <c r="H52" s="54" t="s">
        <v>87</v>
      </c>
      <c r="I52" s="55">
        <f>'ANÁLISE '!Q54</f>
        <v>0.021189578777137463</v>
      </c>
      <c r="J52" s="55">
        <f>'ANÁLISE '!T54</f>
        <v>0.23147611330983522</v>
      </c>
    </row>
    <row r="53" spans="1:10" ht="15">
      <c r="A53" s="50"/>
      <c r="B53" s="51"/>
      <c r="C53" s="51"/>
      <c r="D53" s="51"/>
      <c r="E53" s="51"/>
      <c r="F53" s="51"/>
      <c r="G53" s="50"/>
      <c r="H53" s="54" t="s">
        <v>88</v>
      </c>
      <c r="I53" s="55">
        <f>'ANÁLISE '!Q55</f>
        <v>0.020624597026084338</v>
      </c>
      <c r="J53" s="55">
        <f>'ANÁLISE '!T55</f>
        <v>0.20535259665895794</v>
      </c>
    </row>
    <row r="54" spans="1:10" ht="15">
      <c r="A54" s="50"/>
      <c r="B54" s="51"/>
      <c r="C54" s="51"/>
      <c r="D54" s="51"/>
      <c r="E54" s="51"/>
      <c r="F54" s="51"/>
      <c r="G54" s="50"/>
      <c r="H54" s="54" t="s">
        <v>89</v>
      </c>
      <c r="I54" s="55">
        <f>'ANÁLISE '!Q56</f>
        <v>0.017100132197140367</v>
      </c>
      <c r="J54" s="55">
        <f>'ANÁLISE '!T56</f>
        <v>0.16107803070573906</v>
      </c>
    </row>
    <row r="55" spans="1:10" ht="15">
      <c r="A55" s="50"/>
      <c r="B55" s="51"/>
      <c r="C55" s="51"/>
      <c r="D55" s="51"/>
      <c r="E55" s="51"/>
      <c r="F55" s="51"/>
      <c r="G55" s="50"/>
      <c r="H55" s="54" t="s">
        <v>90</v>
      </c>
      <c r="I55" s="55">
        <f>'ANÁLISE '!Q57</f>
        <v>0.017189591881651294</v>
      </c>
      <c r="J55" s="55">
        <f>'ANÁLISE '!T57</f>
        <v>0.15506925270885974</v>
      </c>
    </row>
    <row r="56" spans="1:10" ht="15">
      <c r="A56" s="50"/>
      <c r="B56" s="51"/>
      <c r="C56" s="51"/>
      <c r="D56" s="51"/>
      <c r="E56" s="51"/>
      <c r="F56" s="51"/>
      <c r="G56" s="50"/>
      <c r="H56" s="54" t="s">
        <v>91</v>
      </c>
      <c r="I56" s="55">
        <f>'ANÁLISE '!Q58</f>
        <v>0.017122596902664967</v>
      </c>
      <c r="J56" s="55">
        <f>'ANÁLISE '!T58</f>
        <v>0.2146573184606362</v>
      </c>
    </row>
    <row r="57" spans="1:10" ht="15">
      <c r="A57" s="50"/>
      <c r="B57" s="51"/>
      <c r="C57" s="51"/>
      <c r="D57" s="51"/>
      <c r="E57" s="51"/>
      <c r="F57" s="51"/>
      <c r="G57" s="50"/>
      <c r="H57" s="54" t="s">
        <v>92</v>
      </c>
      <c r="I57" s="55">
        <f>'ANÁLISE '!Q59</f>
        <v>0.016822528496134165</v>
      </c>
      <c r="J57" s="55">
        <f>'ANÁLISE '!T59</f>
        <v>0.10956467173686747</v>
      </c>
    </row>
    <row r="58" spans="1:10" ht="15">
      <c r="A58" s="50"/>
      <c r="B58" s="51"/>
      <c r="C58" s="51"/>
      <c r="D58" s="51"/>
      <c r="E58" s="51"/>
      <c r="F58" s="51"/>
      <c r="G58" s="50"/>
      <c r="H58" s="54" t="s">
        <v>93</v>
      </c>
      <c r="I58" s="55">
        <f>'ANÁLISE '!Q60</f>
        <v>0.012977636851943888</v>
      </c>
      <c r="J58" s="55">
        <f>'ANÁLISE '!T60</f>
        <v>0.10394007776200151</v>
      </c>
    </row>
    <row r="59" spans="1:10" ht="15">
      <c r="A59" s="50"/>
      <c r="B59" s="51"/>
      <c r="C59" s="51"/>
      <c r="D59" s="51"/>
      <c r="E59" s="51"/>
      <c r="F59" s="51"/>
      <c r="G59" s="50"/>
      <c r="H59" s="54" t="s">
        <v>94</v>
      </c>
      <c r="I59" s="55">
        <f>'ANÁLISE '!Q61</f>
        <v>0.01665656157860453</v>
      </c>
      <c r="J59" s="55">
        <f>'ANÁLISE '!T61</f>
        <v>0.0956416585729559</v>
      </c>
    </row>
    <row r="60" spans="1:10" ht="15">
      <c r="A60" s="50"/>
      <c r="B60" s="51"/>
      <c r="C60" s="51"/>
      <c r="D60" s="51"/>
      <c r="E60" s="51"/>
      <c r="F60" s="51"/>
      <c r="G60" s="50"/>
      <c r="H60" s="54" t="s">
        <v>95</v>
      </c>
      <c r="I60" s="55">
        <f>'ANÁLISE '!Q62</f>
        <v>0.016446353667031104</v>
      </c>
      <c r="J60" s="55">
        <f>'ANÁLISE '!T62</f>
        <v>0.07890365100356674</v>
      </c>
    </row>
    <row r="61" spans="1:10" ht="15">
      <c r="A61" s="50"/>
      <c r="B61" s="51"/>
      <c r="C61" s="51"/>
      <c r="D61" s="51"/>
      <c r="E61" s="51"/>
      <c r="F61" s="51"/>
      <c r="G61" s="50"/>
      <c r="H61" s="54" t="s">
        <v>96</v>
      </c>
      <c r="I61" s="55">
        <f>'ANÁLISE '!Q63</f>
        <v>0.016836393862722555</v>
      </c>
      <c r="J61" s="55">
        <f>'ANÁLISE '!T63</f>
        <v>0.043435701785063514</v>
      </c>
    </row>
    <row r="62" spans="1:10" ht="15">
      <c r="A62" s="50"/>
      <c r="B62" s="51"/>
      <c r="C62" s="51"/>
      <c r="D62" s="51"/>
      <c r="E62" s="51"/>
      <c r="F62" s="51"/>
      <c r="G62" s="50"/>
      <c r="H62" s="54" t="s">
        <v>97</v>
      </c>
      <c r="I62" s="55">
        <f>'ANÁLISE '!Q64</f>
        <v>0.016941477156272092</v>
      </c>
      <c r="J62" s="55">
        <f>'ANÁLISE '!T64</f>
        <v>0.04680511262620248</v>
      </c>
    </row>
  </sheetData>
  <mergeCells count="2">
    <mergeCell ref="A2:A3"/>
    <mergeCell ref="B2:F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5"/>
  <sheetViews>
    <sheetView tabSelected="1" workbookViewId="0" topLeftCell="A1">
      <selection activeCell="J9" sqref="J9"/>
    </sheetView>
  </sheetViews>
  <sheetFormatPr defaultColWidth="9.140625" defaultRowHeight="15"/>
  <cols>
    <col min="6" max="6" width="37.7109375" style="0" customWidth="1"/>
  </cols>
  <sheetData>
    <row r="2" spans="1:7" ht="15.75" thickBot="1">
      <c r="A2" s="13"/>
      <c r="B2" s="13"/>
      <c r="C2" s="13"/>
      <c r="D2" s="13"/>
      <c r="E2" s="13"/>
      <c r="F2" s="13"/>
      <c r="G2" s="13"/>
    </row>
    <row r="3" spans="1:7" ht="15">
      <c r="A3" s="82" t="s">
        <v>34</v>
      </c>
      <c r="B3" s="83"/>
      <c r="C3" s="83"/>
      <c r="D3" s="83"/>
      <c r="E3" s="83"/>
      <c r="F3" s="84"/>
      <c r="G3" s="13"/>
    </row>
    <row r="4" spans="1:7" ht="51">
      <c r="A4" s="1" t="s">
        <v>1</v>
      </c>
      <c r="B4" s="2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13"/>
    </row>
    <row r="5" spans="1:7" ht="51">
      <c r="A5" s="5" t="s">
        <v>27</v>
      </c>
      <c r="B5" s="9" t="s">
        <v>28</v>
      </c>
      <c r="C5" s="7"/>
      <c r="D5" s="7">
        <f>MEDIAN('ANÁLISE '!N37:N40)</f>
        <v>0.046508858590125324</v>
      </c>
      <c r="E5" s="7"/>
      <c r="F5" s="8">
        <f>D5</f>
        <v>0.046508858590125324</v>
      </c>
      <c r="G5" s="13"/>
    </row>
    <row r="6" spans="1:7" ht="15">
      <c r="A6" s="5"/>
      <c r="B6" s="9" t="s">
        <v>35</v>
      </c>
      <c r="C6" s="7"/>
      <c r="D6" s="7"/>
      <c r="E6" s="7"/>
      <c r="F6" s="8"/>
      <c r="G6" s="13"/>
    </row>
    <row r="7" spans="1:7" ht="19.5" thickBot="1">
      <c r="A7" s="10"/>
      <c r="B7" s="11"/>
      <c r="C7" s="12"/>
      <c r="D7" s="12"/>
      <c r="E7" s="12"/>
      <c r="F7" s="41">
        <f>F5+F6</f>
        <v>0.046508858590125324</v>
      </c>
      <c r="G7" s="13"/>
    </row>
    <row r="8" spans="1:7" ht="15">
      <c r="A8" s="13"/>
      <c r="B8" s="13"/>
      <c r="C8" s="13"/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">
      <c r="A10" s="93" t="s">
        <v>32</v>
      </c>
      <c r="B10" s="94"/>
      <c r="C10" s="94"/>
      <c r="D10" s="94"/>
      <c r="E10" s="94"/>
      <c r="F10" s="95"/>
      <c r="G10" s="13"/>
    </row>
    <row r="11" spans="1:7" ht="51">
      <c r="A11" s="1" t="s">
        <v>1</v>
      </c>
      <c r="B11" s="2" t="s">
        <v>2</v>
      </c>
      <c r="C11" s="3" t="s">
        <v>3</v>
      </c>
      <c r="D11" s="3" t="s">
        <v>4</v>
      </c>
      <c r="E11" s="3" t="s">
        <v>5</v>
      </c>
      <c r="F11" s="4" t="s">
        <v>6</v>
      </c>
      <c r="G11" s="13"/>
    </row>
    <row r="12" spans="1:7" ht="38.25">
      <c r="A12" s="5" t="s">
        <v>27</v>
      </c>
      <c r="B12" s="9" t="s">
        <v>29</v>
      </c>
      <c r="C12" s="7"/>
      <c r="D12" s="7">
        <f>D17</f>
        <v>0.03853510237177838</v>
      </c>
      <c r="E12" s="7"/>
      <c r="F12" s="8">
        <f>D12</f>
        <v>0.03853510237177838</v>
      </c>
      <c r="G12" s="13"/>
    </row>
    <row r="13" spans="1:7" ht="15">
      <c r="A13" s="5"/>
      <c r="B13" s="9"/>
      <c r="C13" s="7"/>
      <c r="D13" s="7"/>
      <c r="E13" s="7"/>
      <c r="F13" s="8"/>
      <c r="G13" s="13"/>
    </row>
    <row r="14" spans="1:7" ht="19.5" thickBot="1">
      <c r="A14" s="10"/>
      <c r="B14" s="11"/>
      <c r="C14" s="12"/>
      <c r="D14" s="12"/>
      <c r="E14" s="12"/>
      <c r="F14" s="41">
        <f>F12+F13</f>
        <v>0.03853510237177838</v>
      </c>
      <c r="G14" s="13"/>
    </row>
    <row r="15" spans="1:7" ht="15">
      <c r="A15" s="13"/>
      <c r="B15" s="13"/>
      <c r="C15" s="13"/>
      <c r="D15" s="13"/>
      <c r="E15" s="13"/>
      <c r="F15" s="13"/>
      <c r="G15" s="13"/>
    </row>
    <row r="16" spans="1:7" ht="15">
      <c r="A16" s="13"/>
      <c r="B16" s="13"/>
      <c r="C16" s="13"/>
      <c r="D16" s="13"/>
      <c r="E16" s="13"/>
      <c r="F16" s="13"/>
      <c r="G16" s="13"/>
    </row>
    <row r="17" spans="1:7" ht="15">
      <c r="A17" s="13"/>
      <c r="B17" s="13">
        <v>2016</v>
      </c>
      <c r="C17" s="43">
        <f>MEDIAN('ANÁLISE '!N53:N64)</f>
        <v>0.02430480565527318</v>
      </c>
      <c r="D17" s="44">
        <f>MEDIAN(C17:C21)</f>
        <v>0.03853510237177838</v>
      </c>
      <c r="E17" s="13"/>
      <c r="F17" s="13"/>
      <c r="G17" s="13"/>
    </row>
    <row r="18" spans="1:7" ht="15">
      <c r="A18" s="13"/>
      <c r="B18" s="13">
        <v>2017</v>
      </c>
      <c r="C18" s="43">
        <f>MEDIAN('ANÁLISE '!N41:N52)</f>
        <v>0.03853510237177838</v>
      </c>
      <c r="D18" s="13"/>
      <c r="E18" s="13"/>
      <c r="F18" s="13"/>
      <c r="G18" s="13"/>
    </row>
    <row r="19" spans="1:7" ht="15">
      <c r="A19" s="13"/>
      <c r="B19" s="13">
        <v>2018</v>
      </c>
      <c r="C19" s="43">
        <f>MEDIAN('ANÁLISE '!N29:N40)</f>
        <v>0.04712369465814972</v>
      </c>
      <c r="D19" s="13"/>
      <c r="E19" s="13"/>
      <c r="F19" s="13"/>
      <c r="G19" s="13"/>
    </row>
    <row r="20" spans="1:7" ht="15">
      <c r="A20" s="13"/>
      <c r="B20" s="13">
        <v>2019</v>
      </c>
      <c r="C20" s="43">
        <f>MEDIAN('ANÁLISE '!N17:N28)</f>
        <v>0.03663685497311645</v>
      </c>
      <c r="D20" s="13"/>
      <c r="E20" s="13"/>
      <c r="F20" s="13"/>
      <c r="G20" s="13"/>
    </row>
    <row r="21" spans="1:7" ht="15">
      <c r="A21" s="13"/>
      <c r="B21" s="13">
        <v>2020</v>
      </c>
      <c r="C21" s="43">
        <f>MEDIAN('ANÁLISE '!N5:N16)</f>
        <v>0.06804091141701575</v>
      </c>
      <c r="D21" s="13"/>
      <c r="E21" s="13"/>
      <c r="F21" s="13"/>
      <c r="G21" s="13"/>
    </row>
    <row r="22" spans="1:7" ht="15.75" thickBot="1">
      <c r="A22" s="13"/>
      <c r="B22" s="13"/>
      <c r="C22" s="13"/>
      <c r="D22" s="13"/>
      <c r="E22" s="13"/>
      <c r="F22" s="13"/>
      <c r="G22" s="13"/>
    </row>
    <row r="23" spans="1:7" ht="15">
      <c r="A23" s="93" t="s">
        <v>33</v>
      </c>
      <c r="B23" s="94"/>
      <c r="C23" s="94"/>
      <c r="D23" s="94"/>
      <c r="E23" s="94"/>
      <c r="F23" s="95"/>
      <c r="G23" s="13"/>
    </row>
    <row r="24" spans="1:7" ht="51">
      <c r="A24" s="1" t="s">
        <v>1</v>
      </c>
      <c r="B24" s="2" t="s">
        <v>2</v>
      </c>
      <c r="C24" s="3" t="s">
        <v>3</v>
      </c>
      <c r="D24" s="3" t="s">
        <v>4</v>
      </c>
      <c r="E24" s="3" t="s">
        <v>5</v>
      </c>
      <c r="F24" s="4" t="s">
        <v>6</v>
      </c>
      <c r="G24" s="13"/>
    </row>
    <row r="25" spans="1:7" ht="15">
      <c r="A25" s="5" t="s">
        <v>27</v>
      </c>
      <c r="B25" s="9" t="s">
        <v>31</v>
      </c>
      <c r="C25" s="7"/>
      <c r="D25" s="7">
        <f>D30</f>
        <v>0.035806511682610405</v>
      </c>
      <c r="E25" s="7"/>
      <c r="F25" s="8">
        <f>D25</f>
        <v>0.035806511682610405</v>
      </c>
      <c r="G25" s="13"/>
    </row>
    <row r="26" spans="1:7" ht="15">
      <c r="A26" s="5"/>
      <c r="B26" s="9"/>
      <c r="C26" s="7"/>
      <c r="D26" s="7"/>
      <c r="E26" s="7"/>
      <c r="F26" s="8"/>
      <c r="G26" s="13"/>
    </row>
    <row r="27" spans="1:7" ht="19.5" thickBot="1">
      <c r="A27" s="10"/>
      <c r="B27" s="11"/>
      <c r="C27" s="12"/>
      <c r="D27" s="12"/>
      <c r="E27" s="12"/>
      <c r="F27" s="41">
        <f>F25+F26</f>
        <v>0.035806511682610405</v>
      </c>
      <c r="G27" s="13"/>
    </row>
    <row r="28" spans="1:7" ht="15">
      <c r="A28" s="13"/>
      <c r="B28" s="13"/>
      <c r="C28" s="13"/>
      <c r="D28" s="13"/>
      <c r="E28" s="13"/>
      <c r="F28" s="13"/>
      <c r="G28" s="13"/>
    </row>
    <row r="29" spans="1:7" ht="15">
      <c r="A29" s="13"/>
      <c r="B29" s="45" t="s">
        <v>30</v>
      </c>
      <c r="C29" s="45"/>
      <c r="D29" s="13"/>
      <c r="E29" s="13"/>
      <c r="F29" s="13"/>
      <c r="G29" s="13"/>
    </row>
    <row r="30" spans="1:7" ht="15">
      <c r="A30" s="13"/>
      <c r="B30" s="45">
        <v>16</v>
      </c>
      <c r="C30" s="31">
        <f>'ANÁLISE '!N20</f>
        <v>0.03638278329476202</v>
      </c>
      <c r="D30" s="44">
        <f>AVERAGE(C30:C32)</f>
        <v>0.035806511682610405</v>
      </c>
      <c r="E30" s="13"/>
      <c r="F30" s="13"/>
      <c r="G30" s="13"/>
    </row>
    <row r="31" spans="1:7" ht="15">
      <c r="A31" s="13"/>
      <c r="B31" s="45">
        <v>20</v>
      </c>
      <c r="C31" s="31">
        <f>'ANÁLISE '!N24</f>
        <v>0.036292302774192764</v>
      </c>
      <c r="D31" s="13"/>
      <c r="E31" s="13"/>
      <c r="F31" s="13"/>
      <c r="G31" s="13"/>
    </row>
    <row r="32" spans="1:7" ht="15">
      <c r="A32" s="13"/>
      <c r="B32" s="45">
        <v>24</v>
      </c>
      <c r="C32" s="31">
        <f>'ANÁLISE '!N28</f>
        <v>0.03474444897887643</v>
      </c>
      <c r="D32" s="13"/>
      <c r="E32" s="13"/>
      <c r="F32" s="13"/>
      <c r="G32" s="13"/>
    </row>
    <row r="33" spans="1:7" ht="15">
      <c r="A33" s="13"/>
      <c r="B33" s="45"/>
      <c r="C33" s="45"/>
      <c r="D33" s="13"/>
      <c r="E33" s="13"/>
      <c r="F33" s="13"/>
      <c r="G33" s="13"/>
    </row>
    <row r="34" spans="1:7" ht="15">
      <c r="A34" s="13"/>
      <c r="B34" s="13"/>
      <c r="C34" s="13"/>
      <c r="D34" s="13"/>
      <c r="E34" s="13"/>
      <c r="F34" s="13"/>
      <c r="G34" s="13"/>
    </row>
    <row r="35" spans="1:7" ht="15">
      <c r="A35" s="13"/>
      <c r="B35" s="13"/>
      <c r="C35" s="13"/>
      <c r="D35" s="13"/>
      <c r="E35" s="13"/>
      <c r="F35" s="13"/>
      <c r="G35" s="13"/>
    </row>
  </sheetData>
  <mergeCells count="3">
    <mergeCell ref="A3:F3"/>
    <mergeCell ref="A10:F10"/>
    <mergeCell ref="A23:F2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Office365_AGR_L6</cp:lastModifiedBy>
  <dcterms:created xsi:type="dcterms:W3CDTF">2021-04-29T11:41:24Z</dcterms:created>
  <dcterms:modified xsi:type="dcterms:W3CDTF">2021-10-27T17:44:12Z</dcterms:modified>
  <cp:category/>
  <cp:version/>
  <cp:contentType/>
  <cp:contentStatus/>
</cp:coreProperties>
</file>