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onnections.xml" ContentType="application/vnd.openxmlformats-officedocument.spreadsheetml.connections+xml"/>
  <Override PartName="/xl/externalLinks/externalLink1.xml" ContentType="application/vnd.openxmlformats-officedocument.spreadsheetml.externalLink+xml"/>
  <Override PartName="/customXml/itemProps1.xml" ContentType="application/vnd.openxmlformats-officedocument.customXml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929"/>
  <workbookPr defaultThemeVersion="124226"/>
  <bookViews>
    <workbookView xWindow="2640" yWindow="2640" windowWidth="15375" windowHeight="7875" tabRatio="824" activeTab="0"/>
  </bookViews>
  <sheets>
    <sheet name="Metodologias" sheetId="26" r:id="rId1"/>
    <sheet name="WACC" sheetId="24" r:id="rId2"/>
    <sheet name="Estrutura Benchmarking" sheetId="14" r:id="rId3"/>
    <sheet name="rf" sheetId="23" r:id="rId4"/>
    <sheet name="beta damodaran" sheetId="27" r:id="rId5"/>
    <sheet name="Aux. Beta Damodaran" sheetId="30" r:id="rId6"/>
    <sheet name="rm" sheetId="22" r:id="rId7"/>
    <sheet name="rp" sheetId="11" r:id="rId8"/>
    <sheet name="rc" sheetId="13" r:id="rId9"/>
    <sheet name="Inflação" sheetId="12" r:id="rId10"/>
    <sheet name="Ki - Saneago" sheetId="15" state="hidden" r:id="rId11"/>
  </sheets>
  <externalReferences>
    <externalReference r:id="rId14"/>
  </externalReferences>
  <definedNames>
    <definedName name="DadosExternos_1" localSheetId="6" hidden="1">'rm'!#REF!</definedName>
  </definedNames>
  <calcPr calcId="191029" iterate="1" iterateCount="100" iterateDelta="0.001"/>
  <extLst/>
</workbook>
</file>

<file path=xl/comments3.xml><?xml version="1.0" encoding="utf-8"?>
<comments xmlns="http://schemas.openxmlformats.org/spreadsheetml/2006/main">
  <authors>
    <author>Amanda Ramos</author>
  </authors>
  <commentList>
    <comment ref="C8" authorId="0">
      <text>
        <r>
          <rPr>
            <b/>
            <sz val="9"/>
            <rFont val="Segoe UI"/>
            <family val="2"/>
          </rPr>
          <t>Amanda Ramos:</t>
        </r>
        <r>
          <rPr>
            <sz val="9"/>
            <rFont val="Segoe UI"/>
            <family val="2"/>
          </rPr>
          <t xml:space="preserve">
CAEMA: Parcimônia para não colocar um critério exigente demais que vai restringir excessivamente a amostra. A observação seria coerente se quiséssemos obter a informação dela para medir o custo de capital de terceiros, o que não é o caso porque o custo da dívida foi dado pelo CAPM.</t>
        </r>
      </text>
    </comment>
  </commentList>
</comments>
</file>

<file path=xl/connections.xml><?xml version="1.0" encoding="utf-8"?>
<connections xmlns="http://schemas.openxmlformats.org/spreadsheetml/2006/main">
  <connection xmlns:xr16="http://schemas.microsoft.com/office/spreadsheetml/2017/revision16" xmlns="http://schemas.openxmlformats.org/spreadsheetml/2006/main" id="1" xr16:uid="{AACEFBE2-AA18-4BEA-A2C1-D2730EE3B125}" keepAlive="1" name="Consulta - EUA a 10 anos Dados Históricos Rendimento do Título (1)" description="Conexão com a consulta 'EUA a 10 anos Dados Históricos Rendimento do Título (1)' na pasta de trabalho." type="5" refreshedVersion="6" background="1" saveData="1">
    <dbPr connection="Provider=Microsoft.Mashup.OleDb.1;Data Source=$Workbook$;Location=&quot;EUA a 10 anos Dados Históricos Rendimento do Título (1)&quot;;Extended Properties=&quot;&quot;" command="SELECT * FROM [EUA a 10 anos Dados Históricos Rendimento do Título (1)]"/>
  </connection>
  <connection xmlns:xr16="http://schemas.microsoft.com/office/spreadsheetml/2017/revision16" xmlns="http://schemas.openxmlformats.org/spreadsheetml/2006/main" id="2" xr16:uid="{8E02DD5C-23A2-4AE0-BD59-D9EA576F7318}" keepAlive="1" name="Consulta - EUA a 10 anos Dados Históricos Rendimento do Título (3)" description="Conexão com a consulta 'EUA a 10 anos Dados Históricos Rendimento do Título (3)' na pasta de trabalho." type="5" refreshedVersion="6" background="1">
    <dbPr connection="Provider=Microsoft.Mashup.OleDb.1;Data Source=$Workbook$;Location=&quot;EUA a 10 anos Dados Históricos Rendimento do Título (3)&quot;;Extended Properties=&quot;&quot;" command="SELECT * FROM [EUA a 10 anos Dados Históricos Rendimento do Título (3)]"/>
  </connection>
  <connection xmlns:xr16="http://schemas.microsoft.com/office/spreadsheetml/2017/revision16" xmlns="http://schemas.openxmlformats.org/spreadsheetml/2006/main" id="3" xr16:uid="{EF34F6BF-2BA8-4FA7-B179-9A268CBBE43A}" keepAlive="1" name="Consulta - S&amp;P 500 Dados Históricos (1)" description="Conexão com a consulta 'S&amp;P 500 Dados Históricos (1)' na pasta de trabalho." type="5" refreshedVersion="6" background="1">
    <dbPr connection="Provider=Microsoft.Mashup.OleDb.1;Data Source=$Workbook$;Location=&quot;S&amp;P 500 Dados Históricos (1)&quot;;Extended Properties=&quot;&quot;" command="SELECT * FROM [S&amp;P 500 Dados Históricos (1)]"/>
  </connection>
  <connection xmlns:xr16="http://schemas.microsoft.com/office/spreadsheetml/2017/revision16" xmlns="http://schemas.openxmlformats.org/spreadsheetml/2006/main" id="4" xr16:uid="{E1BC3D36-75C7-42B2-B578-CA2F47F35CBF}" keepAlive="1" name="Consulta - S&amp;P 500 Dados Históricos (2)" description="Conexão com a consulta 'S&amp;P 500 Dados Históricos (2)' na pasta de trabalho." type="5" refreshedVersion="6" background="1">
    <dbPr connection="Provider=Microsoft.Mashup.OleDb.1;Data Source=$Workbook$;Location=&quot;S&amp;P 500 Dados Históricos (2)&quot;;Extended Properties=&quot;&quot;" command="SELECT * FROM [S&amp;P 500 Dados Históricos (2)]"/>
  </connection>
</connections>
</file>

<file path=xl/sharedStrings.xml><?xml version="1.0" encoding="utf-8"?>
<sst xmlns="http://schemas.openxmlformats.org/spreadsheetml/2006/main" count="726" uniqueCount="437">
  <si>
    <t>Data</t>
  </si>
  <si>
    <t>Estrutura de Capital</t>
  </si>
  <si>
    <t>WACC</t>
  </si>
  <si>
    <t>Agências de Classificação de Risco de Crédito</t>
  </si>
  <si>
    <t>Escala Nacional</t>
  </si>
  <si>
    <t>Escala Global</t>
  </si>
  <si>
    <t>brAAA</t>
  </si>
  <si>
    <t>BB-</t>
  </si>
  <si>
    <t>Fitch Rating</t>
  </si>
  <si>
    <t>AA (bra)</t>
  </si>
  <si>
    <t>BB</t>
  </si>
  <si>
    <t>Moody's America Latina</t>
  </si>
  <si>
    <t>Aa2.br</t>
  </si>
  <si>
    <t>Ba2</t>
  </si>
  <si>
    <t>Ano</t>
  </si>
  <si>
    <t>Risco País</t>
  </si>
  <si>
    <t>Spread de utilities BB</t>
  </si>
  <si>
    <t>CPI</t>
  </si>
  <si>
    <t>Nº</t>
  </si>
  <si>
    <t>Companhias</t>
  </si>
  <si>
    <t>Fonte</t>
  </si>
  <si>
    <t>Estado</t>
  </si>
  <si>
    <t>Passivo Oneroso</t>
  </si>
  <si>
    <t>Patrimônio Líquido</t>
  </si>
  <si>
    <t>Grau de Alavancagem</t>
  </si>
  <si>
    <t>CAEMA</t>
  </si>
  <si>
    <t>MA</t>
  </si>
  <si>
    <t>CAERN</t>
  </si>
  <si>
    <t>https://arquivos-transparencia.caern.com.br/index.php/s/OUb6QbzywOcNeAe</t>
  </si>
  <si>
    <t>RN</t>
  </si>
  <si>
    <t>CAESB</t>
  </si>
  <si>
    <t>DF</t>
  </si>
  <si>
    <t>CAGECE</t>
  </si>
  <si>
    <t>https://www.cagece.com.br/governanca-corporativa/informacoes-cvm/</t>
  </si>
  <si>
    <t>CE</t>
  </si>
  <si>
    <t>CAGEPA</t>
  </si>
  <si>
    <t>PB</t>
  </si>
  <si>
    <t>CASAN</t>
  </si>
  <si>
    <t>https://ri.casan.com.br/documentos-divulgados/demonstracoes-financeiras/</t>
  </si>
  <si>
    <t>SC</t>
  </si>
  <si>
    <t>CEDAE</t>
  </si>
  <si>
    <t>https://www.cedae.com.br/ri_informacoes</t>
  </si>
  <si>
    <t>RJ</t>
  </si>
  <si>
    <t>CESAN</t>
  </si>
  <si>
    <t>https://www.cesan.com.br/wp-content/uploads/2020/07/RA_Exer-2019-18_FINAL.pdf</t>
  </si>
  <si>
    <t>ES</t>
  </si>
  <si>
    <t>COMPESA</t>
  </si>
  <si>
    <t>https://servicos.compesa.com.br/demonstracoes-contabeis/</t>
  </si>
  <si>
    <t>PE</t>
  </si>
  <si>
    <t>COPASA</t>
  </si>
  <si>
    <t>http://ri.copasa.com.br/</t>
  </si>
  <si>
    <t>MG</t>
  </si>
  <si>
    <t>CORSAN</t>
  </si>
  <si>
    <t>https://www.corsan.com.br/demonstracoes-contabeis</t>
  </si>
  <si>
    <t>RS</t>
  </si>
  <si>
    <t>COSANPA</t>
  </si>
  <si>
    <t>http://www.cosanpa.pa.gov.br/docsdown-cat/prestacoes-de-contas-anuais-auditorias-externas/</t>
  </si>
  <si>
    <t>PA</t>
  </si>
  <si>
    <t>DESO</t>
  </si>
  <si>
    <t>https://www.deso-se.com.br/v2/images/documentos/demosntr_financ/Balano%20Geral%20do%20Exerccio%202019.pdf</t>
  </si>
  <si>
    <t>SE</t>
  </si>
  <si>
    <t>EMBASA</t>
  </si>
  <si>
    <t>https://www.embasa.ba.gov.br/images/Institucional/transparencia/demonstracoes-financeiras/relatorio-administracao-demonstracoes-financeiras-2019-standart-2020-07-13-versao-final.pdf</t>
  </si>
  <si>
    <t>BA</t>
  </si>
  <si>
    <t>SABESP</t>
  </si>
  <si>
    <t>http://www.sabesp.com.br/Calandraweb/CalandraRedirect/?temp=0&amp;proj=investidoresnovo&amp;pub=T&amp;db=</t>
  </si>
  <si>
    <t>SP</t>
  </si>
  <si>
    <t>SANEAGO</t>
  </si>
  <si>
    <t>https://ri.saneago.com.br/informacoes-financeiras/central-de-resultados/</t>
  </si>
  <si>
    <t>GO</t>
  </si>
  <si>
    <t>BRK</t>
  </si>
  <si>
    <t>https://www.ri.brkambiental.com.br/informacoes-financeiras/resultados/</t>
  </si>
  <si>
    <t>TO</t>
  </si>
  <si>
    <t>SANEPAR</t>
  </si>
  <si>
    <t>http://ri.sanepar.com.br/</t>
  </si>
  <si>
    <t>PR</t>
  </si>
  <si>
    <t>SANESUL</t>
  </si>
  <si>
    <t>http://www.sanesul.ms.gov.br/informacoes-financeiras</t>
  </si>
  <si>
    <t>MS</t>
  </si>
  <si>
    <t>Banco</t>
  </si>
  <si>
    <t>Contrato</t>
  </si>
  <si>
    <t>Índice de Correção</t>
  </si>
  <si>
    <t>Taxa Efetiva</t>
  </si>
  <si>
    <t>Custo de Capital de Terceiros / Saneago</t>
  </si>
  <si>
    <t>Ponderação (Ki)</t>
  </si>
  <si>
    <t>Total</t>
  </si>
  <si>
    <t>Banco do Brasil</t>
  </si>
  <si>
    <t>Taxa a.a.</t>
  </si>
  <si>
    <t>CDI</t>
  </si>
  <si>
    <t>FIDC IV</t>
  </si>
  <si>
    <t>FIDC</t>
  </si>
  <si>
    <t>CEF</t>
  </si>
  <si>
    <t>Vários</t>
  </si>
  <si>
    <t>TR</t>
  </si>
  <si>
    <t>410461-57</t>
  </si>
  <si>
    <t>410526-20</t>
  </si>
  <si>
    <t>410517-19</t>
  </si>
  <si>
    <t>410538-64</t>
  </si>
  <si>
    <t>26340190232-94</t>
  </si>
  <si>
    <t>26340190233-07</t>
  </si>
  <si>
    <t>2635248557-66</t>
  </si>
  <si>
    <t>2634248555-47</t>
  </si>
  <si>
    <t>2634248548-42</t>
  </si>
  <si>
    <t>BID</t>
  </si>
  <si>
    <t>1414/OC</t>
  </si>
  <si>
    <t>VAR. CAMBIAL</t>
  </si>
  <si>
    <t>BNDES</t>
  </si>
  <si>
    <t>TLP</t>
  </si>
  <si>
    <t>40/01033-3</t>
  </si>
  <si>
    <t>-</t>
  </si>
  <si>
    <t>40/00984-X</t>
  </si>
  <si>
    <t>Debêntures 4º Emissão</t>
  </si>
  <si>
    <t>Debêntures 5º Emissão</t>
  </si>
  <si>
    <t>Debêntures 6º Emissão</t>
  </si>
  <si>
    <t>Saldo da Dívida em 30/09/20</t>
  </si>
  <si>
    <t>Variação Cambial</t>
  </si>
  <si>
    <t>Fonte: https://www.bcb.gov.br/estabilidadefinanceira/historicocotacoes</t>
  </si>
  <si>
    <t>Fonte: Notas Explicativas da Saneago / 3TRI/2020</t>
  </si>
  <si>
    <t>Fontes</t>
  </si>
  <si>
    <t>https://www.bndes.gov.br/wps/portal/site/home/financiamento/guia/custos-financeiros/historico-da-parcela-fixa-da-tlp</t>
  </si>
  <si>
    <t>https://www.debit.com.br/tabelas/tabela-completa.php?indice=cdi</t>
  </si>
  <si>
    <t>http://www.cbicdados.com.br/menu/indicadores-economicos-gerais/informacoes-economicas</t>
  </si>
  <si>
    <t>Média</t>
  </si>
  <si>
    <t>Mediana</t>
  </si>
  <si>
    <t>Debêntures 8º Emissão</t>
  </si>
  <si>
    <t>Índice em 30/12/20</t>
  </si>
  <si>
    <t>Taxa de Câmbio em 31/12/2019 - Compra</t>
  </si>
  <si>
    <t>Taxa de Câmbio em 31/12/2020 - Compra</t>
  </si>
  <si>
    <t>Company Name</t>
  </si>
  <si>
    <t>Alanco Technologies, Inc. (OTCPK:ALAN)</t>
  </si>
  <si>
    <t>American Energy Partners, Inc. (OTCPK:AEPT)</t>
  </si>
  <si>
    <t>American States Water Company (NYSE:AWR)</t>
  </si>
  <si>
    <t>American Water Works Company, Inc. (NYSE:AWK)</t>
  </si>
  <si>
    <t>Artesian Resources Corporation (NasdaqGS:ARTN.A)</t>
  </si>
  <si>
    <t>Cadiz Inc. (NasdaqGM:CDZI)</t>
  </si>
  <si>
    <t>California Water Service Group (NYSE:CWT)</t>
  </si>
  <si>
    <t>Ecosphere Technologies, Inc. (OTCPK:ESPH.Q)</t>
  </si>
  <si>
    <t>Essential Utilities, Inc. (NYSE:WTRG)</t>
  </si>
  <si>
    <t>Global Water Resources, Inc. (NasdaqGM:GWRS)</t>
  </si>
  <si>
    <t>Global Water Technologies, Inc. (OTCPK:GWTR)</t>
  </si>
  <si>
    <t>Middlesex Water Company (NasdaqGS:MSEX)</t>
  </si>
  <si>
    <t>Pure Cycle Corporation (NasdaqCM:PCYO)</t>
  </si>
  <si>
    <t>Sionix Corp. (OTCPK:SINX)</t>
  </si>
  <si>
    <t>SJW Group (NYSE:SJW)</t>
  </si>
  <si>
    <t>The York Water Company (NasdaqGS:YORW)</t>
  </si>
  <si>
    <t>Water Now, Inc. (OTCPK:WTNW)</t>
  </si>
  <si>
    <t>Média 5 anos</t>
  </si>
  <si>
    <t>Média 10 anos</t>
  </si>
  <si>
    <t>Real depois de impostos</t>
  </si>
  <si>
    <t>Real antes de impostos</t>
  </si>
  <si>
    <t>Mediana 10 anos</t>
  </si>
  <si>
    <t>Retorno Anual</t>
  </si>
  <si>
    <t>Taxa Livre de Risco (rf)</t>
  </si>
  <si>
    <t>Valor</t>
  </si>
  <si>
    <t>Dados Mensais</t>
  </si>
  <si>
    <t>Dados Anuais</t>
  </si>
  <si>
    <t>Saneago</t>
  </si>
  <si>
    <t>Risco de Mercado</t>
  </si>
  <si>
    <t>Rentabilidade anual do S&amp;P500</t>
  </si>
  <si>
    <t>Beta</t>
  </si>
  <si>
    <t>Lista retirada de http://www.stern.nyu.edu/~adamodar/pc/datasets/indname.xls</t>
  </si>
  <si>
    <t>EMBI+Br</t>
  </si>
  <si>
    <t>(1) Disponível em http://www.ipeadata.gov.br/ExibeSerie.aspx?serid=40940&amp;module=M</t>
  </si>
  <si>
    <t>Dados diários</t>
  </si>
  <si>
    <t>Risco de Crédito</t>
  </si>
  <si>
    <t>Prêmio de risco de crédito de empresas dos EUA que possuam a mesma classificação de risco das brasileiras</t>
  </si>
  <si>
    <t>(1) Spread de utilities BB. Retirado da planilha da Sabesp, que foi retirada da Bloomberg</t>
  </si>
  <si>
    <t>Empresa</t>
  </si>
  <si>
    <t>Rating</t>
  </si>
  <si>
    <t>Sabesp</t>
  </si>
  <si>
    <t>Sanepar</t>
  </si>
  <si>
    <t>Copasa</t>
  </si>
  <si>
    <t>Iguá Saneamento</t>
  </si>
  <si>
    <t>Aegea Saneamento</t>
  </si>
  <si>
    <t>Ba1</t>
  </si>
  <si>
    <t>Saneatins</t>
  </si>
  <si>
    <t>Manaus Ambiental</t>
  </si>
  <si>
    <t>Embasa</t>
  </si>
  <si>
    <t>Ba3</t>
  </si>
  <si>
    <t>Empresas brasileiras com classificação de risco em escala global da Moody’s</t>
  </si>
  <si>
    <r>
      <t>Standard &amp; Poors</t>
    </r>
    <r>
      <rPr>
        <sz val="11"/>
        <color indexed="63"/>
        <rFont val="Calibri"/>
        <family val="2"/>
        <scheme val="minor"/>
      </rPr>
      <t xml:space="preserve"> </t>
    </r>
  </si>
  <si>
    <t>&gt;&gt; maioria é Ba2</t>
  </si>
  <si>
    <t>Dados mensais</t>
  </si>
  <si>
    <t>Inflação Americana</t>
  </si>
  <si>
    <t>Consumer Price Index</t>
  </si>
  <si>
    <t>(1) Disponível em https://www.inflation.eu/pt/taxas-de-inflacao/estados-unidos/inflacao-historica/ipc-inflacao-estados-unidos.aspx</t>
  </si>
  <si>
    <t>Média das alavancagens</t>
  </si>
  <si>
    <t>(1) Disponível nas Demonstrações Financeiras das empresas. Links na tabela</t>
  </si>
  <si>
    <t>Alavancagem do setor - Opção A (SNIS, regional, não autarquias, água e esgoto, PL não negativo)</t>
  </si>
  <si>
    <t>Remuneração de Capital Próprio</t>
  </si>
  <si>
    <t>Taxa Livre de Risco</t>
  </si>
  <si>
    <t>Beta Desalavancado EUA</t>
  </si>
  <si>
    <t>Beta Alavancado BR</t>
  </si>
  <si>
    <t>Prêmio de Risco de Mercado</t>
  </si>
  <si>
    <t>Custo de Capital Próprio Nominal</t>
  </si>
  <si>
    <t>Custo de Capital Próprio Real</t>
  </si>
  <si>
    <t>Inflação EUA</t>
  </si>
  <si>
    <t>Capital Próprio</t>
  </si>
  <si>
    <t>Capital de Terceiros</t>
  </si>
  <si>
    <t>Impostos</t>
  </si>
  <si>
    <t>Remuneração de Capital de Terceiros</t>
  </si>
  <si>
    <t>Dec</t>
  </si>
  <si>
    <t>Nov</t>
  </si>
  <si>
    <t>Oct</t>
  </si>
  <si>
    <t>Sep</t>
  </si>
  <si>
    <t>Aug</t>
  </si>
  <si>
    <t>Jul</t>
  </si>
  <si>
    <t>Jun</t>
  </si>
  <si>
    <t>May</t>
  </si>
  <si>
    <t>Apr</t>
  </si>
  <si>
    <t>Mar</t>
  </si>
  <si>
    <t>Feb</t>
  </si>
  <si>
    <t>Jan</t>
  </si>
  <si>
    <t>Retorno</t>
  </si>
  <si>
    <t>Spread</t>
  </si>
  <si>
    <t>Mediana 5 anos</t>
  </si>
  <si>
    <t>Arsesp</t>
  </si>
  <si>
    <t>Série</t>
  </si>
  <si>
    <t>Janela</t>
  </si>
  <si>
    <t>1990-2019 (30y)</t>
  </si>
  <si>
    <t>2016-2019 (4y)</t>
  </si>
  <si>
    <t>US 10Y bond yield
Dados diários
Rendimento Anual</t>
  </si>
  <si>
    <t>11 Water Utilities EUA (NYSE)
Dados semanais
Rendimento semanal</t>
  </si>
  <si>
    <t>S&amp;P 500, incluindo dividendos
Dados Anuais
Rendimento Anual</t>
  </si>
  <si>
    <t>Medida</t>
  </si>
  <si>
    <t>EMBI+Br
Dados diários
Rendimento Anual</t>
  </si>
  <si>
    <t>2005-2019 (15y)</t>
  </si>
  <si>
    <t>Valor (desal.)</t>
  </si>
  <si>
    <t>Valor (al.)</t>
  </si>
  <si>
    <t>US 10Y bond yield
Dados mensais
Rendimento Anual</t>
  </si>
  <si>
    <t>2011-2020 (10y)</t>
  </si>
  <si>
    <t>2016-2020 (5y)</t>
  </si>
  <si>
    <t>1991-2020 (30y)</t>
  </si>
  <si>
    <t>Consumer Price Index
Dados anuais</t>
  </si>
  <si>
    <t>09/2013-2019 (7y)</t>
  </si>
  <si>
    <t>Custo de Capital de Terceiros Nominal</t>
  </si>
  <si>
    <t>Taxa de risco das utilities com classificação semelhante ao das prestadoras no mercado dos EUA (Spread)
Dados diários
Retornos Anuais</t>
  </si>
  <si>
    <t>2014-2019 (5y)</t>
  </si>
  <si>
    <t>09/2013-2019 (6y)</t>
  </si>
  <si>
    <t>Taxa de risco das utilities com classificação semelhante ao das prestadoras no mercado dos EUA (Spread)
Dados mensais
Retornos Anuais</t>
  </si>
  <si>
    <t>Passivo Oneroso - Caixa e Eq de Caixa/(PL + Passivo Oneroso - Caixa e Eq de Caixa)
Sabesp</t>
  </si>
  <si>
    <t>2019 (1y)</t>
  </si>
  <si>
    <t>Passivo Oneroso/(Passivo Oneroso + PL)
Benchmarking - 19 empresas BR</t>
  </si>
  <si>
    <t>Custo de Capital de Terceiros Real</t>
  </si>
  <si>
    <t>WACC Real depois de impostos</t>
  </si>
  <si>
    <t>WACC Real antes de impostos</t>
  </si>
  <si>
    <t>Comparativo - Metodologias Arsesp, AEA e Saneago</t>
  </si>
  <si>
    <t>United States - Título do Governo Americano de 10 anos</t>
  </si>
  <si>
    <t>(1) Disponível em https://br.investing.com/rates-bonds/u.s.-10-year-bond-yield</t>
  </si>
  <si>
    <t xml:space="preserve">Custo de Capital de Terceiros Nominal </t>
  </si>
  <si>
    <t>http://www.caema.ma.gov.br/portalcaema/index.php?option=com_docman&amp;Itemid=314</t>
  </si>
  <si>
    <t>https://www.caesb.df.gov.br/empresa/governanca-corporativa/balancos-e-relatorios/demonstracoes-financeiras.html</t>
  </si>
  <si>
    <t>http://www.cagepa.pb.gov.br/outras-informacoes/balanco-anual/</t>
  </si>
  <si>
    <t>d</t>
  </si>
  <si>
    <t>kd real depois de t</t>
  </si>
  <si>
    <t>kp real</t>
  </si>
  <si>
    <t>kd nominal depois de t</t>
  </si>
  <si>
    <r>
      <t xml:space="preserve">Inflação EUA </t>
    </r>
    <r>
      <rPr>
        <b/>
        <sz val="11"/>
        <color rgb="FFFF0000"/>
        <rFont val="Calibri"/>
        <family val="2"/>
        <scheme val="minor"/>
      </rPr>
      <t>(arrastar para o início)</t>
    </r>
  </si>
  <si>
    <t>Estrutura de Capital - Principais Companhias de Saneamento do Brasil, 2019</t>
  </si>
  <si>
    <t>WACC antes de t</t>
  </si>
  <si>
    <t>WACC Real</t>
  </si>
  <si>
    <t>Arsesp WACC Real homologado</t>
  </si>
  <si>
    <t>Obs: Muitas Companhias ainda não publicaram os seus balanços de 2020.</t>
  </si>
  <si>
    <t>Dados Anuais / Fechamento do Ano</t>
  </si>
  <si>
    <t>Dados Mensais / AEA</t>
  </si>
  <si>
    <t>Dados Fechamento de Ano  / AEA</t>
  </si>
  <si>
    <t>Dados Anuais / Saneago</t>
  </si>
  <si>
    <t>Média 30 anos</t>
  </si>
  <si>
    <t>Mediana 30 anos</t>
  </si>
  <si>
    <t>Beta Semanal / Companhias de Saneago Listadas em Bolsas Americanas</t>
  </si>
  <si>
    <t>Beta das utilities (water) dos EUA na Nasdaq/NYSE/OTC</t>
  </si>
  <si>
    <t>%</t>
  </si>
  <si>
    <t>Dados - USA</t>
  </si>
  <si>
    <t>Valores</t>
  </si>
  <si>
    <t>Effective Tax Rate</t>
  </si>
  <si>
    <t>D/E Ratio</t>
  </si>
  <si>
    <t>PL</t>
  </si>
  <si>
    <t>P</t>
  </si>
  <si>
    <t>Dados - Brasil</t>
  </si>
  <si>
    <t>Effective Tax Rate - Brasil</t>
  </si>
  <si>
    <r>
      <rPr>
        <i/>
        <sz val="8"/>
        <color theme="1"/>
        <rFont val="Arial"/>
        <family val="2"/>
      </rPr>
      <t>B</t>
    </r>
    <r>
      <rPr>
        <i/>
        <vertAlign val="subscript"/>
        <sz val="8"/>
        <color theme="1"/>
        <rFont val="Arial"/>
        <family val="2"/>
      </rPr>
      <t>L</t>
    </r>
    <r>
      <rPr>
        <sz val="8"/>
        <color theme="1"/>
        <rFont val="Arial"/>
        <family val="2"/>
      </rPr>
      <t xml:space="preserve"> - Beta Alavancado (Utilities / Water)</t>
    </r>
  </si>
  <si>
    <t>Passivo Oneroso (2016 a 2020)</t>
  </si>
  <si>
    <t>Patrimônio Líquido (2016 a 2020)</t>
  </si>
  <si>
    <r>
      <rPr>
        <i/>
        <sz val="8"/>
        <color theme="1"/>
        <rFont val="Arial"/>
        <family val="2"/>
      </rPr>
      <t>B</t>
    </r>
    <r>
      <rPr>
        <i/>
        <vertAlign val="subscript"/>
        <sz val="8"/>
        <color theme="1"/>
        <rFont val="Arial"/>
        <family val="2"/>
      </rPr>
      <t>U</t>
    </r>
    <r>
      <rPr>
        <sz val="8"/>
        <color theme="1"/>
        <rFont val="Arial"/>
        <family val="2"/>
      </rPr>
      <t xml:space="preserve"> - Beta Desalavancado (Utilities / Water)</t>
    </r>
  </si>
  <si>
    <r>
      <rPr>
        <i/>
        <sz val="8"/>
        <color theme="1"/>
        <rFont val="Arial"/>
        <family val="2"/>
      </rPr>
      <t>B</t>
    </r>
    <r>
      <rPr>
        <i/>
        <vertAlign val="subscript"/>
        <sz val="8"/>
        <color theme="1"/>
        <rFont val="Arial"/>
        <family val="2"/>
      </rPr>
      <t>L</t>
    </r>
    <r>
      <rPr>
        <sz val="8"/>
        <color theme="1"/>
        <rFont val="Arial"/>
        <family val="2"/>
      </rPr>
      <t xml:space="preserve"> - Beta Alavancado (Saneago)</t>
    </r>
  </si>
  <si>
    <t>(1) http://people.stern.nyu.edu/adamodar/New_Home_Page/datafile/Betas.html</t>
  </si>
  <si>
    <t>(2) Lista retirada de http://www.stern.nyu.edu/~adamodar/pc/datasets/indname.xls</t>
  </si>
  <si>
    <t>Diferença para o modelo AEA</t>
  </si>
  <si>
    <t>1) Considera-se as 17 Companhias listadas nas Bolsas de Nova York, Nasdaq e OTC (mercado de balcão)</t>
  </si>
  <si>
    <t>2) Utiliza o Beta calculado pelo Damodaran com base no resultado semanal dos últimos 5 anos (2016 a 2020)</t>
  </si>
  <si>
    <t>(3) Explicação Conceitual http://people.stern.nyu.edu/adamodar/New_Home_Page/datafile/variable.htm</t>
  </si>
  <si>
    <t>17 Water Utilities EUA (Damodaran)
Dados semanais
Rendimento semanal</t>
  </si>
  <si>
    <t>Média 30</t>
  </si>
  <si>
    <t>(1) Disponível em http://people.stern.nyu.edu/adamodar/New_Home_Page/datafile/histretSP.html</t>
  </si>
  <si>
    <t>Saneago (2)</t>
  </si>
  <si>
    <t>WACC / (T sobre toda a Estrutura de Capital)</t>
  </si>
  <si>
    <t>Padrão Arsesp / (T apenas sobre o capital de terceiros)</t>
  </si>
  <si>
    <t>WACC / (T incidente sobre toda a estrutura de capital (próprio + terceiros)</t>
  </si>
  <si>
    <t>Number of firms</t>
  </si>
  <si>
    <t>Effective Tax rate</t>
  </si>
  <si>
    <t>Unlevered beta</t>
  </si>
  <si>
    <t>Cash/Firm value</t>
  </si>
  <si>
    <t>Unlevered beta corrected for cash</t>
  </si>
  <si>
    <t>HiLo Risk</t>
  </si>
  <si>
    <t>Standard deviation of equity</t>
  </si>
  <si>
    <t>Standard deviation in operating income (last 10 years)</t>
  </si>
  <si>
    <t>Average (2016-21)</t>
  </si>
  <si>
    <t>Utility (Water)</t>
  </si>
  <si>
    <t>Industry Name</t>
  </si>
  <si>
    <t>Date updated:</t>
  </si>
  <si>
    <t>YouTube Video explaining estimation choices and process.</t>
  </si>
  <si>
    <t>Notes</t>
  </si>
  <si>
    <t>Created by:</t>
  </si>
  <si>
    <t>Aswath Damodaran, adamodar@stern.nyu.edu</t>
  </si>
  <si>
    <t>if you are looking for a pure-play beta, i.e., a beta for a  business, the unlevered beta corrected for cash is your best bet. Since even sector betas can move over time, I have also reported the average of the this sector beta across time in the last column. This number, for obvious reasons, is less likely to be volatile over time.</t>
  </si>
  <si>
    <t>What is this data?</t>
  </si>
  <si>
    <t>Beta, Unlevered beta and other risk measures</t>
  </si>
  <si>
    <t>US companies</t>
  </si>
  <si>
    <t>Home Page:</t>
  </si>
  <si>
    <t>http://www.damodaran.com</t>
  </si>
  <si>
    <t>Data website:</t>
  </si>
  <si>
    <t>http://www.stern.nyu.edu/~adamodar/New_Home_Page/data.html</t>
  </si>
  <si>
    <t>Companies in each industry:</t>
  </si>
  <si>
    <t>http://www.stern.nyu.edu/~adamodar/pc/datasets/indname.xls</t>
  </si>
  <si>
    <t>Variable definitions:</t>
  </si>
  <si>
    <t>http://www.stern.nyu.edu/~adamodar/New_Home_Page/datafile/variable.htm</t>
  </si>
  <si>
    <t>Do you want to use marginal or effective tax rates in unlevering betas?</t>
  </si>
  <si>
    <t>Marginal</t>
  </si>
  <si>
    <t>If marginal tax rate, enter the marginal tax rate to use</t>
  </si>
  <si>
    <t>Unlevered beta corrected for cash - Over time</t>
  </si>
  <si>
    <t xml:space="preserve">Beta </t>
  </si>
  <si>
    <t>2016</t>
  </si>
  <si>
    <t>2017</t>
  </si>
  <si>
    <t>2018</t>
  </si>
  <si>
    <t>2019</t>
  </si>
  <si>
    <t>2020</t>
  </si>
  <si>
    <t>Advertising</t>
  </si>
  <si>
    <t>Aerospace/Defense</t>
  </si>
  <si>
    <t>Air Transport</t>
  </si>
  <si>
    <t>Apparel</t>
  </si>
  <si>
    <t>Auto &amp; Truck</t>
  </si>
  <si>
    <t>Auto Parts</t>
  </si>
  <si>
    <t>Bank (Money Center)</t>
  </si>
  <si>
    <t>NA</t>
  </si>
  <si>
    <t>Banks (Regional)</t>
  </si>
  <si>
    <t>Beverage (Alcoholic)</t>
  </si>
  <si>
    <t>Beverage (Soft)</t>
  </si>
  <si>
    <t>Broadcasting</t>
  </si>
  <si>
    <t>Brokerage &amp; Investment Banking</t>
  </si>
  <si>
    <t>Building Materials</t>
  </si>
  <si>
    <t>Business &amp; Consumer Services</t>
  </si>
  <si>
    <t>Cable TV</t>
  </si>
  <si>
    <t>Chemical (Basic)</t>
  </si>
  <si>
    <t>Chemical (Diversified)</t>
  </si>
  <si>
    <t>Chemical (Specialty)</t>
  </si>
  <si>
    <t>Coal &amp; Related Energy</t>
  </si>
  <si>
    <t>Computer Services</t>
  </si>
  <si>
    <t>Computers/Peripherals</t>
  </si>
  <si>
    <t>Construction Supplies</t>
  </si>
  <si>
    <t>Diversified</t>
  </si>
  <si>
    <t>Drugs (Biotechnology)</t>
  </si>
  <si>
    <t>Drugs (Pharmaceutical)</t>
  </si>
  <si>
    <t>Education</t>
  </si>
  <si>
    <t>Electrical Equipment</t>
  </si>
  <si>
    <t>Electronics (Consumer &amp; Office)</t>
  </si>
  <si>
    <t>Electronics (General)</t>
  </si>
  <si>
    <t>Engineering/Construction</t>
  </si>
  <si>
    <t>Entertainment</t>
  </si>
  <si>
    <t>Environmental &amp; Waste Services</t>
  </si>
  <si>
    <t>Farming/Agriculture</t>
  </si>
  <si>
    <t>Financial Svcs. (Non-bank &amp; Insurance)</t>
  </si>
  <si>
    <t>Food Processing</t>
  </si>
  <si>
    <t>Food Wholesalers</t>
  </si>
  <si>
    <t>Furn/Home Furnishings</t>
  </si>
  <si>
    <t>Green &amp; Renewable Energy</t>
  </si>
  <si>
    <t>Healthcare Products</t>
  </si>
  <si>
    <t>Healthcare Support Services</t>
  </si>
  <si>
    <t>Heathcare Information and Technology</t>
  </si>
  <si>
    <t>Homebuilding</t>
  </si>
  <si>
    <t>Hospitals/Healthcare Facilities</t>
  </si>
  <si>
    <t>Hotel/Gaming</t>
  </si>
  <si>
    <t>Household Products</t>
  </si>
  <si>
    <t>Information Services</t>
  </si>
  <si>
    <t>Insurance (General)</t>
  </si>
  <si>
    <t>Insurance (Life)</t>
  </si>
  <si>
    <t>Insurance (Prop/Cas.)</t>
  </si>
  <si>
    <t>Investments &amp; Asset Management</t>
  </si>
  <si>
    <t>Machinery</t>
  </si>
  <si>
    <t>Metals &amp; Mining</t>
  </si>
  <si>
    <t>Office Equipment &amp; Services</t>
  </si>
  <si>
    <t>Oil/Gas (Integrated)</t>
  </si>
  <si>
    <t>Oil/Gas (Production and Exploration)</t>
  </si>
  <si>
    <t>Oil/Gas Distribution</t>
  </si>
  <si>
    <t>Oilfield Svcs/Equip.</t>
  </si>
  <si>
    <t>Packaging &amp; Container</t>
  </si>
  <si>
    <t>Paper/Forest Products</t>
  </si>
  <si>
    <t>Power</t>
  </si>
  <si>
    <t>Precious Metals</t>
  </si>
  <si>
    <t>Publishing &amp; Newspapers</t>
  </si>
  <si>
    <t>R.E.I.T.</t>
  </si>
  <si>
    <t>Real Estate (Development)</t>
  </si>
  <si>
    <t>Real Estate (General/Diversified)</t>
  </si>
  <si>
    <t>Real Estate (Operations &amp; Services)</t>
  </si>
  <si>
    <t>Recreation</t>
  </si>
  <si>
    <t>Reinsurance</t>
  </si>
  <si>
    <t>Restaurant/Dining</t>
  </si>
  <si>
    <t>Retail (Automotive)</t>
  </si>
  <si>
    <t>Retail (Building Supply)</t>
  </si>
  <si>
    <t>Retail (Distributors)</t>
  </si>
  <si>
    <t>Retail (General)</t>
  </si>
  <si>
    <t>Retail (Grocery and Food)</t>
  </si>
  <si>
    <t>Retail (Online)</t>
  </si>
  <si>
    <t>Retail (Special Lines)</t>
  </si>
  <si>
    <t>Rubber&amp; Tires</t>
  </si>
  <si>
    <t>Semiconductor</t>
  </si>
  <si>
    <t>Semiconductor Equip</t>
  </si>
  <si>
    <t>Shipbuilding &amp; Marine</t>
  </si>
  <si>
    <t>Shoe</t>
  </si>
  <si>
    <t>Software (Entertainment)</t>
  </si>
  <si>
    <t>Software (Internet)</t>
  </si>
  <si>
    <t>Software (System &amp; Application)</t>
  </si>
  <si>
    <t>Steel</t>
  </si>
  <si>
    <t>Telecom (Wireless)</t>
  </si>
  <si>
    <t>Telecom. Equipment</t>
  </si>
  <si>
    <t>Telecom. Services</t>
  </si>
  <si>
    <t>Tobacco</t>
  </si>
  <si>
    <t>Transportation</t>
  </si>
  <si>
    <t>Transportation (Railroads)</t>
  </si>
  <si>
    <t>Trucking</t>
  </si>
  <si>
    <t>Utility (General)</t>
  </si>
  <si>
    <t>Total Market</t>
  </si>
  <si>
    <t>Total Market (without financials)</t>
  </si>
  <si>
    <t>Beta/ (1+ (1-tax rate) (D/E))</t>
  </si>
  <si>
    <t>Capital Total / Benchmarking</t>
  </si>
  <si>
    <t xml:space="preserve">AGR/AR </t>
  </si>
  <si>
    <t xml:space="preserve">Dados Anuais </t>
  </si>
  <si>
    <t xml:space="preserve">Dados diários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</si>
</sst>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_(&quot;$&quot;* #,##0.00_);_(&quot;$&quot;* \(#,##0.00\);_(&quot;$&quot;* &quot;-&quot;??_);_(@_)"/>
    <numFmt numFmtId="166" formatCode="_-&quot;R$&quot;\ * #,##0.0000_-;\-&quot;R$&quot;\ * #,##0.0000_-;_-&quot;R$&quot;\ * &quot;-&quot;??_-;_-@_-"/>
    <numFmt numFmtId="167" formatCode="[$-416]mmm\-yy;@"/>
    <numFmt numFmtId="168" formatCode="0.00000"/>
    <numFmt numFmtId="177" formatCode="0.00"/>
    <numFmt numFmtId="178" formatCode="0.00%"/>
  </numFmts>
  <fonts count="5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Geneva"/>
      <family val="2"/>
    </font>
    <font>
      <b/>
      <sz val="11"/>
      <color indexed="9"/>
      <name val="Calibri"/>
      <family val="2"/>
    </font>
    <font>
      <u val="single"/>
      <sz val="11"/>
      <color theme="10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0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Arial"/>
      <family val="2"/>
    </font>
    <font>
      <u val="single"/>
      <sz val="8"/>
      <color theme="10"/>
      <name val="Calibri"/>
      <family val="2"/>
      <scheme val="minor"/>
    </font>
    <font>
      <sz val="8"/>
      <name val="Calibri"/>
      <family val="2"/>
      <scheme val="minor"/>
    </font>
    <font>
      <b/>
      <u val="singleAccounting"/>
      <sz val="8"/>
      <color indexed="8"/>
      <name val="Arial"/>
      <family val="2"/>
    </font>
    <font>
      <i/>
      <sz val="10"/>
      <color indexed="8"/>
      <name val="Calibri"/>
      <family val="2"/>
      <scheme val="minor"/>
    </font>
    <font>
      <sz val="8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color theme="0" tint="-0.3499799966812134"/>
      <name val="Calibri"/>
      <family val="2"/>
      <scheme val="minor"/>
    </font>
    <font>
      <sz val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color indexed="63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 tint="0.49998000264167786"/>
      <name val="Calibri"/>
      <family val="2"/>
      <scheme val="minor"/>
    </font>
    <font>
      <sz val="9"/>
      <name val="Segoe UI"/>
      <family val="2"/>
    </font>
    <font>
      <b/>
      <sz val="9"/>
      <name val="Segoe UI"/>
      <family val="2"/>
    </font>
    <font>
      <b/>
      <sz val="8"/>
      <name val="Arial"/>
      <family val="2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name val="Calibri"/>
      <family val="2"/>
      <scheme val="minor"/>
    </font>
    <font>
      <i/>
      <sz val="8"/>
      <color theme="1"/>
      <name val="Arial"/>
      <family val="2"/>
    </font>
    <font>
      <i/>
      <vertAlign val="subscript"/>
      <sz val="8"/>
      <color theme="1"/>
      <name val="Arial"/>
      <family val="2"/>
    </font>
    <font>
      <b/>
      <sz val="8"/>
      <color theme="0"/>
      <name val="Arial"/>
      <family val="2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i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i/>
      <sz val="10"/>
      <name val="Verdana"/>
      <family val="2"/>
    </font>
    <font>
      <sz val="9"/>
      <color theme="1" tint="0.35"/>
      <name val="+mn-cs"/>
      <family val="2"/>
    </font>
    <font>
      <sz val="14"/>
      <color theme="1" tint="0.35"/>
      <name val="Calibri"/>
      <family val="2"/>
    </font>
    <font>
      <b/>
      <sz val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rgb="FF4F81BD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/>
      <bottom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/>
    </border>
    <border>
      <left style="thin"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>
        <color theme="0" tint="-0.4999699890613556"/>
      </bottom>
    </border>
    <border>
      <left/>
      <right style="thin"/>
      <top style="thin"/>
      <bottom style="thin">
        <color theme="0" tint="-0.4999699890613556"/>
      </bottom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2" borderId="0">
      <alignment/>
      <protection/>
    </xf>
    <xf numFmtId="0" fontId="4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1" fillId="3" borderId="0" applyAlignment="0">
      <protection/>
    </xf>
    <xf numFmtId="0" fontId="13" fillId="0" borderId="0" applyAlignment="0">
      <protection/>
    </xf>
  </cellStyleXfs>
  <cellXfs count="315">
    <xf numFmtId="0" fontId="0" fillId="0" borderId="0" xfId="0"/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9" fillId="0" borderId="1" xfId="21" applyFont="1" applyBorder="1" applyAlignment="1">
      <alignment vertical="center"/>
    </xf>
    <xf numFmtId="10" fontId="8" fillId="0" borderId="0" xfId="0" applyNumberFormat="1" applyFont="1" applyAlignment="1">
      <alignment horizontal="center" vertical="center"/>
    </xf>
    <xf numFmtId="0" fontId="9" fillId="0" borderId="1" xfId="21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10" fontId="5" fillId="0" borderId="1" xfId="0" applyNumberFormat="1" applyFont="1" applyBorder="1" applyAlignment="1">
      <alignment horizontal="center" vertical="center"/>
    </xf>
    <xf numFmtId="10" fontId="5" fillId="0" borderId="1" xfId="24" applyNumberFormat="1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vertical="center"/>
    </xf>
    <xf numFmtId="0" fontId="6" fillId="4" borderId="1" xfId="0" applyFont="1" applyFill="1" applyBorder="1" applyAlignment="1">
      <alignment horizontal="left" vertical="center"/>
    </xf>
    <xf numFmtId="3" fontId="5" fillId="0" borderId="1" xfId="0" applyNumberFormat="1" applyFont="1" applyBorder="1" applyAlignment="1">
      <alignment horizontal="center" vertical="center"/>
    </xf>
    <xf numFmtId="3" fontId="6" fillId="4" borderId="1" xfId="0" applyNumberFormat="1" applyFont="1" applyFill="1" applyBorder="1" applyAlignment="1">
      <alignment horizontal="center" vertical="center"/>
    </xf>
    <xf numFmtId="10" fontId="6" fillId="4" borderId="1" xfId="24" applyNumberFormat="1" applyFont="1" applyFill="1" applyBorder="1" applyAlignment="1">
      <alignment vertical="center"/>
    </xf>
    <xf numFmtId="4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166" fontId="5" fillId="0" borderId="0" xfId="28" applyNumberFormat="1" applyFont="1" applyAlignment="1">
      <alignment horizontal="left" vertical="center"/>
    </xf>
    <xf numFmtId="10" fontId="5" fillId="0" borderId="0" xfId="24" applyNumberFormat="1" applyFont="1" applyAlignment="1">
      <alignment horizontal="center" vertical="center"/>
    </xf>
    <xf numFmtId="0" fontId="4" fillId="0" borderId="0" xfId="21" applyAlignment="1">
      <alignment vertical="center"/>
    </xf>
    <xf numFmtId="0" fontId="0" fillId="0" borderId="2" xfId="0" applyFont="1" applyBorder="1"/>
    <xf numFmtId="10" fontId="0" fillId="0" borderId="0" xfId="0" applyNumberFormat="1"/>
    <xf numFmtId="0" fontId="0" fillId="0" borderId="3" xfId="0" applyBorder="1"/>
    <xf numFmtId="0" fontId="18" fillId="0" borderId="3" xfId="0" applyFont="1" applyBorder="1"/>
    <xf numFmtId="0" fontId="19" fillId="0" borderId="3" xfId="0" applyFont="1" applyBorder="1"/>
    <xf numFmtId="0" fontId="20" fillId="0" borderId="0" xfId="0" applyFont="1"/>
    <xf numFmtId="0" fontId="15" fillId="0" borderId="4" xfId="0" applyFont="1" applyBorder="1"/>
    <xf numFmtId="10" fontId="15" fillId="0" borderId="0" xfId="24" applyNumberFormat="1" applyFont="1"/>
    <xf numFmtId="0" fontId="14" fillId="5" borderId="1" xfId="0" applyFont="1" applyFill="1" applyBorder="1" applyAlignment="1">
      <alignment horizontal="center" vertical="center"/>
    </xf>
    <xf numFmtId="0" fontId="14" fillId="5" borderId="5" xfId="0" applyFont="1" applyFill="1" applyBorder="1" applyAlignment="1">
      <alignment horizontal="center" vertical="center"/>
    </xf>
    <xf numFmtId="0" fontId="0" fillId="0" borderId="0" xfId="0" applyFont="1"/>
    <xf numFmtId="0" fontId="0" fillId="0" borderId="3" xfId="0" applyFont="1" applyBorder="1"/>
    <xf numFmtId="14" fontId="0" fillId="0" borderId="2" xfId="0" applyNumberFormat="1" applyFont="1" applyBorder="1"/>
    <xf numFmtId="0" fontId="0" fillId="0" borderId="6" xfId="0" applyFont="1" applyBorder="1"/>
    <xf numFmtId="14" fontId="0" fillId="0" borderId="7" xfId="0" applyNumberFormat="1" applyFont="1" applyBorder="1"/>
    <xf numFmtId="0" fontId="0" fillId="0" borderId="4" xfId="0" applyFont="1" applyBorder="1"/>
    <xf numFmtId="0" fontId="0" fillId="0" borderId="8" xfId="0" applyFont="1" applyBorder="1"/>
    <xf numFmtId="0" fontId="22" fillId="0" borderId="3" xfId="0" applyFont="1" applyBorder="1"/>
    <xf numFmtId="0" fontId="23" fillId="0" borderId="0" xfId="0" applyFont="1"/>
    <xf numFmtId="0" fontId="0" fillId="0" borderId="0" xfId="0" applyFont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3" fontId="0" fillId="0" borderId="6" xfId="0" applyNumberFormat="1" applyFont="1" applyBorder="1" applyAlignment="1">
      <alignment horizontal="center" vertical="center"/>
    </xf>
    <xf numFmtId="3" fontId="0" fillId="0" borderId="8" xfId="0" applyNumberFormat="1" applyFont="1" applyBorder="1" applyAlignment="1">
      <alignment horizontal="center" vertical="center"/>
    </xf>
    <xf numFmtId="14" fontId="0" fillId="0" borderId="2" xfId="0" applyNumberFormat="1" applyFont="1" applyBorder="1" applyAlignment="1">
      <alignment vertical="center"/>
    </xf>
    <xf numFmtId="14" fontId="0" fillId="0" borderId="2" xfId="0" applyNumberFormat="1" applyFont="1" applyFill="1" applyBorder="1" applyAlignment="1">
      <alignment vertical="center"/>
    </xf>
    <xf numFmtId="14" fontId="0" fillId="0" borderId="7" xfId="0" applyNumberFormat="1" applyFont="1" applyFill="1" applyBorder="1" applyAlignment="1">
      <alignment vertical="center"/>
    </xf>
    <xf numFmtId="0" fontId="26" fillId="0" borderId="9" xfId="0" applyFont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9" fillId="5" borderId="10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left" vertical="center" wrapText="1"/>
    </xf>
    <xf numFmtId="0" fontId="27" fillId="0" borderId="7" xfId="0" applyFont="1" applyFill="1" applyBorder="1" applyAlignment="1">
      <alignment horizontal="left" vertical="center" wrapText="1"/>
    </xf>
    <xf numFmtId="0" fontId="29" fillId="5" borderId="11" xfId="0" applyFont="1" applyFill="1" applyBorder="1" applyAlignment="1">
      <alignment horizontal="center" vertical="center"/>
    </xf>
    <xf numFmtId="0" fontId="29" fillId="5" borderId="1" xfId="0" applyFont="1" applyFill="1" applyBorder="1" applyAlignment="1">
      <alignment horizontal="center" vertical="center"/>
    </xf>
    <xf numFmtId="0" fontId="29" fillId="5" borderId="5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9" fillId="5" borderId="9" xfId="0" applyFont="1" applyFill="1" applyBorder="1" applyAlignment="1">
      <alignment horizontal="center" vertical="center" wrapText="1"/>
    </xf>
    <xf numFmtId="0" fontId="30" fillId="0" borderId="0" xfId="0" applyFont="1"/>
    <xf numFmtId="0" fontId="30" fillId="0" borderId="0" xfId="0" applyFont="1" applyAlignment="1">
      <alignment horizontal="left" indent="1"/>
    </xf>
    <xf numFmtId="0" fontId="15" fillId="6" borderId="6" xfId="0" applyFont="1" applyFill="1" applyBorder="1" applyAlignment="1">
      <alignment horizontal="center" vertical="center" wrapText="1"/>
    </xf>
    <xf numFmtId="0" fontId="15" fillId="6" borderId="8" xfId="0" applyFont="1" applyFill="1" applyBorder="1" applyAlignment="1">
      <alignment horizontal="center" vertical="center" wrapText="1"/>
    </xf>
    <xf numFmtId="17" fontId="0" fillId="0" borderId="0" xfId="0" applyNumberFormat="1" applyFont="1"/>
    <xf numFmtId="0" fontId="0" fillId="0" borderId="12" xfId="0" applyBorder="1"/>
    <xf numFmtId="0" fontId="0" fillId="0" borderId="0" xfId="0" applyBorder="1"/>
    <xf numFmtId="0" fontId="15" fillId="0" borderId="0" xfId="0" applyFont="1" applyBorder="1"/>
    <xf numFmtId="0" fontId="21" fillId="0" borderId="0" xfId="0" applyFont="1" applyFill="1" applyBorder="1"/>
    <xf numFmtId="0" fontId="21" fillId="0" borderId="12" xfId="0" applyFont="1" applyFill="1" applyBorder="1"/>
    <xf numFmtId="10" fontId="15" fillId="0" borderId="0" xfId="0" applyNumberFormat="1" applyFont="1"/>
    <xf numFmtId="2" fontId="0" fillId="0" borderId="0" xfId="0" applyNumberFormat="1" applyFont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0" fontId="33" fillId="5" borderId="1" xfId="0" applyFont="1" applyFill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167" fontId="0" fillId="0" borderId="2" xfId="0" applyNumberFormat="1" applyBorder="1" applyAlignment="1">
      <alignment horizontal="center"/>
    </xf>
    <xf numFmtId="167" fontId="0" fillId="0" borderId="7" xfId="0" applyNumberFormat="1" applyBorder="1" applyAlignment="1">
      <alignment horizontal="center"/>
    </xf>
    <xf numFmtId="0" fontId="17" fillId="4" borderId="13" xfId="0" applyFont="1" applyFill="1" applyBorder="1"/>
    <xf numFmtId="0" fontId="16" fillId="4" borderId="3" xfId="0" applyFont="1" applyFill="1" applyBorder="1" applyAlignment="1">
      <alignment horizontal="center"/>
    </xf>
    <xf numFmtId="0" fontId="16" fillId="4" borderId="5" xfId="0" applyFont="1" applyFill="1" applyBorder="1" applyAlignment="1">
      <alignment horizontal="center"/>
    </xf>
    <xf numFmtId="0" fontId="14" fillId="0" borderId="13" xfId="0" applyFont="1" applyBorder="1"/>
    <xf numFmtId="0" fontId="0" fillId="0" borderId="5" xfId="0" applyBorder="1"/>
    <xf numFmtId="0" fontId="29" fillId="5" borderId="2" xfId="0" applyFont="1" applyFill="1" applyBorder="1" applyAlignment="1">
      <alignment horizontal="center" vertical="center"/>
    </xf>
    <xf numFmtId="0" fontId="29" fillId="5" borderId="6" xfId="0" applyFont="1" applyFill="1" applyBorder="1" applyAlignment="1">
      <alignment horizontal="center" vertical="center"/>
    </xf>
    <xf numFmtId="0" fontId="0" fillId="0" borderId="10" xfId="0" applyFont="1" applyBorder="1"/>
    <xf numFmtId="0" fontId="0" fillId="0" borderId="7" xfId="0" applyFont="1" applyBorder="1"/>
    <xf numFmtId="0" fontId="29" fillId="5" borderId="7" xfId="0" applyFont="1" applyFill="1" applyBorder="1" applyAlignment="1">
      <alignment horizontal="center" vertical="center"/>
    </xf>
    <xf numFmtId="0" fontId="19" fillId="0" borderId="0" xfId="0" applyFont="1" applyBorder="1"/>
    <xf numFmtId="0" fontId="33" fillId="7" borderId="1" xfId="0" applyFont="1" applyFill="1" applyBorder="1" applyAlignment="1">
      <alignment horizontal="center" vertical="center"/>
    </xf>
    <xf numFmtId="0" fontId="33" fillId="7" borderId="1" xfId="0" applyFont="1" applyFill="1" applyBorder="1" applyAlignment="1">
      <alignment horizontal="center" vertical="center" wrapText="1"/>
    </xf>
    <xf numFmtId="0" fontId="10" fillId="7" borderId="1" xfId="21" applyFont="1" applyFill="1" applyBorder="1" applyAlignment="1">
      <alignment horizontal="center" vertical="center"/>
    </xf>
    <xf numFmtId="3" fontId="8" fillId="7" borderId="1" xfId="0" applyNumberFormat="1" applyFont="1" applyFill="1" applyBorder="1" applyAlignment="1">
      <alignment horizontal="center" vertical="center"/>
    </xf>
    <xf numFmtId="10" fontId="8" fillId="7" borderId="1" xfId="24" applyNumberFormat="1" applyFont="1" applyFill="1" applyBorder="1" applyAlignment="1">
      <alignment horizontal="center" vertical="center"/>
    </xf>
    <xf numFmtId="0" fontId="9" fillId="0" borderId="1" xfId="21" applyFont="1" applyFill="1" applyBorder="1" applyAlignment="1">
      <alignment vertical="center"/>
    </xf>
    <xf numFmtId="0" fontId="33" fillId="8" borderId="1" xfId="0" applyFont="1" applyFill="1" applyBorder="1" applyAlignment="1">
      <alignment horizontal="center" vertical="center"/>
    </xf>
    <xf numFmtId="0" fontId="33" fillId="8" borderId="1" xfId="0" applyFont="1" applyFill="1" applyBorder="1" applyAlignment="1">
      <alignment horizontal="center" vertical="center" wrapText="1"/>
    </xf>
    <xf numFmtId="0" fontId="10" fillId="8" borderId="1" xfId="21" applyFont="1" applyFill="1" applyBorder="1" applyAlignment="1">
      <alignment horizontal="center" vertical="center"/>
    </xf>
    <xf numFmtId="3" fontId="8" fillId="8" borderId="1" xfId="0" applyNumberFormat="1" applyFont="1" applyFill="1" applyBorder="1" applyAlignment="1">
      <alignment horizontal="center" vertical="center"/>
    </xf>
    <xf numFmtId="10" fontId="8" fillId="8" borderId="1" xfId="24" applyNumberFormat="1" applyFont="1" applyFill="1" applyBorder="1" applyAlignment="1">
      <alignment horizontal="center" vertical="center"/>
    </xf>
    <xf numFmtId="0" fontId="17" fillId="4" borderId="3" xfId="0" applyFont="1" applyFill="1" applyBorder="1"/>
    <xf numFmtId="0" fontId="14" fillId="0" borderId="3" xfId="0" applyFont="1" applyBorder="1"/>
    <xf numFmtId="0" fontId="17" fillId="4" borderId="13" xfId="0" applyFont="1" applyFill="1" applyBorder="1" applyAlignment="1">
      <alignment vertical="center"/>
    </xf>
    <xf numFmtId="0" fontId="16" fillId="4" borderId="3" xfId="0" applyFont="1" applyFill="1" applyBorder="1" applyAlignment="1">
      <alignment horizontal="center" vertical="center"/>
    </xf>
    <xf numFmtId="0" fontId="14" fillId="0" borderId="13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  <xf numFmtId="10" fontId="34" fillId="9" borderId="1" xfId="0" applyNumberFormat="1" applyFont="1" applyFill="1" applyBorder="1" applyAlignment="1">
      <alignment horizontal="center" vertical="center"/>
    </xf>
    <xf numFmtId="0" fontId="25" fillId="9" borderId="1" xfId="0" applyFont="1" applyFill="1" applyBorder="1" applyAlignment="1">
      <alignment horizontal="center" vertical="center" wrapText="1"/>
    </xf>
    <xf numFmtId="0" fontId="25" fillId="9" borderId="1" xfId="0" applyFont="1" applyFill="1" applyBorder="1" applyAlignment="1">
      <alignment horizontal="center" vertical="center"/>
    </xf>
    <xf numFmtId="164" fontId="34" fillId="9" borderId="1" xfId="0" applyNumberFormat="1" applyFont="1" applyFill="1" applyBorder="1" applyAlignment="1">
      <alignment horizontal="center" vertical="center"/>
    </xf>
    <xf numFmtId="10" fontId="25" fillId="0" borderId="1" xfId="0" applyNumberFormat="1" applyFont="1" applyFill="1" applyBorder="1" applyAlignment="1">
      <alignment horizontal="center" vertical="center"/>
    </xf>
    <xf numFmtId="0" fontId="25" fillId="9" borderId="13" xfId="0" applyFont="1" applyFill="1" applyBorder="1" applyAlignment="1">
      <alignment horizontal="center" vertical="center" wrapText="1"/>
    </xf>
    <xf numFmtId="0" fontId="25" fillId="9" borderId="13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10" fontId="34" fillId="9" borderId="7" xfId="0" applyNumberFormat="1" applyFont="1" applyFill="1" applyBorder="1" applyAlignment="1">
      <alignment horizontal="center" vertical="center"/>
    </xf>
    <xf numFmtId="10" fontId="34" fillId="9" borderId="2" xfId="0" applyNumberFormat="1" applyFont="1" applyFill="1" applyBorder="1" applyAlignment="1">
      <alignment horizontal="center" vertical="center"/>
    </xf>
    <xf numFmtId="164" fontId="34" fillId="9" borderId="10" xfId="0" applyNumberFormat="1" applyFont="1" applyFill="1" applyBorder="1" applyAlignment="1">
      <alignment horizontal="center" vertical="center"/>
    </xf>
    <xf numFmtId="0" fontId="33" fillId="10" borderId="1" xfId="0" applyFont="1" applyFill="1" applyBorder="1" applyAlignment="1">
      <alignment horizontal="center" vertical="center"/>
    </xf>
    <xf numFmtId="0" fontId="33" fillId="10" borderId="1" xfId="0" applyFont="1" applyFill="1" applyBorder="1" applyAlignment="1">
      <alignment horizontal="center" vertical="center" wrapText="1"/>
    </xf>
    <xf numFmtId="0" fontId="10" fillId="10" borderId="1" xfId="21" applyFont="1" applyFill="1" applyBorder="1" applyAlignment="1">
      <alignment horizontal="center" vertical="center"/>
    </xf>
    <xf numFmtId="3" fontId="8" fillId="10" borderId="1" xfId="0" applyNumberFormat="1" applyFont="1" applyFill="1" applyBorder="1" applyAlignment="1">
      <alignment horizontal="center" vertical="center"/>
    </xf>
    <xf numFmtId="10" fontId="8" fillId="10" borderId="1" xfId="24" applyNumberFormat="1" applyFont="1" applyFill="1" applyBorder="1" applyAlignment="1">
      <alignment horizontal="center" vertical="center"/>
    </xf>
    <xf numFmtId="0" fontId="33" fillId="11" borderId="1" xfId="0" applyFont="1" applyFill="1" applyBorder="1" applyAlignment="1">
      <alignment horizontal="center" vertical="center"/>
    </xf>
    <xf numFmtId="0" fontId="33" fillId="11" borderId="1" xfId="0" applyFont="1" applyFill="1" applyBorder="1" applyAlignment="1">
      <alignment horizontal="center" vertical="center" wrapText="1"/>
    </xf>
    <xf numFmtId="0" fontId="10" fillId="11" borderId="1" xfId="21" applyFont="1" applyFill="1" applyBorder="1" applyAlignment="1">
      <alignment horizontal="center" vertical="center"/>
    </xf>
    <xf numFmtId="3" fontId="8" fillId="11" borderId="1" xfId="0" applyNumberFormat="1" applyFont="1" applyFill="1" applyBorder="1" applyAlignment="1">
      <alignment horizontal="center" vertical="center"/>
    </xf>
    <xf numFmtId="10" fontId="8" fillId="11" borderId="1" xfId="24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33" fillId="12" borderId="1" xfId="0" applyFont="1" applyFill="1" applyBorder="1" applyAlignment="1">
      <alignment horizontal="center" vertical="center"/>
    </xf>
    <xf numFmtId="0" fontId="33" fillId="12" borderId="1" xfId="0" applyFont="1" applyFill="1" applyBorder="1" applyAlignment="1">
      <alignment horizontal="center" vertical="center" wrapText="1"/>
    </xf>
    <xf numFmtId="0" fontId="10" fillId="12" borderId="1" xfId="21" applyFont="1" applyFill="1" applyBorder="1" applyAlignment="1">
      <alignment horizontal="center" vertical="center"/>
    </xf>
    <xf numFmtId="3" fontId="8" fillId="12" borderId="1" xfId="0" applyNumberFormat="1" applyFont="1" applyFill="1" applyBorder="1" applyAlignment="1">
      <alignment horizontal="center" vertical="center"/>
    </xf>
    <xf numFmtId="10" fontId="8" fillId="12" borderId="1" xfId="24" applyNumberFormat="1" applyFont="1" applyFill="1" applyBorder="1" applyAlignment="1">
      <alignment horizontal="center" vertical="center"/>
    </xf>
    <xf numFmtId="164" fontId="34" fillId="9" borderId="7" xfId="0" applyNumberFormat="1" applyFont="1" applyFill="1" applyBorder="1" applyAlignment="1">
      <alignment horizontal="center" vertical="center"/>
    </xf>
    <xf numFmtId="0" fontId="35" fillId="0" borderId="7" xfId="0" applyFont="1" applyFill="1" applyBorder="1" applyAlignment="1">
      <alignment vertical="center"/>
    </xf>
    <xf numFmtId="0" fontId="33" fillId="13" borderId="1" xfId="0" applyFont="1" applyFill="1" applyBorder="1" applyAlignment="1">
      <alignment horizontal="center" vertical="center"/>
    </xf>
    <xf numFmtId="0" fontId="33" fillId="13" borderId="1" xfId="0" applyFont="1" applyFill="1" applyBorder="1" applyAlignment="1">
      <alignment horizontal="center" vertical="center" wrapText="1"/>
    </xf>
    <xf numFmtId="0" fontId="10" fillId="13" borderId="1" xfId="21" applyFont="1" applyFill="1" applyBorder="1" applyAlignment="1">
      <alignment horizontal="center" vertical="center"/>
    </xf>
    <xf numFmtId="3" fontId="8" fillId="13" borderId="1" xfId="0" applyNumberFormat="1" applyFont="1" applyFill="1" applyBorder="1" applyAlignment="1">
      <alignment horizontal="center" vertical="center"/>
    </xf>
    <xf numFmtId="10" fontId="8" fillId="13" borderId="1" xfId="24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14" fillId="0" borderId="1" xfId="0" applyFont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14" fillId="0" borderId="1" xfId="0" applyFont="1" applyFill="1" applyBorder="1" applyAlignment="1">
      <alignment horizontal="right"/>
    </xf>
    <xf numFmtId="10" fontId="14" fillId="0" borderId="1" xfId="0" applyNumberFormat="1" applyFont="1" applyBorder="1"/>
    <xf numFmtId="0" fontId="15" fillId="0" borderId="0" xfId="0" applyFont="1" applyAlignment="1">
      <alignment horizontal="center"/>
    </xf>
    <xf numFmtId="10" fontId="14" fillId="0" borderId="0" xfId="0" applyNumberFormat="1" applyFont="1" applyBorder="1" applyAlignment="1">
      <alignment horizontal="center"/>
    </xf>
    <xf numFmtId="10" fontId="14" fillId="0" borderId="1" xfId="0" applyNumberFormat="1" applyFont="1" applyBorder="1" applyAlignment="1">
      <alignment horizontal="center"/>
    </xf>
    <xf numFmtId="0" fontId="33" fillId="5" borderId="3" xfId="0" applyFont="1" applyFill="1" applyBorder="1" applyAlignment="1">
      <alignment vertical="center"/>
    </xf>
    <xf numFmtId="0" fontId="33" fillId="5" borderId="5" xfId="0" applyFont="1" applyFill="1" applyBorder="1" applyAlignment="1">
      <alignment vertical="center"/>
    </xf>
    <xf numFmtId="0" fontId="33" fillId="8" borderId="5" xfId="0" applyFont="1" applyFill="1" applyBorder="1" applyAlignment="1">
      <alignment horizontal="center" vertical="center"/>
    </xf>
    <xf numFmtId="0" fontId="10" fillId="8" borderId="5" xfId="21" applyFont="1" applyFill="1" applyBorder="1" applyAlignment="1">
      <alignment horizontal="center" vertical="center"/>
    </xf>
    <xf numFmtId="0" fontId="33" fillId="5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0" fontId="14" fillId="9" borderId="1" xfId="0" applyFont="1" applyFill="1" applyBorder="1" applyAlignment="1">
      <alignment horizontal="right"/>
    </xf>
    <xf numFmtId="10" fontId="14" fillId="9" borderId="1" xfId="0" applyNumberFormat="1" applyFont="1" applyFill="1" applyBorder="1"/>
    <xf numFmtId="0" fontId="18" fillId="0" borderId="3" xfId="0" applyFont="1" applyBorder="1" applyAlignment="1">
      <alignment vertical="center"/>
    </xf>
    <xf numFmtId="0" fontId="0" fillId="0" borderId="0" xfId="0" applyAlignment="1">
      <alignment vertical="center"/>
    </xf>
    <xf numFmtId="0" fontId="18" fillId="0" borderId="0" xfId="0" applyFont="1" applyBorder="1" applyAlignment="1">
      <alignment vertical="center"/>
    </xf>
    <xf numFmtId="0" fontId="14" fillId="5" borderId="3" xfId="0" applyFont="1" applyFill="1" applyBorder="1" applyAlignment="1">
      <alignment vertical="center"/>
    </xf>
    <xf numFmtId="0" fontId="0" fillId="5" borderId="3" xfId="0" applyFill="1" applyBorder="1" applyAlignment="1">
      <alignment vertical="center"/>
    </xf>
    <xf numFmtId="0" fontId="0" fillId="0" borderId="0" xfId="0" applyAlignment="1">
      <alignment horizontal="left" vertical="center"/>
    </xf>
    <xf numFmtId="10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  <xf numFmtId="0" fontId="14" fillId="0" borderId="0" xfId="0" applyFont="1" applyAlignment="1">
      <alignment horizontal="left" vertical="center"/>
    </xf>
    <xf numFmtId="10" fontId="14" fillId="0" borderId="0" xfId="0" applyNumberFormat="1" applyFont="1" applyAlignment="1">
      <alignment vertical="center"/>
    </xf>
    <xf numFmtId="10" fontId="14" fillId="0" borderId="0" xfId="24" applyNumberFormat="1" applyFont="1" applyAlignment="1">
      <alignment vertical="center"/>
    </xf>
    <xf numFmtId="10" fontId="0" fillId="0" borderId="0" xfId="0" applyNumberFormat="1" applyFill="1" applyAlignment="1">
      <alignment vertical="center"/>
    </xf>
    <xf numFmtId="0" fontId="8" fillId="0" borderId="0" xfId="0" applyFont="1" applyAlignment="1">
      <alignment horizontal="left" vertical="center"/>
    </xf>
    <xf numFmtId="0" fontId="22" fillId="0" borderId="3" xfId="0" applyFont="1" applyBorder="1" applyAlignment="1">
      <alignment vertical="center"/>
    </xf>
    <xf numFmtId="0" fontId="19" fillId="0" borderId="3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5" fillId="0" borderId="4" xfId="0" applyFont="1" applyBorder="1" applyAlignment="1">
      <alignment vertical="center"/>
    </xf>
    <xf numFmtId="0" fontId="14" fillId="5" borderId="10" xfId="0" applyFont="1" applyFill="1" applyBorder="1" applyAlignment="1">
      <alignment horizontal="center" vertical="center"/>
    </xf>
    <xf numFmtId="0" fontId="14" fillId="5" borderId="11" xfId="0" applyFont="1" applyFill="1" applyBorder="1" applyAlignment="1">
      <alignment horizontal="center" vertical="center"/>
    </xf>
    <xf numFmtId="10" fontId="15" fillId="0" borderId="0" xfId="24" applyNumberFormat="1" applyFont="1" applyAlignment="1">
      <alignment vertical="center"/>
    </xf>
    <xf numFmtId="14" fontId="0" fillId="0" borderId="10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14" fontId="0" fillId="0" borderId="0" xfId="0" applyNumberFormat="1" applyAlignment="1">
      <alignment vertical="center"/>
    </xf>
    <xf numFmtId="14" fontId="0" fillId="0" borderId="2" xfId="0" applyNumberFormat="1" applyBorder="1" applyAlignment="1">
      <alignment vertical="center"/>
    </xf>
    <xf numFmtId="0" fontId="0" fillId="0" borderId="6" xfId="0" applyBorder="1" applyAlignment="1">
      <alignment vertical="center"/>
    </xf>
    <xf numFmtId="14" fontId="0" fillId="0" borderId="7" xfId="0" applyNumberFormat="1" applyBorder="1" applyAlignment="1">
      <alignment vertical="center"/>
    </xf>
    <xf numFmtId="0" fontId="0" fillId="0" borderId="8" xfId="0" applyBorder="1" applyAlignment="1">
      <alignment vertical="center"/>
    </xf>
    <xf numFmtId="0" fontId="15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2" fillId="0" borderId="1" xfId="29" applyFont="1" applyFill="1" applyBorder="1" applyAlignment="1">
      <alignment horizontal="left" vertical="center" wrapText="1"/>
      <protection/>
    </xf>
    <xf numFmtId="0" fontId="24" fillId="0" borderId="0" xfId="0" applyFont="1" applyAlignment="1">
      <alignment vertical="center"/>
    </xf>
    <xf numFmtId="0" fontId="8" fillId="0" borderId="14" xfId="0" applyFont="1" applyBorder="1" applyAlignment="1">
      <alignment vertical="center"/>
    </xf>
    <xf numFmtId="10" fontId="8" fillId="0" borderId="15" xfId="24" applyNumberFormat="1" applyFont="1" applyBorder="1" applyAlignment="1">
      <alignment horizontal="center" vertical="center"/>
    </xf>
    <xf numFmtId="9" fontId="8" fillId="0" borderId="15" xfId="0" applyNumberFormat="1" applyFont="1" applyBorder="1" applyAlignment="1">
      <alignment horizontal="center" vertical="center"/>
    </xf>
    <xf numFmtId="10" fontId="8" fillId="0" borderId="15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0" fontId="25" fillId="0" borderId="2" xfId="30" applyFont="1" applyBorder="1" applyAlignment="1">
      <alignment horizontal="left" vertical="center" wrapText="1"/>
      <protection/>
    </xf>
    <xf numFmtId="0" fontId="25" fillId="0" borderId="7" xfId="30" applyFont="1" applyBorder="1" applyAlignment="1">
      <alignment horizontal="left" vertical="center" wrapText="1"/>
      <protection/>
    </xf>
    <xf numFmtId="0" fontId="41" fillId="0" borderId="0" xfId="0" applyFont="1" applyAlignment="1">
      <alignment vertical="center"/>
    </xf>
    <xf numFmtId="10" fontId="35" fillId="0" borderId="0" xfId="24" applyNumberFormat="1" applyFont="1" applyAlignment="1">
      <alignment horizontal="center" vertical="center"/>
    </xf>
    <xf numFmtId="164" fontId="8" fillId="0" borderId="17" xfId="0" applyNumberFormat="1" applyFont="1" applyBorder="1" applyAlignment="1">
      <alignment horizontal="center" vertical="center"/>
    </xf>
    <xf numFmtId="164" fontId="8" fillId="0" borderId="15" xfId="0" applyNumberFormat="1" applyFont="1" applyBorder="1" applyAlignment="1">
      <alignment horizontal="center" vertical="center"/>
    </xf>
    <xf numFmtId="10" fontId="0" fillId="0" borderId="6" xfId="24" applyNumberFormat="1" applyFont="1" applyBorder="1" applyAlignment="1">
      <alignment vertical="center"/>
    </xf>
    <xf numFmtId="10" fontId="0" fillId="0" borderId="8" xfId="24" applyNumberFormat="1" applyFont="1" applyBorder="1" applyAlignment="1">
      <alignment vertical="center"/>
    </xf>
    <xf numFmtId="0" fontId="40" fillId="4" borderId="18" xfId="0" applyFont="1" applyFill="1" applyBorder="1" applyAlignment="1">
      <alignment vertical="center"/>
    </xf>
    <xf numFmtId="0" fontId="40" fillId="4" borderId="19" xfId="0" applyFont="1" applyFill="1" applyBorder="1" applyAlignment="1">
      <alignment horizontal="center" vertical="center"/>
    </xf>
    <xf numFmtId="0" fontId="40" fillId="4" borderId="16" xfId="0" applyFont="1" applyFill="1" applyBorder="1" applyAlignment="1">
      <alignment vertical="center"/>
    </xf>
    <xf numFmtId="10" fontId="40" fillId="4" borderId="17" xfId="24" applyNumberFormat="1" applyFont="1" applyFill="1" applyBorder="1" applyAlignment="1">
      <alignment horizontal="center" vertical="center"/>
    </xf>
    <xf numFmtId="0" fontId="0" fillId="0" borderId="2" xfId="26" applyNumberFormat="1" applyFont="1" applyBorder="1" applyAlignment="1">
      <alignment vertical="center"/>
    </xf>
    <xf numFmtId="0" fontId="0" fillId="0" borderId="7" xfId="26" applyNumberFormat="1" applyFont="1" applyBorder="1" applyAlignment="1">
      <alignment vertical="center"/>
    </xf>
    <xf numFmtId="0" fontId="37" fillId="0" borderId="10" xfId="0" applyFont="1" applyFill="1" applyBorder="1" applyAlignment="1">
      <alignment vertical="center" wrapText="1"/>
    </xf>
    <xf numFmtId="0" fontId="35" fillId="0" borderId="2" xfId="0" applyFont="1" applyFill="1" applyBorder="1" applyAlignment="1">
      <alignment vertical="center"/>
    </xf>
    <xf numFmtId="0" fontId="25" fillId="0" borderId="10" xfId="0" applyFont="1" applyFill="1" applyBorder="1" applyAlignment="1">
      <alignment horizontal="left" vertical="center" wrapText="1"/>
    </xf>
    <xf numFmtId="0" fontId="25" fillId="0" borderId="2" xfId="0" applyFont="1" applyFill="1" applyBorder="1" applyAlignment="1">
      <alignment horizontal="left" vertical="center"/>
    </xf>
    <xf numFmtId="0" fontId="25" fillId="0" borderId="7" xfId="0" applyFont="1" applyFill="1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0" fontId="42" fillId="0" borderId="1" xfId="24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10" fontId="14" fillId="0" borderId="20" xfId="0" applyNumberFormat="1" applyFont="1" applyBorder="1" applyAlignment="1">
      <alignment horizontal="center"/>
    </xf>
    <xf numFmtId="0" fontId="43" fillId="14" borderId="18" xfId="0" applyFont="1" applyFill="1" applyBorder="1"/>
    <xf numFmtId="2" fontId="0" fillId="0" borderId="0" xfId="0" applyNumberFormat="1"/>
    <xf numFmtId="0" fontId="43" fillId="14" borderId="21" xfId="0" applyFont="1" applyFill="1" applyBorder="1"/>
    <xf numFmtId="0" fontId="45" fillId="0" borderId="0" xfId="0" applyFont="1"/>
    <xf numFmtId="2" fontId="45" fillId="0" borderId="0" xfId="0" applyNumberFormat="1" applyFont="1"/>
    <xf numFmtId="0" fontId="43" fillId="14" borderId="22" xfId="0" applyFont="1" applyFill="1" applyBorder="1"/>
    <xf numFmtId="0" fontId="0" fillId="0" borderId="0" xfId="0" applyAlignment="1">
      <alignment horizontal="center"/>
    </xf>
    <xf numFmtId="0" fontId="0" fillId="15" borderId="1" xfId="0" applyFill="1" applyBorder="1" applyAlignment="1">
      <alignment horizontal="center"/>
    </xf>
    <xf numFmtId="0" fontId="47" fillId="0" borderId="0" xfId="0" applyFont="1" applyAlignment="1">
      <alignment horizontal="left"/>
    </xf>
    <xf numFmtId="10" fontId="42" fillId="0" borderId="0" xfId="24" applyNumberFormat="1" applyFont="1" applyAlignment="1">
      <alignment horizontal="center"/>
    </xf>
    <xf numFmtId="10" fontId="0" fillId="15" borderId="1" xfId="0" applyNumberFormat="1" applyFill="1" applyBorder="1" applyAlignment="1">
      <alignment horizontal="center"/>
    </xf>
    <xf numFmtId="0" fontId="48" fillId="0" borderId="1" xfId="0" applyFont="1" applyBorder="1" applyAlignment="1">
      <alignment wrapText="1"/>
    </xf>
    <xf numFmtId="0" fontId="48" fillId="0" borderId="1" xfId="0" applyFont="1" applyBorder="1" applyAlignment="1">
      <alignment horizontal="center" wrapText="1"/>
    </xf>
    <xf numFmtId="2" fontId="48" fillId="0" borderId="1" xfId="0" applyNumberFormat="1" applyFont="1" applyBorder="1" applyAlignment="1">
      <alignment horizontal="center" wrapText="1"/>
    </xf>
    <xf numFmtId="10" fontId="48" fillId="0" borderId="1" xfId="24" applyNumberFormat="1" applyFont="1" applyBorder="1" applyAlignment="1">
      <alignment horizontal="center" wrapText="1"/>
    </xf>
    <xf numFmtId="0" fontId="48" fillId="0" borderId="7" xfId="0" applyFont="1" applyBorder="1" applyAlignment="1">
      <alignment horizontal="center" wrapText="1"/>
    </xf>
    <xf numFmtId="2" fontId="48" fillId="0" borderId="7" xfId="0" applyNumberFormat="1" applyFont="1" applyBorder="1" applyAlignment="1">
      <alignment horizontal="center" wrapText="1"/>
    </xf>
    <xf numFmtId="2" fontId="0" fillId="16" borderId="1" xfId="0" applyNumberFormat="1" applyFill="1" applyBorder="1" applyAlignment="1">
      <alignment horizontal="center"/>
    </xf>
    <xf numFmtId="168" fontId="0" fillId="0" borderId="1" xfId="0" applyNumberFormat="1" applyBorder="1" applyAlignment="1">
      <alignment horizontal="center"/>
    </xf>
    <xf numFmtId="0" fontId="45" fillId="0" borderId="0" xfId="0" applyFont="1" applyAlignment="1">
      <alignment horizontal="center"/>
    </xf>
    <xf numFmtId="0" fontId="45" fillId="16" borderId="23" xfId="0" applyFont="1" applyFill="1" applyBorder="1" applyAlignment="1">
      <alignment horizontal="center"/>
    </xf>
    <xf numFmtId="2" fontId="45" fillId="0" borderId="1" xfId="0" applyNumberFormat="1" applyFont="1" applyBorder="1" applyAlignment="1">
      <alignment horizontal="center"/>
    </xf>
    <xf numFmtId="0" fontId="45" fillId="0" borderId="24" xfId="0" applyFont="1" applyBorder="1" applyAlignment="1">
      <alignment horizontal="center"/>
    </xf>
    <xf numFmtId="164" fontId="8" fillId="0" borderId="15" xfId="0" applyNumberFormat="1" applyFont="1" applyFill="1" applyBorder="1" applyAlignment="1">
      <alignment horizontal="center" vertical="center"/>
    </xf>
    <xf numFmtId="10" fontId="8" fillId="0" borderId="15" xfId="0" applyNumberFormat="1" applyFont="1" applyFill="1" applyBorder="1" applyAlignment="1">
      <alignment horizontal="center" vertical="center"/>
    </xf>
    <xf numFmtId="164" fontId="8" fillId="0" borderId="17" xfId="0" applyNumberFormat="1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left" wrapText="1"/>
    </xf>
    <xf numFmtId="0" fontId="35" fillId="0" borderId="2" xfId="0" applyFont="1" applyFill="1" applyBorder="1" applyAlignment="1">
      <alignment horizontal="left"/>
    </xf>
    <xf numFmtId="0" fontId="35" fillId="0" borderId="7" xfId="0" applyFont="1" applyFill="1" applyBorder="1" applyAlignment="1">
      <alignment horizontal="left"/>
    </xf>
    <xf numFmtId="0" fontId="0" fillId="9" borderId="10" xfId="0" applyFill="1" applyBorder="1" applyAlignment="1">
      <alignment horizontal="left" vertical="center"/>
    </xf>
    <xf numFmtId="0" fontId="0" fillId="9" borderId="2" xfId="0" applyFill="1" applyBorder="1" applyAlignment="1">
      <alignment horizontal="left" vertical="center"/>
    </xf>
    <xf numFmtId="0" fontId="0" fillId="9" borderId="7" xfId="0" applyFill="1" applyBorder="1" applyAlignment="1">
      <alignment horizontal="left" vertical="center"/>
    </xf>
    <xf numFmtId="0" fontId="14" fillId="9" borderId="13" xfId="0" applyFont="1" applyFill="1" applyBorder="1" applyAlignment="1">
      <alignment horizontal="left" vertical="center"/>
    </xf>
    <xf numFmtId="0" fontId="14" fillId="9" borderId="5" xfId="0" applyFont="1" applyFill="1" applyBorder="1" applyAlignment="1">
      <alignment horizontal="left" vertical="center"/>
    </xf>
    <xf numFmtId="0" fontId="0" fillId="9" borderId="1" xfId="0" applyFill="1" applyBorder="1" applyAlignment="1">
      <alignment horizontal="center" vertical="center"/>
    </xf>
    <xf numFmtId="0" fontId="0" fillId="9" borderId="13" xfId="0" applyFill="1" applyBorder="1" applyAlignment="1">
      <alignment horizontal="center" vertical="center"/>
    </xf>
    <xf numFmtId="0" fontId="0" fillId="9" borderId="5" xfId="0" applyFill="1" applyBorder="1" applyAlignment="1">
      <alignment horizontal="center" vertical="center"/>
    </xf>
    <xf numFmtId="0" fontId="0" fillId="9" borderId="1" xfId="0" applyFill="1" applyBorder="1" applyAlignment="1">
      <alignment horizontal="left" vertical="center"/>
    </xf>
    <xf numFmtId="0" fontId="33" fillId="5" borderId="1" xfId="0" applyFont="1" applyFill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4" fillId="14" borderId="25" xfId="21" applyFill="1" applyBorder="1" applyAlignment="1">
      <alignment horizontal="left"/>
    </xf>
    <xf numFmtId="0" fontId="4" fillId="14" borderId="12" xfId="21" applyFill="1" applyBorder="1" applyAlignment="1">
      <alignment horizontal="left"/>
    </xf>
    <xf numFmtId="0" fontId="23" fillId="0" borderId="26" xfId="0" applyFont="1" applyBorder="1" applyAlignment="1">
      <alignment horizontal="center"/>
    </xf>
    <xf numFmtId="0" fontId="23" fillId="0" borderId="27" xfId="0" applyFont="1" applyBorder="1" applyAlignment="1">
      <alignment horizontal="center"/>
    </xf>
    <xf numFmtId="0" fontId="23" fillId="0" borderId="28" xfId="0" applyFont="1" applyBorder="1" applyAlignment="1">
      <alignment horizontal="center"/>
    </xf>
    <xf numFmtId="15" fontId="44" fillId="14" borderId="29" xfId="0" applyNumberFormat="1" applyFont="1" applyFill="1" applyBorder="1" applyAlignment="1">
      <alignment horizontal="left"/>
    </xf>
    <xf numFmtId="15" fontId="44" fillId="14" borderId="30" xfId="0" applyNumberFormat="1" applyFont="1" applyFill="1" applyBorder="1" applyAlignment="1">
      <alignment horizontal="left"/>
    </xf>
    <xf numFmtId="0" fontId="4" fillId="17" borderId="10" xfId="21" applyFill="1" applyBorder="1" applyAlignment="1">
      <alignment horizontal="left" vertical="top" wrapText="1"/>
    </xf>
    <xf numFmtId="0" fontId="4" fillId="17" borderId="2" xfId="21" applyFill="1" applyBorder="1" applyAlignment="1">
      <alignment horizontal="left" vertical="top" wrapText="1"/>
    </xf>
    <xf numFmtId="0" fontId="4" fillId="17" borderId="7" xfId="21" applyFill="1" applyBorder="1" applyAlignment="1">
      <alignment horizontal="left" vertical="top" wrapText="1"/>
    </xf>
    <xf numFmtId="0" fontId="45" fillId="0" borderId="31" xfId="0" applyFont="1" applyBorder="1" applyAlignment="1">
      <alignment horizontal="center"/>
    </xf>
    <xf numFmtId="0" fontId="45" fillId="0" borderId="32" xfId="0" applyFont="1" applyBorder="1" applyAlignment="1">
      <alignment horizontal="center"/>
    </xf>
    <xf numFmtId="0" fontId="45" fillId="0" borderId="19" xfId="0" applyFont="1" applyBorder="1" applyAlignment="1">
      <alignment horizontal="center"/>
    </xf>
    <xf numFmtId="0" fontId="4" fillId="14" borderId="13" xfId="21" applyFill="1" applyBorder="1" applyAlignment="1">
      <alignment horizontal="left"/>
    </xf>
    <xf numFmtId="0" fontId="4" fillId="14" borderId="3" xfId="21" applyFill="1" applyBorder="1" applyAlignment="1">
      <alignment horizontal="left"/>
    </xf>
    <xf numFmtId="0" fontId="0" fillId="0" borderId="5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0" fillId="0" borderId="34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46" fillId="14" borderId="13" xfId="0" applyFont="1" applyFill="1" applyBorder="1" applyAlignment="1">
      <alignment horizontal="left"/>
    </xf>
    <xf numFmtId="0" fontId="46" fillId="14" borderId="3" xfId="0" applyFont="1" applyFill="1" applyBorder="1" applyAlignment="1">
      <alignment horizontal="left"/>
    </xf>
    <xf numFmtId="0" fontId="46" fillId="14" borderId="5" xfId="0" applyFont="1" applyFill="1" applyBorder="1" applyAlignment="1">
      <alignment horizontal="left"/>
    </xf>
    <xf numFmtId="15" fontId="4" fillId="14" borderId="13" xfId="21" applyNumberFormat="1" applyFill="1" applyBorder="1" applyAlignment="1">
      <alignment horizontal="left"/>
    </xf>
    <xf numFmtId="15" fontId="4" fillId="14" borderId="3" xfId="21" applyNumberFormat="1" applyFill="1" applyBorder="1" applyAlignment="1">
      <alignment horizontal="left"/>
    </xf>
    <xf numFmtId="0" fontId="4" fillId="14" borderId="13" xfId="21" applyFill="1" applyBorder="1"/>
    <xf numFmtId="0" fontId="4" fillId="14" borderId="3" xfId="21" applyFill="1" applyBorder="1"/>
    <xf numFmtId="0" fontId="14" fillId="0" borderId="25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5" fillId="0" borderId="0" xfId="0" applyFont="1" applyAlignment="1">
      <alignment horizontal="right" vertical="center"/>
    </xf>
  </cellXfs>
  <cellStyles count="1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blp_column_header" xfId="20"/>
    <cellStyle name="Hiperlink" xfId="21"/>
    <cellStyle name="Moeda 2" xfId="22"/>
    <cellStyle name="Normal 2" xfId="23"/>
    <cellStyle name="Porcentagem" xfId="24"/>
    <cellStyle name="Porcentagem 2" xfId="25"/>
    <cellStyle name="Vírgula" xfId="26"/>
    <cellStyle name="Vírgula 2" xfId="27"/>
    <cellStyle name="Moeda" xfId="28"/>
    <cellStyle name="ColumnHeaderNormal" xfId="29"/>
    <cellStyle name="TextNormal" xfId="30"/>
  </cellStyles>
  <dxfs count="22">
    <dxf>
      <numFmt numFmtId="177" formatCode="0.00"/>
      <alignment horizontal="center" vertical="bottom" textRotation="0" wrapText="1" shrinkToFit="1" readingOrder="0"/>
    </dxf>
    <dxf>
      <numFmt numFmtId="177" formatCode="0.00"/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numFmt numFmtId="177" formatCode="0.00"/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numFmt numFmtId="177" formatCode="0.00"/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alignment horizontal="center" vertical="bottom" textRotation="0" wrapText="1" shrinkToFit="1" readingOrder="0"/>
    </dxf>
    <dxf>
      <numFmt numFmtId="177" formatCode="0.00"/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numFmt numFmtId="178" formatCode="0.00%"/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numFmt numFmtId="178" formatCode="0.00%"/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numFmt numFmtId="164" formatCode="0.0000"/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numFmt numFmtId="177" formatCode="0.00"/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numFmt numFmtId="178" formatCode="0.00%"/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numFmt numFmtId="177" formatCode="0.00"/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numFmt numFmtId="178" formatCode="0.00%"/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numFmt numFmtId="178" formatCode="0.00%"/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numFmt numFmtId="177" formatCode="0.00"/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alignment horizontal="general" vertical="bottom" textRotation="0" wrapText="1" shrinkToFit="1" readingOrder="0"/>
      <border>
        <left style="thin"/>
        <right style="thin"/>
        <top style="thin"/>
        <bottom style="thin"/>
      </border>
    </dxf>
    <dxf>
      <border>
        <top style="thin"/>
      </border>
    </dxf>
    <dxf>
      <border>
        <left style="thin"/>
        <right style="thin"/>
        <top style="thin"/>
        <bottom style="thin"/>
      </border>
    </dxf>
    <dxf>
      <alignment horizontal="center" vertical="bottom" textRotation="0" wrapText="1" shrinkToFit="1" readingOrder="0"/>
    </dxf>
    <dxf>
      <border>
        <bottom style="thin"/>
      </border>
    </dxf>
    <dxf>
      <font>
        <b val="0"/>
        <i/>
        <u val="none"/>
        <strike val="0"/>
        <sz val="10"/>
        <name val="Verdana"/>
        <color auto="1"/>
        <condense val="0"/>
        <extend val="0"/>
      </font>
      <alignment horizontal="center" vertical="bottom" textRotation="0" wrapText="1" shrinkToFit="1" readingOrder="0"/>
      <border>
        <left style="thin"/>
        <right style="thin"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connections" Target="connections.xml" /><Relationship Id="rId16" Type="http://schemas.openxmlformats.org/officeDocument/2006/relationships/customXml" Target="../customXml/item1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SP500 (retorno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anual)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rm!$B$8:$B$37</c:f>
              <c:numCache/>
            </c:numRef>
          </c:cat>
          <c:val>
            <c:numRef>
              <c:f>rm!$C$8:$C$37</c:f>
              <c:numCache/>
            </c:numRef>
          </c:val>
          <c:smooth val="0"/>
        </c:ser>
        <c:axId val="15915944"/>
        <c:axId val="9025769"/>
      </c:lineChart>
      <c:catAx>
        <c:axId val="159159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9025769"/>
        <c:crosses val="autoZero"/>
        <c:auto val="1"/>
        <c:lblOffset val="100"/>
        <c:noMultiLvlLbl val="0"/>
      </c:catAx>
      <c:valAx>
        <c:axId val="9025769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5915944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pt-BR"/>
  <c:printSettings xmlns:c="http://schemas.openxmlformats.org/drawingml/2006/chart">
    <c:headerFooter/>
    <c:pageMargins b="0.78740157499999996" l="0.511811024" r="0.511811024" t="0.78740157499999996" header="0.31496062000000002" footer="0.31496062000000002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rp!$E$8:$E$127</c:f>
              <c:strCache/>
            </c:strRef>
          </c:cat>
          <c:val>
            <c:numRef>
              <c:f>rp!$F$8:$F$127</c:f>
              <c:numCache/>
            </c:numRef>
          </c:val>
          <c:smooth val="0"/>
        </c:ser>
        <c:axId val="14123058"/>
        <c:axId val="59998659"/>
      </c:lineChart>
      <c:dateAx>
        <c:axId val="14123058"/>
        <c:scaling>
          <c:orientation val="minMax"/>
        </c:scaling>
        <c:axPos val="b"/>
        <c:delete val="0"/>
        <c:numFmt formatCode="[$-416]mmm\-yy;@" sourceLinked="1"/>
        <c:majorTickMark val="out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9998659"/>
        <c:crosses val="autoZero"/>
        <c:auto val="1"/>
        <c:baseTimeUnit val="months"/>
        <c:noMultiLvlLbl val="0"/>
      </c:dateAx>
      <c:valAx>
        <c:axId val="59998659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4123058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pt-BR"/>
  <c:printSettings xmlns:c="http://schemas.openxmlformats.org/drawingml/2006/chart">
    <c:headerFooter/>
    <c:pageMargins b="0.78740157499999996" l="0.511811024" r="0.511811024" t="0.78740157499999996" header="0.31496062000000002" footer="0.31496062000000002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Inflação!$B$27:$B$36</c:f>
              <c:numCache/>
            </c:numRef>
          </c:cat>
          <c:val>
            <c:numRef>
              <c:f>Inflação!$C$27:$C$36</c:f>
              <c:numCache/>
            </c:numRef>
          </c:val>
        </c:ser>
        <c:overlap val="-27"/>
        <c:gapWidth val="219"/>
        <c:axId val="3117020"/>
        <c:axId val="28053181"/>
      </c:barChart>
      <c:catAx>
        <c:axId val="31170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8053181"/>
        <c:crosses val="autoZero"/>
        <c:auto val="1"/>
        <c:lblOffset val="100"/>
        <c:noMultiLvlLbl val="0"/>
      </c:catAx>
      <c:valAx>
        <c:axId val="28053181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117020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pt-BR"/>
  <c:printSettings xmlns:c="http://schemas.openxmlformats.org/drawingml/2006/chart">
    <c:headerFooter/>
    <c:pageMargins b="0.78740157499999996" l="0.511811024" r="0.511811024" t="0.78740157499999996" header="0.31496062000000002" footer="0.31496062000000002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228600</xdr:colOff>
      <xdr:row>13</xdr:row>
      <xdr:rowOff>161925</xdr:rowOff>
    </xdr:from>
    <xdr:to>
      <xdr:col>10</xdr:col>
      <xdr:colOff>19050</xdr:colOff>
      <xdr:row>28</xdr:row>
      <xdr:rowOff>47625</xdr:rowOff>
    </xdr:to>
    <xdr:graphicFrame macro="">
      <xdr:nvGraphicFramePr>
        <xdr:cNvPr id="3" name="Gráfico 2"/>
        <xdr:cNvGraphicFramePr/>
      </xdr:nvGraphicFramePr>
      <xdr:xfrm>
        <a:off x="2914650" y="2981325"/>
        <a:ext cx="42291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409575</xdr:colOff>
      <xdr:row>8</xdr:row>
      <xdr:rowOff>57150</xdr:rowOff>
    </xdr:from>
    <xdr:to>
      <xdr:col>17</xdr:col>
      <xdr:colOff>238125</xdr:colOff>
      <xdr:row>22</xdr:row>
      <xdr:rowOff>133350</xdr:rowOff>
    </xdr:to>
    <xdr:graphicFrame macro="">
      <xdr:nvGraphicFramePr>
        <xdr:cNvPr id="2" name="Gráfico 1"/>
        <xdr:cNvGraphicFramePr/>
      </xdr:nvGraphicFramePr>
      <xdr:xfrm>
        <a:off x="6867525" y="16668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390525</xdr:colOff>
      <xdr:row>6</xdr:row>
      <xdr:rowOff>9525</xdr:rowOff>
    </xdr:from>
    <xdr:to>
      <xdr:col>14</xdr:col>
      <xdr:colOff>209550</xdr:colOff>
      <xdr:row>20</xdr:row>
      <xdr:rowOff>85725</xdr:rowOff>
    </xdr:to>
    <xdr:graphicFrame macro="">
      <xdr:nvGraphicFramePr>
        <xdr:cNvPr id="3" name="Gráfico 2"/>
        <xdr:cNvGraphicFramePr/>
      </xdr:nvGraphicFramePr>
      <xdr:xfrm>
        <a:off x="4533900" y="1238250"/>
        <a:ext cx="45434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9a5c513be41fc6e\AGR\ATIVIDADES%20ESPEC&#205;FICAS\TARIFAS\Revis&#227;o%20Tarif&#225;ria%20Ordin&#225;ria%202019-2020\PLANILHAS%20REVIS&#195;O%202021\bet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planations &amp; FAQ"/>
      <sheetName val="Industry Averages"/>
      <sheetName val="Inputs"/>
    </sheetNames>
    <sheetDataSet>
      <sheetData sheetId="0"/>
      <sheetData sheetId="1">
        <row r="11">
          <cell r="H11">
            <v>0.7710888722246941</v>
          </cell>
          <cell r="L11">
            <v>0.7384663721408828</v>
          </cell>
          <cell r="M11">
            <v>0.9101819901547804</v>
          </cell>
          <cell r="N11">
            <v>0.7842789705942915</v>
          </cell>
          <cell r="O11">
            <v>0.8679813153566758</v>
          </cell>
          <cell r="P11">
            <v>0.9349531429448596</v>
          </cell>
        </row>
        <row r="12">
          <cell r="H12">
            <v>0.9103025999155656</v>
          </cell>
          <cell r="L12">
            <v>1.1953920656189123</v>
          </cell>
          <cell r="M12">
            <v>0.9370323510998964</v>
          </cell>
          <cell r="N12">
            <v>0.9923323212910212</v>
          </cell>
          <cell r="O12">
            <v>1.09222603297197</v>
          </cell>
          <cell r="P12">
            <v>1.078522159887352</v>
          </cell>
        </row>
        <row r="13">
          <cell r="H13">
            <v>0.9137325131809052</v>
          </cell>
          <cell r="L13">
            <v>0.8452993116296698</v>
          </cell>
          <cell r="M13">
            <v>0.7608122288356158</v>
          </cell>
          <cell r="N13">
            <v>0.6732804223588614</v>
          </cell>
          <cell r="O13">
            <v>0.6344901276087225</v>
          </cell>
          <cell r="P13">
            <v>0.8436729976274394</v>
          </cell>
        </row>
        <row r="14">
          <cell r="H14">
            <v>0.9388644583027517</v>
          </cell>
          <cell r="L14">
            <v>0.8817528303813614</v>
          </cell>
          <cell r="M14">
            <v>0.7052309544423673</v>
          </cell>
          <cell r="N14">
            <v>0.8509572703612303</v>
          </cell>
          <cell r="O14">
            <v>0.7631729241326889</v>
          </cell>
          <cell r="P14">
            <v>0.8296410009433827</v>
          </cell>
        </row>
        <row r="15">
          <cell r="H15">
            <v>1.0472517867264415</v>
          </cell>
          <cell r="L15">
            <v>0.47138066877424006</v>
          </cell>
          <cell r="M15">
            <v>0.37928329212752937</v>
          </cell>
          <cell r="N15">
            <v>0.5922619969125784</v>
          </cell>
          <cell r="O15">
            <v>0.3418710955309782</v>
          </cell>
          <cell r="P15">
            <v>0.5257350397759242</v>
          </cell>
        </row>
        <row r="16">
          <cell r="H16">
            <v>1.091845771962285</v>
          </cell>
          <cell r="L16">
            <v>1.0847454262865814</v>
          </cell>
          <cell r="M16">
            <v>0.9367122347094665</v>
          </cell>
          <cell r="N16">
            <v>0.9200445636859333</v>
          </cell>
          <cell r="O16">
            <v>0.9678850643412212</v>
          </cell>
          <cell r="P16">
            <v>0.9469935769993065</v>
          </cell>
        </row>
        <row r="17">
          <cell r="H17">
            <v>0.5941448338327675</v>
          </cell>
          <cell r="L17">
            <v>0.4735351267677558</v>
          </cell>
          <cell r="M17">
            <v>0.4052682637896448</v>
          </cell>
          <cell r="N17">
            <v>0.32250415910787117</v>
          </cell>
          <cell r="O17">
            <v>0.4282334507505517</v>
          </cell>
          <cell r="P17">
            <v>0.5595414670761663</v>
          </cell>
        </row>
        <row r="18">
          <cell r="H18">
            <v>0.5979069759936423</v>
          </cell>
          <cell r="L18">
            <v>0.3632766129587277</v>
          </cell>
          <cell r="M18">
            <v>0.36438911849532657</v>
          </cell>
          <cell r="N18">
            <v>0.38572641464055496</v>
          </cell>
          <cell r="O18">
            <v>0.4043516578768579</v>
          </cell>
          <cell r="P18">
            <v>0.4313155820626237</v>
          </cell>
        </row>
        <row r="19">
          <cell r="H19">
            <v>0.6748569072566616</v>
          </cell>
          <cell r="L19">
            <v>0.8180933816000725</v>
          </cell>
          <cell r="M19">
            <v>0.7101372361212918</v>
          </cell>
          <cell r="N19">
            <v>1.1198147273755252</v>
          </cell>
          <cell r="O19">
            <v>1.0479649012287298</v>
          </cell>
          <cell r="P19">
            <v>0.9188825577761112</v>
          </cell>
        </row>
        <row r="20">
          <cell r="H20">
            <v>0.7063079859174041</v>
          </cell>
          <cell r="L20">
            <v>0.9893615587239133</v>
          </cell>
          <cell r="M20">
            <v>0.7781055630963416</v>
          </cell>
          <cell r="N20">
            <v>0.6268055812355047</v>
          </cell>
          <cell r="O20">
            <v>1.0445632745746374</v>
          </cell>
          <cell r="P20">
            <v>1.0907131928183842</v>
          </cell>
        </row>
        <row r="21">
          <cell r="H21">
            <v>0.6497178189669959</v>
          </cell>
          <cell r="L21">
            <v>0.7536637520408219</v>
          </cell>
          <cell r="M21">
            <v>0.7000400414716825</v>
          </cell>
          <cell r="N21">
            <v>0.6509782097672407</v>
          </cell>
          <cell r="O21">
            <v>0.5086546647315182</v>
          </cell>
          <cell r="P21">
            <v>0.729937390293151</v>
          </cell>
        </row>
        <row r="22">
          <cell r="H22">
            <v>0.5727437184612131</v>
          </cell>
          <cell r="L22">
            <v>0.45570813127557197</v>
          </cell>
          <cell r="M22">
            <v>0.42127089286675984</v>
          </cell>
          <cell r="N22">
            <v>0.5441746682636267</v>
          </cell>
          <cell r="O22">
            <v>0.4576710177663197</v>
          </cell>
          <cell r="P22">
            <v>0.5676743238719565</v>
          </cell>
        </row>
        <row r="23">
          <cell r="H23">
            <v>0.9684967527337779</v>
          </cell>
          <cell r="L23">
            <v>0.9803523618705265</v>
          </cell>
          <cell r="M23">
            <v>0.8695294006831317</v>
          </cell>
          <cell r="N23">
            <v>0.98593416861193</v>
          </cell>
          <cell r="O23">
            <v>0.9149343033203543</v>
          </cell>
          <cell r="P23">
            <v>1.0185312839204805</v>
          </cell>
        </row>
        <row r="24">
          <cell r="H24">
            <v>0.8285116002563457</v>
          </cell>
          <cell r="L24">
            <v>0.9498269783318233</v>
          </cell>
          <cell r="M24">
            <v>0.8491443052867629</v>
          </cell>
          <cell r="N24">
            <v>1.0067303638556147</v>
          </cell>
          <cell r="O24">
            <v>1.0001911265533716</v>
          </cell>
          <cell r="P24">
            <v>0.8948866171646999</v>
          </cell>
        </row>
        <row r="25">
          <cell r="H25">
            <v>0.6982205235535328</v>
          </cell>
          <cell r="L25">
            <v>0.8852767872810033</v>
          </cell>
          <cell r="M25">
            <v>0.8202496706798861</v>
          </cell>
          <cell r="N25">
            <v>0.6674683447821269</v>
          </cell>
          <cell r="O25">
            <v>0.761515774451065</v>
          </cell>
          <cell r="P25">
            <v>0.776608279328833</v>
          </cell>
        </row>
        <row r="26">
          <cell r="H26">
            <v>0.7591788658675822</v>
          </cell>
          <cell r="L26">
            <v>0.8072569695201738</v>
          </cell>
          <cell r="M26">
            <v>0.6777352271033878</v>
          </cell>
          <cell r="N26">
            <v>0.9648998854705882</v>
          </cell>
          <cell r="O26">
            <v>1.1226945412373202</v>
          </cell>
          <cell r="P26">
            <v>0.9929566124984756</v>
          </cell>
        </row>
        <row r="27">
          <cell r="H27">
            <v>1.0324036655167612</v>
          </cell>
          <cell r="L27">
            <v>1.2650470656106723</v>
          </cell>
          <cell r="M27">
            <v>1.2197952276165127</v>
          </cell>
          <cell r="N27">
            <v>1.7946860305975219</v>
          </cell>
          <cell r="O27">
            <v>1.4913554180375088</v>
          </cell>
          <cell r="P27">
            <v>1.2147165368811397</v>
          </cell>
        </row>
        <row r="28">
          <cell r="H28">
            <v>0.8166923465684208</v>
          </cell>
          <cell r="L28">
            <v>1.0143943542009635</v>
          </cell>
          <cell r="M28">
            <v>0.9815033284538207</v>
          </cell>
          <cell r="N28">
            <v>0.9484995643581249</v>
          </cell>
          <cell r="O28">
            <v>0.9890237899947718</v>
          </cell>
          <cell r="P28">
            <v>0.9648570942816654</v>
          </cell>
        </row>
        <row r="29">
          <cell r="H29">
            <v>0.5594524496194488</v>
          </cell>
          <cell r="L29">
            <v>0.38687819831720366</v>
          </cell>
          <cell r="M29">
            <v>0.6054033794571696</v>
          </cell>
          <cell r="N29">
            <v>1.0423911214911201</v>
          </cell>
          <cell r="O29">
            <v>0.967284291647994</v>
          </cell>
          <cell r="P29">
            <v>1.0486643640232785</v>
          </cell>
        </row>
        <row r="30">
          <cell r="H30">
            <v>0.9376812492225349</v>
          </cell>
          <cell r="L30">
            <v>0.9999471342974805</v>
          </cell>
          <cell r="M30">
            <v>0.8307121872975409</v>
          </cell>
          <cell r="N30">
            <v>0.9440317653237997</v>
          </cell>
          <cell r="O30">
            <v>1.0462592460215911</v>
          </cell>
          <cell r="P30">
            <v>0.9528662646292019</v>
          </cell>
        </row>
        <row r="31">
          <cell r="H31">
            <v>1.1385519827896617</v>
          </cell>
          <cell r="L31">
            <v>1.219678251088295</v>
          </cell>
          <cell r="M31">
            <v>0.9437684959659318</v>
          </cell>
          <cell r="N31">
            <v>0.9283256274404466</v>
          </cell>
          <cell r="O31">
            <v>1.4982789281613096</v>
          </cell>
          <cell r="P31">
            <v>1.6400833392351297</v>
          </cell>
        </row>
        <row r="32">
          <cell r="H32">
            <v>0.8701154085863171</v>
          </cell>
          <cell r="L32">
            <v>1.178961428130513</v>
          </cell>
          <cell r="M32">
            <v>1.0238598785072637</v>
          </cell>
          <cell r="N32">
            <v>0.9525776924015863</v>
          </cell>
          <cell r="O32">
            <v>1.149597054125011</v>
          </cell>
          <cell r="P32">
            <v>1.10359654774166</v>
          </cell>
        </row>
        <row r="33">
          <cell r="H33">
            <v>0.8910295956839558</v>
          </cell>
          <cell r="L33">
            <v>0.735705629144112</v>
          </cell>
          <cell r="M33">
            <v>0.6293062723719831</v>
          </cell>
          <cell r="N33">
            <v>1.013544009780858</v>
          </cell>
          <cell r="O33">
            <v>1.1438090814341535</v>
          </cell>
          <cell r="P33">
            <v>1.2484828302966493</v>
          </cell>
        </row>
        <row r="34">
          <cell r="H34">
            <v>0.8504659203376359</v>
          </cell>
          <cell r="L34">
            <v>1.1948507312665528</v>
          </cell>
          <cell r="M34">
            <v>1.2459331067907498</v>
          </cell>
          <cell r="N34">
            <v>1.356530917137498</v>
          </cell>
          <cell r="O34">
            <v>1.4307835597315306</v>
          </cell>
          <cell r="P34">
            <v>1.3891731337867141</v>
          </cell>
        </row>
        <row r="35">
          <cell r="H35">
            <v>0.8361109611877694</v>
          </cell>
          <cell r="L35">
            <v>0.939009770823584</v>
          </cell>
          <cell r="M35">
            <v>0.9259313110203178</v>
          </cell>
          <cell r="N35">
            <v>1.1295686400812541</v>
          </cell>
          <cell r="O35">
            <v>1.3790871702678402</v>
          </cell>
          <cell r="P35">
            <v>1.2856575366949226</v>
          </cell>
        </row>
        <row r="36">
          <cell r="H36">
            <v>1.0687032598564232</v>
          </cell>
          <cell r="L36">
            <v>0.859296431522616</v>
          </cell>
          <cell r="M36">
            <v>1.0467335023136517</v>
          </cell>
          <cell r="N36">
            <v>0.9581616521364766</v>
          </cell>
          <cell r="O36">
            <v>1.1083755117525074</v>
          </cell>
          <cell r="P36">
            <v>1.3560146590000444</v>
          </cell>
        </row>
        <row r="37">
          <cell r="H37">
            <v>1.0001547798510189</v>
          </cell>
          <cell r="L37">
            <v>1.0305869828588605</v>
          </cell>
          <cell r="M37">
            <v>1.0350924136130288</v>
          </cell>
          <cell r="N37">
            <v>1.0244695712358811</v>
          </cell>
          <cell r="O37">
            <v>1.1823979253907428</v>
          </cell>
          <cell r="P37">
            <v>1.307118859086069</v>
          </cell>
        </row>
        <row r="38">
          <cell r="H38">
            <v>1.0100437842578767</v>
          </cell>
          <cell r="L38">
            <v>1.164240864957417</v>
          </cell>
          <cell r="M38">
            <v>0.9713380466449411</v>
          </cell>
          <cell r="N38">
            <v>1.0791543873676892</v>
          </cell>
          <cell r="O38">
            <v>1.2240277060430294</v>
          </cell>
          <cell r="P38">
            <v>1.25079435757328</v>
          </cell>
        </row>
        <row r="39">
          <cell r="H39">
            <v>0.8572955659107067</v>
          </cell>
          <cell r="L39">
            <v>0.9797732715355728</v>
          </cell>
          <cell r="M39">
            <v>0.8258592072488711</v>
          </cell>
          <cell r="N39">
            <v>0.9133221236941327</v>
          </cell>
          <cell r="O39">
            <v>0.9606603035174501</v>
          </cell>
          <cell r="P39">
            <v>1.070921529276746</v>
          </cell>
        </row>
        <row r="40">
          <cell r="H40">
            <v>0.9536904561931626</v>
          </cell>
          <cell r="L40">
            <v>1.0654127428021691</v>
          </cell>
          <cell r="M40">
            <v>1.0094288297404486</v>
          </cell>
          <cell r="N40">
            <v>1.128052653961941</v>
          </cell>
          <cell r="O40">
            <v>0.810158783963093</v>
          </cell>
          <cell r="P40">
            <v>1.3250378765861548</v>
          </cell>
        </row>
        <row r="41">
          <cell r="H41">
            <v>0.8377594779575973</v>
          </cell>
          <cell r="L41">
            <v>0.9782923489962891</v>
          </cell>
          <cell r="M41">
            <v>0.9657898827654376</v>
          </cell>
          <cell r="N41">
            <v>0.9571668315797424</v>
          </cell>
          <cell r="O41">
            <v>1.2140124334135816</v>
          </cell>
          <cell r="P41">
            <v>1.2017030374551592</v>
          </cell>
        </row>
        <row r="42">
          <cell r="H42">
            <v>0.8204162405695642</v>
          </cell>
          <cell r="L42">
            <v>0.8219558091889966</v>
          </cell>
          <cell r="M42">
            <v>0.6280157635285712</v>
          </cell>
          <cell r="N42">
            <v>0.6997748184259298</v>
          </cell>
          <cell r="O42">
            <v>0.9601751957992237</v>
          </cell>
          <cell r="P42">
            <v>1.0485101305295534</v>
          </cell>
        </row>
        <row r="43">
          <cell r="H43">
            <v>0.6840937503175636</v>
          </cell>
          <cell r="L43">
            <v>0.7741951066487622</v>
          </cell>
          <cell r="M43">
            <v>0.6158204254706283</v>
          </cell>
          <cell r="N43">
            <v>0.5573708215542307</v>
          </cell>
          <cell r="O43">
            <v>0.49587806644422544</v>
          </cell>
          <cell r="P43">
            <v>0.6274511480684076</v>
          </cell>
        </row>
        <row r="44">
          <cell r="H44">
            <v>0.10798894805453771</v>
          </cell>
          <cell r="L44">
            <v>0.0558494718753152</v>
          </cell>
          <cell r="M44">
            <v>0.06763114645155288</v>
          </cell>
          <cell r="N44">
            <v>0.07028908032575622</v>
          </cell>
          <cell r="O44">
            <v>0.07561533503134525</v>
          </cell>
          <cell r="P44">
            <v>0.09826313785398752</v>
          </cell>
        </row>
        <row r="45">
          <cell r="H45">
            <v>0.5308887682515312</v>
          </cell>
          <cell r="L45">
            <v>0.7416481757000527</v>
          </cell>
          <cell r="M45">
            <v>0.6294578780779845</v>
          </cell>
          <cell r="N45">
            <v>0.5563190172027664</v>
          </cell>
          <cell r="O45">
            <v>0.6114219919250382</v>
          </cell>
          <cell r="P45">
            <v>0.6968082479529737</v>
          </cell>
        </row>
        <row r="46">
          <cell r="H46">
            <v>0.8038954894148037</v>
          </cell>
          <cell r="L46">
            <v>0.6108382574563238</v>
          </cell>
          <cell r="M46">
            <v>0.927823344326387</v>
          </cell>
          <cell r="N46">
            <v>1.4147585160608243</v>
          </cell>
          <cell r="O46">
            <v>1.234429635135682</v>
          </cell>
          <cell r="P46">
            <v>0.6577661732913673</v>
          </cell>
        </row>
        <row r="47">
          <cell r="H47">
            <v>0.7776428982019439</v>
          </cell>
          <cell r="L47">
            <v>1.003465779242618</v>
          </cell>
          <cell r="M47">
            <v>0.6931924578289069</v>
          </cell>
          <cell r="N47">
            <v>0.6736865696897676</v>
          </cell>
          <cell r="O47">
            <v>0.6678086467719215</v>
          </cell>
          <cell r="P47">
            <v>0.8183273103323906</v>
          </cell>
        </row>
        <row r="48">
          <cell r="H48">
            <v>0.6761958764160676</v>
          </cell>
          <cell r="L48">
            <v>0.842134293840427</v>
          </cell>
          <cell r="M48">
            <v>0.4686080620695469</v>
          </cell>
          <cell r="N48">
            <v>0.7201596450679836</v>
          </cell>
          <cell r="O48">
            <v>0.7987630939198215</v>
          </cell>
          <cell r="P48">
            <v>0.593772952019942</v>
          </cell>
        </row>
        <row r="49">
          <cell r="H49">
            <v>0.8002022222608018</v>
          </cell>
          <cell r="L49">
            <v>0.9169735409969484</v>
          </cell>
          <cell r="M49">
            <v>0.9228608512768256</v>
          </cell>
          <cell r="N49">
            <v>0.8850834696659141</v>
          </cell>
          <cell r="O49">
            <v>1.0412420580286896</v>
          </cell>
          <cell r="P49">
            <v>0.9818186838686335</v>
          </cell>
        </row>
        <row r="50">
          <cell r="H50">
            <v>0.7371571051279667</v>
          </cell>
          <cell r="L50">
            <v>0.8905148234023309</v>
          </cell>
          <cell r="M50">
            <v>0.8183064797426728</v>
          </cell>
          <cell r="N50">
            <v>0.8238203547531933</v>
          </cell>
          <cell r="O50">
            <v>1.0266507370055664</v>
          </cell>
          <cell r="P50">
            <v>0.9462382149452834</v>
          </cell>
        </row>
        <row r="51">
          <cell r="H51">
            <v>0.7527762913735137</v>
          </cell>
          <cell r="L51">
            <v>0.9867308827630387</v>
          </cell>
          <cell r="M51">
            <v>0.8312183856595623</v>
          </cell>
          <cell r="N51">
            <v>0.8837080124216079</v>
          </cell>
          <cell r="O51">
            <v>1.1770734443491222</v>
          </cell>
          <cell r="P51">
            <v>1.152697351786613</v>
          </cell>
        </row>
        <row r="52">
          <cell r="H52">
            <v>1.3259837174034685</v>
          </cell>
          <cell r="L52">
            <v>0.8107315261768017</v>
          </cell>
          <cell r="M52">
            <v>0.7680004276264145</v>
          </cell>
          <cell r="N52">
            <v>0.8948281626696453</v>
          </cell>
          <cell r="O52">
            <v>0.7246149165867888</v>
          </cell>
          <cell r="P52">
            <v>0.6640558389827699</v>
          </cell>
        </row>
        <row r="53">
          <cell r="H53">
            <v>0.8036971111274536</v>
          </cell>
          <cell r="L53">
            <v>0.44125508081978904</v>
          </cell>
          <cell r="M53">
            <v>0.4451956659198778</v>
          </cell>
          <cell r="N53">
            <v>0.5122854446277495</v>
          </cell>
          <cell r="O53">
            <v>0.5521951118294665</v>
          </cell>
          <cell r="P53">
            <v>0.6255623897598616</v>
          </cell>
        </row>
        <row r="54">
          <cell r="H54">
            <v>1.185661145872991</v>
          </cell>
          <cell r="L54">
            <v>0.6791557878888513</v>
          </cell>
          <cell r="M54">
            <v>0.6674917638588762</v>
          </cell>
          <cell r="N54">
            <v>0.7441594623286917</v>
          </cell>
          <cell r="O54">
            <v>0.7117119465176714</v>
          </cell>
          <cell r="P54">
            <v>0.9144446236425152</v>
          </cell>
        </row>
        <row r="55">
          <cell r="H55">
            <v>0.6829888736707932</v>
          </cell>
          <cell r="L55">
            <v>0.9149796629650655</v>
          </cell>
          <cell r="M55">
            <v>0.68817620468485</v>
          </cell>
          <cell r="N55">
            <v>0.8792693328773405</v>
          </cell>
          <cell r="O55">
            <v>0.9972506674830345</v>
          </cell>
          <cell r="P55">
            <v>0.9370572448948898</v>
          </cell>
        </row>
        <row r="56">
          <cell r="H56">
            <v>0.9738762809653971</v>
          </cell>
          <cell r="L56">
            <v>0.9175669579682862</v>
          </cell>
          <cell r="M56">
            <v>0.8702039671300968</v>
          </cell>
          <cell r="N56">
            <v>0.8210260413619495</v>
          </cell>
          <cell r="O56">
            <v>1.04761476043476</v>
          </cell>
          <cell r="P56">
            <v>1.0315158970762186</v>
          </cell>
        </row>
        <row r="57">
          <cell r="H57">
            <v>0.557260794904117</v>
          </cell>
          <cell r="L57">
            <v>0.8192905945247294</v>
          </cell>
          <cell r="M57">
            <v>0.7144384174503204</v>
          </cell>
          <cell r="N57">
            <v>0.6316178601341084</v>
          </cell>
          <cell r="O57">
            <v>0.6717916195533868</v>
          </cell>
          <cell r="P57">
            <v>0.5926992839184214</v>
          </cell>
        </row>
        <row r="58">
          <cell r="H58">
            <v>0.6409138936431259</v>
          </cell>
          <cell r="L58">
            <v>0.9106785438920709</v>
          </cell>
          <cell r="M58">
            <v>0.8021499989307056</v>
          </cell>
          <cell r="N58">
            <v>0.8051949792940143</v>
          </cell>
          <cell r="O58">
            <v>0.7033562806382644</v>
          </cell>
          <cell r="P58">
            <v>0.7324805743770343</v>
          </cell>
        </row>
        <row r="59">
          <cell r="H59">
            <v>0.5771327057138407</v>
          </cell>
          <cell r="L59">
            <v>0.753856799699296</v>
          </cell>
          <cell r="M59">
            <v>0.7008266669001918</v>
          </cell>
          <cell r="N59">
            <v>0.7277429900784957</v>
          </cell>
          <cell r="O59">
            <v>0.6511506597940658</v>
          </cell>
          <cell r="P59">
            <v>0.5890715247484962</v>
          </cell>
        </row>
        <row r="60">
          <cell r="H60">
            <v>0.7826182854438009</v>
          </cell>
          <cell r="L60">
            <v>0.8069818330114105</v>
          </cell>
          <cell r="M60">
            <v>0.6756947099380279</v>
          </cell>
          <cell r="N60">
            <v>0.8669093765211794</v>
          </cell>
          <cell r="O60">
            <v>0.866684474117967</v>
          </cell>
          <cell r="P60">
            <v>0.8601828401441228</v>
          </cell>
        </row>
        <row r="61">
          <cell r="H61">
            <v>0.9562187966780408</v>
          </cell>
          <cell r="L61">
            <v>1.2286140493062305</v>
          </cell>
          <cell r="M61">
            <v>0.9314608420540769</v>
          </cell>
          <cell r="N61">
            <v>1.0376808387746204</v>
          </cell>
          <cell r="O61">
            <v>1.0121653053546547</v>
          </cell>
          <cell r="P61">
            <v>1.0985210616277283</v>
          </cell>
        </row>
        <row r="62">
          <cell r="H62">
            <v>0.8177002612599934</v>
          </cell>
          <cell r="L62">
            <v>0.8741227599856722</v>
          </cell>
          <cell r="M62">
            <v>0.887799824962841</v>
          </cell>
          <cell r="N62">
            <v>0.9601621842388021</v>
          </cell>
          <cell r="O62">
            <v>1.1094422701693822</v>
          </cell>
          <cell r="P62">
            <v>1.0865722025981523</v>
          </cell>
        </row>
        <row r="63">
          <cell r="H63">
            <v>0.8317441520313311</v>
          </cell>
          <cell r="L63">
            <v>1.2940648547983142</v>
          </cell>
          <cell r="M63">
            <v>1.094913266181017</v>
          </cell>
          <cell r="N63">
            <v>1.0984143438538143</v>
          </cell>
          <cell r="O63">
            <v>1.3336679465607404</v>
          </cell>
          <cell r="P63">
            <v>1.2442326298508288</v>
          </cell>
        </row>
        <row r="64">
          <cell r="H64">
            <v>0.9849549282165613</v>
          </cell>
          <cell r="L64">
            <v>1.3768945488985402</v>
          </cell>
          <cell r="M64">
            <v>0.9452362479293676</v>
          </cell>
          <cell r="N64">
            <v>1.2507640353953937</v>
          </cell>
          <cell r="O64">
            <v>1.055607164642918</v>
          </cell>
          <cell r="P64">
            <v>1.1174661727895663</v>
          </cell>
        </row>
        <row r="65">
          <cell r="H65">
            <v>0.807476269260952</v>
          </cell>
          <cell r="L65">
            <v>0.9474376234051323</v>
          </cell>
          <cell r="M65">
            <v>0.9919879006745687</v>
          </cell>
          <cell r="N65">
            <v>1.0036901148132051</v>
          </cell>
          <cell r="O65">
            <v>1.0743174544514105</v>
          </cell>
          <cell r="P65">
            <v>1.076710639640376</v>
          </cell>
        </row>
        <row r="66">
          <cell r="H66">
            <v>0.5990773337393823</v>
          </cell>
          <cell r="L66">
            <v>0.6537293571308831</v>
          </cell>
          <cell r="M66">
            <v>0.6890384418329145</v>
          </cell>
          <cell r="N66">
            <v>0.7164675626851671</v>
          </cell>
          <cell r="O66">
            <v>0.6231608561764338</v>
          </cell>
          <cell r="P66">
            <v>0.6175192303191579</v>
          </cell>
        </row>
        <row r="67">
          <cell r="H67">
            <v>0.8315679089948197</v>
          </cell>
          <cell r="L67">
            <v>1.410476112201879</v>
          </cell>
          <cell r="M67">
            <v>1.1096395487798727</v>
          </cell>
          <cell r="N67">
            <v>1.0558983129597594</v>
          </cell>
          <cell r="O67">
            <v>1.0668864769579942</v>
          </cell>
          <cell r="P67">
            <v>1.218654717118134</v>
          </cell>
        </row>
        <row r="68">
          <cell r="H68">
            <v>0.6800177986599872</v>
          </cell>
          <cell r="L68">
            <v>0.9070684424742187</v>
          </cell>
          <cell r="M68">
            <v>0.6046978840828368</v>
          </cell>
          <cell r="N68">
            <v>0.551068480148203</v>
          </cell>
          <cell r="O68">
            <v>0.7370550227480763</v>
          </cell>
          <cell r="P68">
            <v>0.6781735167393964</v>
          </cell>
        </row>
        <row r="69">
          <cell r="H69">
            <v>0.9567360970451246</v>
          </cell>
          <cell r="L69">
            <v>0.8935661904738545</v>
          </cell>
          <cell r="M69">
            <v>0.8267619985815902</v>
          </cell>
          <cell r="N69">
            <v>0.9775302003477283</v>
          </cell>
          <cell r="O69">
            <v>1.1728745712683208</v>
          </cell>
          <cell r="P69">
            <v>1.2543747470505289</v>
          </cell>
        </row>
        <row r="70">
          <cell r="H70">
            <v>0.42904254661801955</v>
          </cell>
          <cell r="L70">
            <v>0.4988808528926162</v>
          </cell>
          <cell r="M70">
            <v>0.32719364961137615</v>
          </cell>
          <cell r="N70">
            <v>0.32493565540349184</v>
          </cell>
          <cell r="O70">
            <v>0.3460165075906414</v>
          </cell>
          <cell r="P70">
            <v>0.37843539998307546</v>
          </cell>
        </row>
        <row r="71">
          <cell r="H71">
            <v>0.7519210353077672</v>
          </cell>
          <cell r="L71">
            <v>1.0348311060447721</v>
          </cell>
          <cell r="M71">
            <v>1.1036721628723862</v>
          </cell>
          <cell r="N71">
            <v>0.9463998097839573</v>
          </cell>
          <cell r="O71">
            <v>1.1490747541483908</v>
          </cell>
          <cell r="P71">
            <v>1.3320479668619645</v>
          </cell>
        </row>
        <row r="72">
          <cell r="H72">
            <v>1.1021787350991707</v>
          </cell>
          <cell r="L72">
            <v>1.0689823736618371</v>
          </cell>
          <cell r="M72">
            <v>0.9620248677672392</v>
          </cell>
          <cell r="N72">
            <v>0.8262336413887686</v>
          </cell>
          <cell r="O72">
            <v>0.8978859113758451</v>
          </cell>
          <cell r="P72">
            <v>0.7567842313849863</v>
          </cell>
        </row>
        <row r="73">
          <cell r="H73">
            <v>0.7909575114731606</v>
          </cell>
          <cell r="L73">
            <v>0.4128922023885307</v>
          </cell>
          <cell r="M73">
            <v>0.4136581424247808</v>
          </cell>
          <cell r="N73">
            <v>0.421335920717823</v>
          </cell>
          <cell r="O73">
            <v>0.409468579532681</v>
          </cell>
          <cell r="P73">
            <v>0.4256203375693727</v>
          </cell>
        </row>
        <row r="74">
          <cell r="H74">
            <v>0.5613812080555378</v>
          </cell>
          <cell r="L74">
            <v>0.929940117684562</v>
          </cell>
          <cell r="M74">
            <v>0.469273293568202</v>
          </cell>
          <cell r="N74">
            <v>0.613558112944647</v>
          </cell>
          <cell r="O74">
            <v>0.8710375930164825</v>
          </cell>
          <cell r="P74">
            <v>0.8910740523856756</v>
          </cell>
        </row>
        <row r="75">
          <cell r="H75">
            <v>0.7572797814294242</v>
          </cell>
          <cell r="L75">
            <v>1.0263402703399036</v>
          </cell>
          <cell r="M75">
            <v>1.0942954893232755</v>
          </cell>
          <cell r="N75">
            <v>0.7333109691086862</v>
          </cell>
          <cell r="O75">
            <v>1.32735715457991</v>
          </cell>
          <cell r="P75">
            <v>1.501720441937595</v>
          </cell>
        </row>
        <row r="76">
          <cell r="H76">
            <v>0.7538201743633561</v>
          </cell>
          <cell r="L76">
            <v>0.9919080539548408</v>
          </cell>
          <cell r="M76">
            <v>0.615628642157243</v>
          </cell>
          <cell r="N76">
            <v>0.8018564221684913</v>
          </cell>
          <cell r="O76">
            <v>0.9528770584096617</v>
          </cell>
          <cell r="P76">
            <v>0.6750476077656148</v>
          </cell>
        </row>
        <row r="77">
          <cell r="H77">
            <v>0.7728221805426699</v>
          </cell>
          <cell r="L77">
            <v>0.7478614463142658</v>
          </cell>
          <cell r="M77">
            <v>0.7595539428121318</v>
          </cell>
          <cell r="N77">
            <v>0.7260733880113741</v>
          </cell>
          <cell r="O77">
            <v>0.8092329672801789</v>
          </cell>
          <cell r="P77">
            <v>0.7540286170435926</v>
          </cell>
        </row>
        <row r="78">
          <cell r="H78">
            <v>1.1258535728897527</v>
          </cell>
          <cell r="L78">
            <v>0.8915193325502767</v>
          </cell>
          <cell r="M78">
            <v>0.6462241968853939</v>
          </cell>
          <cell r="N78">
            <v>0.4672102786107545</v>
          </cell>
          <cell r="O78">
            <v>0.8820173563179452</v>
          </cell>
          <cell r="P78">
            <v>0.7698542925210008</v>
          </cell>
        </row>
        <row r="79">
          <cell r="H79">
            <v>1.108327484346018</v>
          </cell>
          <cell r="L79">
            <v>0.6410870421397522</v>
          </cell>
          <cell r="M79">
            <v>0.6088359382196988</v>
          </cell>
          <cell r="N79">
            <v>0.6957908983708337</v>
          </cell>
          <cell r="O79">
            <v>0.6510688399498351</v>
          </cell>
          <cell r="P79">
            <v>0.7518963813261236</v>
          </cell>
        </row>
        <row r="80">
          <cell r="H80">
            <v>0.9868233185911015</v>
          </cell>
          <cell r="L80">
            <v>0.7551536276195805</v>
          </cell>
          <cell r="M80">
            <v>0.6308701402700717</v>
          </cell>
          <cell r="N80">
            <v>0.6472816849873897</v>
          </cell>
          <cell r="O80">
            <v>0.7609980014069839</v>
          </cell>
          <cell r="P80">
            <v>0.8685186932111402</v>
          </cell>
        </row>
        <row r="81">
          <cell r="H81">
            <v>1.434459107150366</v>
          </cell>
          <cell r="L81">
            <v>1.3061751563837096</v>
          </cell>
          <cell r="M81">
            <v>1.1237890076404478</v>
          </cell>
          <cell r="N81">
            <v>0.7633772501462845</v>
          </cell>
          <cell r="O81">
            <v>0.9672791777625668</v>
          </cell>
          <cell r="P81">
            <v>1.1509711433254448</v>
          </cell>
        </row>
        <row r="82">
          <cell r="H82">
            <v>0.7522490597651373</v>
          </cell>
          <cell r="L82">
            <v>0.8269717293578004</v>
          </cell>
          <cell r="M82">
            <v>0.7666712322330456</v>
          </cell>
          <cell r="N82">
            <v>0.8712351874210977</v>
          </cell>
          <cell r="O82">
            <v>0.9870211814795625</v>
          </cell>
          <cell r="P82">
            <v>0.8937149652220674</v>
          </cell>
        </row>
        <row r="83">
          <cell r="H83">
            <v>0.8145075902919426</v>
          </cell>
          <cell r="L83">
            <v>0.9239597817518977</v>
          </cell>
          <cell r="M83">
            <v>0.8240729850708329</v>
          </cell>
          <cell r="N83">
            <v>0.8743004525736197</v>
          </cell>
          <cell r="O83">
            <v>0.7514861871220232</v>
          </cell>
          <cell r="P83">
            <v>0.9457267947342817</v>
          </cell>
        </row>
        <row r="84">
          <cell r="H84">
            <v>0.1514885766227531</v>
          </cell>
          <cell r="L84">
            <v>0.7742020255711951</v>
          </cell>
          <cell r="M84">
            <v>0.46358910505185513</v>
          </cell>
          <cell r="N84">
            <v>0.4389603216767831</v>
          </cell>
          <cell r="O84">
            <v>0.2812326219094314</v>
          </cell>
          <cell r="P84">
            <v>0.3451030636472698</v>
          </cell>
        </row>
        <row r="85">
          <cell r="H85">
            <v>1.137018745081734</v>
          </cell>
          <cell r="L85">
            <v>1.5262047196408781</v>
          </cell>
          <cell r="M85">
            <v>1.172287147079982</v>
          </cell>
          <cell r="N85">
            <v>1.123659807701672</v>
          </cell>
          <cell r="O85">
            <v>1.34449825920508</v>
          </cell>
          <cell r="P85">
            <v>1.1594182467938388</v>
          </cell>
        </row>
        <row r="86">
          <cell r="H86">
            <v>1.0336435224101186</v>
          </cell>
          <cell r="L86">
            <v>0.8095355392660041</v>
          </cell>
          <cell r="M86">
            <v>0.7575193229693751</v>
          </cell>
          <cell r="N86">
            <v>0.8200958974620539</v>
          </cell>
          <cell r="O86">
            <v>0.8000650410909912</v>
          </cell>
          <cell r="P86">
            <v>0.6903463796794427</v>
          </cell>
        </row>
        <row r="87">
          <cell r="H87">
            <v>0.5443582788933189</v>
          </cell>
          <cell r="L87">
            <v>1.1764476807254525</v>
          </cell>
          <cell r="M87">
            <v>0.8870010859890015</v>
          </cell>
          <cell r="N87">
            <v>0.6372636042833691</v>
          </cell>
          <cell r="O87">
            <v>0.23902988074589715</v>
          </cell>
          <cell r="P87">
            <v>0.45318132931651134</v>
          </cell>
        </row>
        <row r="88">
          <cell r="H88">
            <v>0.9609451707212839</v>
          </cell>
          <cell r="L88">
            <v>1.3173693176974108</v>
          </cell>
          <cell r="M88">
            <v>1.110845208913243</v>
          </cell>
          <cell r="N88">
            <v>1.1567611674673315</v>
          </cell>
          <cell r="O88">
            <v>1.2637967280679967</v>
          </cell>
          <cell r="P88">
            <v>1.236890276724555</v>
          </cell>
        </row>
        <row r="89">
          <cell r="H89">
            <v>1.0681449570050152</v>
          </cell>
          <cell r="L89">
            <v>1.2230546079999403</v>
          </cell>
          <cell r="M89">
            <v>1.09727957234296</v>
          </cell>
          <cell r="N89">
            <v>0.9851954725969622</v>
          </cell>
          <cell r="O89">
            <v>1.3908894934763405</v>
          </cell>
          <cell r="P89">
            <v>1.2534843105487556</v>
          </cell>
        </row>
        <row r="90">
          <cell r="H90">
            <v>0.7413581059803034</v>
          </cell>
          <cell r="L90">
            <v>0.8419652549993129</v>
          </cell>
          <cell r="M90">
            <v>0.8541460282065622</v>
          </cell>
          <cell r="N90">
            <v>1.0134798161115919</v>
          </cell>
          <cell r="O90">
            <v>0.7785073448794292</v>
          </cell>
          <cell r="P90">
            <v>1.5713945020074378</v>
          </cell>
        </row>
        <row r="91">
          <cell r="H91">
            <v>0.9777184579800949</v>
          </cell>
          <cell r="L91">
            <v>0.8087280941373877</v>
          </cell>
          <cell r="M91">
            <v>0.8296209485545919</v>
          </cell>
          <cell r="N91">
            <v>0.8606518584820271</v>
          </cell>
          <cell r="O91">
            <v>0.7412820035926789</v>
          </cell>
          <cell r="P91">
            <v>0.8336099690951179</v>
          </cell>
        </row>
        <row r="92">
          <cell r="H92">
            <v>0.9593307887724071</v>
          </cell>
          <cell r="L92">
            <v>1.464819493669625</v>
          </cell>
          <cell r="M92">
            <v>0.9647796638352564</v>
          </cell>
          <cell r="N92">
            <v>0.9110162753522365</v>
          </cell>
          <cell r="O92">
            <v>1.2697947323690497</v>
          </cell>
          <cell r="P92">
            <v>1.2858744552797758</v>
          </cell>
        </row>
        <row r="93">
          <cell r="H93">
            <v>0.7484427343469626</v>
          </cell>
          <cell r="L93">
            <v>1.3281793168817304</v>
          </cell>
          <cell r="M93">
            <v>1.1180451964808946</v>
          </cell>
          <cell r="N93">
            <v>1.1991307944510419</v>
          </cell>
          <cell r="O93">
            <v>1.3051434552841432</v>
          </cell>
          <cell r="P93">
            <v>1.5032034061311</v>
          </cell>
        </row>
        <row r="94">
          <cell r="H94">
            <v>0.893523270947977</v>
          </cell>
          <cell r="L94">
            <v>1.2468087604629723</v>
          </cell>
          <cell r="M94">
            <v>0.9885980684391329</v>
          </cell>
          <cell r="N94">
            <v>1.0202561296564998</v>
          </cell>
          <cell r="O94">
            <v>1.1619596463607587</v>
          </cell>
          <cell r="P94">
            <v>1.149160826869191</v>
          </cell>
        </row>
        <row r="95">
          <cell r="H95">
            <v>0.7823388982067156</v>
          </cell>
          <cell r="L95">
            <v>0.862652311807474</v>
          </cell>
          <cell r="M95">
            <v>1.1939862238092516</v>
          </cell>
          <cell r="N95">
            <v>1.5326927281923055</v>
          </cell>
          <cell r="O95">
            <v>1.2948714024708063</v>
          </cell>
          <cell r="P95">
            <v>1.2855689138232198</v>
          </cell>
        </row>
        <row r="96">
          <cell r="H96">
            <v>0.3915247608328613</v>
          </cell>
          <cell r="L96">
            <v>0.6507009183164942</v>
          </cell>
          <cell r="M96">
            <v>0.5809860474983004</v>
          </cell>
          <cell r="N96">
            <v>0.7083690032204383</v>
          </cell>
          <cell r="O96">
            <v>0.7062658331251642</v>
          </cell>
          <cell r="P96">
            <v>0.5969080740252654</v>
          </cell>
        </row>
        <row r="97">
          <cell r="H97">
            <v>0.8312241143236075</v>
          </cell>
          <cell r="L97">
            <v>1.1678671829832437</v>
          </cell>
          <cell r="M97">
            <v>0.8626345985311783</v>
          </cell>
          <cell r="N97">
            <v>0.9589859846391308</v>
          </cell>
          <cell r="O97">
            <v>1.0228587017593667</v>
          </cell>
          <cell r="P97">
            <v>0.8359786583228734</v>
          </cell>
        </row>
        <row r="98">
          <cell r="H98">
            <v>0.41991925363355853</v>
          </cell>
          <cell r="L98">
            <v>0.570070288557333</v>
          </cell>
          <cell r="M98">
            <v>0.6756207119052822</v>
          </cell>
          <cell r="N98">
            <v>0.719309484888425</v>
          </cell>
          <cell r="O98">
            <v>0.7408260327170008</v>
          </cell>
          <cell r="P98">
            <v>0.6665842243194448</v>
          </cell>
        </row>
        <row r="99">
          <cell r="H99">
            <v>0.6113882106935226</v>
          </cell>
          <cell r="L99">
            <v>1.661170690088453</v>
          </cell>
          <cell r="M99">
            <v>1.1328879375594154</v>
          </cell>
          <cell r="N99">
            <v>1.1518437689270005</v>
          </cell>
          <cell r="O99">
            <v>1.1252643536813445</v>
          </cell>
          <cell r="P99">
            <v>1.426322641272642</v>
          </cell>
        </row>
        <row r="100">
          <cell r="H100">
            <v>0.7851895775316772</v>
          </cell>
          <cell r="L100">
            <v>1.188254771249603</v>
          </cell>
          <cell r="M100">
            <v>0.8310837956056623</v>
          </cell>
          <cell r="N100">
            <v>0.7966486420061794</v>
          </cell>
          <cell r="O100">
            <v>0.8992975404508528</v>
          </cell>
          <cell r="P100">
            <v>0.9572701695111526</v>
          </cell>
        </row>
        <row r="101">
          <cell r="H101">
            <v>0.7398880209239251</v>
          </cell>
          <cell r="L101">
            <v>0.9272799605061148</v>
          </cell>
          <cell r="M101">
            <v>0.6575716169550428</v>
          </cell>
          <cell r="N101">
            <v>0.8688372768655014</v>
          </cell>
          <cell r="O101">
            <v>2.080151823033132</v>
          </cell>
          <cell r="P101">
            <v>1.8919831806779572</v>
          </cell>
        </row>
        <row r="102">
          <cell r="H102">
            <v>0.9437673873471254</v>
          </cell>
          <cell r="L102">
            <v>1.026392728830339</v>
          </cell>
          <cell r="M102">
            <v>0.755823681749747</v>
          </cell>
          <cell r="N102">
            <v>0.8069462322392807</v>
          </cell>
          <cell r="O102">
            <v>0.71085656044871</v>
          </cell>
          <cell r="P102">
            <v>1.041066799245524</v>
          </cell>
        </row>
        <row r="103">
          <cell r="H103">
            <v>0.48355137178803176</v>
          </cell>
          <cell r="L103">
            <v>0.36463600054164563</v>
          </cell>
          <cell r="M103">
            <v>0.2512253357724969</v>
          </cell>
          <cell r="N103">
            <v>0.19528826349103087</v>
          </cell>
          <cell r="O103">
            <v>0.1745698394445703</v>
          </cell>
          <cell r="P103">
            <v>0.18968841681761509</v>
          </cell>
        </row>
        <row r="104">
          <cell r="H104">
            <v>0.571349563878657</v>
          </cell>
          <cell r="L104">
            <v>0.3316685698553276</v>
          </cell>
          <cell r="M104">
            <v>0.4713325692290253</v>
          </cell>
          <cell r="N104">
            <v>0.2674284591933414</v>
          </cell>
          <cell r="O104">
            <v>0.32295708453677063</v>
          </cell>
          <cell r="P104">
            <v>0.5653212571240506</v>
          </cell>
        </row>
        <row r="105">
          <cell r="H105">
            <v>0.7458330808898506</v>
          </cell>
          <cell r="L105">
            <v>0.73</v>
          </cell>
          <cell r="M105">
            <v>0.65</v>
          </cell>
          <cell r="N105">
            <v>0.7245711625183886</v>
          </cell>
          <cell r="O105">
            <v>0.8020173970839132</v>
          </cell>
          <cell r="P105">
            <v>0.8294537733223437</v>
          </cell>
        </row>
        <row r="106">
          <cell r="H106">
            <v>0.8601889077107179</v>
          </cell>
          <cell r="L106">
            <v>0.9</v>
          </cell>
          <cell r="M106">
            <v>0.85</v>
          </cell>
          <cell r="N106">
            <v>0.9018937491739192</v>
          </cell>
          <cell r="O106">
            <v>0.9985589472694634</v>
          </cell>
          <cell r="P106">
            <v>1.0124816766890556</v>
          </cell>
        </row>
      </sheetData>
      <sheetData sheetId="2"/>
    </sheetDataSet>
  </externalBook>
</externalLink>
</file>

<file path=xl/tables/table1.xml><?xml version="1.0" encoding="utf-8"?>
<table xmlns="http://schemas.openxmlformats.org/spreadsheetml/2006/main" id="1" name="Table1" displayName="Table1" ref="A10:Q106" totalsRowShown="0" headerRowDxfId="21" dataDxfId="19" tableBorderDxfId="18" headerRowBorderDxfId="20" totalsRowBorderDxfId="17">
  <autoFilter ref="A10:Q106"/>
  <tableColumns count="17">
    <tableColumn id="1" name="Industry Name" dataDxfId="16"/>
    <tableColumn id="2" name="Number of firms" dataDxfId="15"/>
    <tableColumn id="3" name="Beta " dataDxfId="14"/>
    <tableColumn id="4" name="D/E Ratio" dataDxfId="13"/>
    <tableColumn id="5" name="Effective Tax rate" dataDxfId="12"/>
    <tableColumn id="6" name="Unlevered beta" dataDxfId="11"/>
    <tableColumn id="7" name="Cash/Firm value" dataDxfId="10"/>
    <tableColumn id="8" name="Unlevered beta corrected for cash" dataDxfId="9"/>
    <tableColumn id="9" name="HiLo Risk" dataDxfId="8"/>
    <tableColumn id="10" name="Standard deviation of equity" dataDxfId="7"/>
    <tableColumn id="11" name="Standard deviation in operating income (last 10 years)" dataDxfId="6"/>
    <tableColumn id="12" name="2016" dataDxfId="5"/>
    <tableColumn id="13" name="2017" dataDxfId="4"/>
    <tableColumn id="14" name="2018" dataDxfId="3"/>
    <tableColumn id="18" name="2019" dataDxfId="2"/>
    <tableColumn id="19" name="2020" dataDxfId="1"/>
    <tableColumn id="17" name="Average (2016-21)" dataDxfId="0">
      <calculatedColumnFormula>AVERAGE('[1]Industry Averages'!$H11,'[1]Industry Averages'!$L11:$P11)</calculatedColumnFormula>
    </tableColumn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www.bndes.gov.br/wps/portal/site/home/financiamento/guia/custos-financeiros/historico-da-parcela-fixa-da-tlp" TargetMode="External" /><Relationship Id="rId2" Type="http://schemas.openxmlformats.org/officeDocument/2006/relationships/hyperlink" Target="https://www.debit.com.br/tabelas/tabela-completa.php?indice=cdi" TargetMode="External" /><Relationship Id="rId3" Type="http://schemas.openxmlformats.org/officeDocument/2006/relationships/hyperlink" Target="http://www.cbicdados.com.br/menu/indicadores-economicos-gerais/informacoes-economicas" TargetMode="External" /><Relationship Id="rId4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caema.ma.gov.br/portalcaema/" TargetMode="External" /><Relationship Id="rId2" Type="http://schemas.openxmlformats.org/officeDocument/2006/relationships/hyperlink" Target="https://arquivos-transparencia.caern.com.br/index.php/s/OUb6QbzywOcNeAe" TargetMode="External" /><Relationship Id="rId3" Type="http://schemas.openxmlformats.org/officeDocument/2006/relationships/hyperlink" Target="https://www.caesb.df.gov.br/images/Demonstracoes-Financeiras/DF-anual2019.pdf" TargetMode="External" /><Relationship Id="rId4" Type="http://schemas.openxmlformats.org/officeDocument/2006/relationships/comments" Target="../comments3.xml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adamodar@stern.nyu.edu?subject=Data%20on%20website" TargetMode="External" /><Relationship Id="rId2" Type="http://schemas.openxmlformats.org/officeDocument/2006/relationships/hyperlink" Target="http://www.damodaran.com/" TargetMode="External" /><Relationship Id="rId3" Type="http://schemas.openxmlformats.org/officeDocument/2006/relationships/hyperlink" Target="http://www.stern.nyu.edu/~adamodar/New_Home_Page/data.html" TargetMode="External" /><Relationship Id="rId4" Type="http://schemas.openxmlformats.org/officeDocument/2006/relationships/hyperlink" Target="http://www.stern.nyu.edu/~adamodar/pc/datasets/indname.xls" TargetMode="External" /><Relationship Id="rId5" Type="http://schemas.openxmlformats.org/officeDocument/2006/relationships/hyperlink" Target="http://www.stern.nyu.edu/~adamodar/New_Home_Page/datafile/variable.htm" TargetMode="External" /><Relationship Id="rId6" Type="http://schemas.openxmlformats.org/officeDocument/2006/relationships/hyperlink" Target="https://youtu.be/rxmttgceSjg" TargetMode="External" /><Relationship Id="rId7" Type="http://schemas.openxmlformats.org/officeDocument/2006/relationships/table" Target="../tables/table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963E65-BA0A-46F8-9D10-B80216AB1192}">
  <dimension ref="B2:K77"/>
  <sheetViews>
    <sheetView showGridLines="0" tabSelected="1" workbookViewId="0" topLeftCell="A3">
      <pane xSplit="3" ySplit="2" topLeftCell="D59" activePane="bottomRight" state="frozen"/>
      <selection pane="topLeft" activeCell="A3" sqref="A3"/>
      <selection pane="topRight" activeCell="D3" sqref="D3"/>
      <selection pane="bottomLeft" activeCell="A5" sqref="A5"/>
      <selection pane="bottomRight" activeCell="E36" sqref="E36"/>
    </sheetView>
  </sheetViews>
  <sheetFormatPr defaultColWidth="9.140625" defaultRowHeight="15"/>
  <cols>
    <col min="1" max="1" width="3.8515625" style="0" customWidth="1"/>
    <col min="2" max="2" width="17.8515625" style="0" customWidth="1"/>
    <col min="3" max="3" width="16.140625" style="0" bestFit="1" customWidth="1"/>
    <col min="4" max="4" width="32.8515625" style="0" customWidth="1"/>
    <col min="5" max="5" width="31.57421875" style="0" customWidth="1"/>
    <col min="6" max="7" width="29.140625" style="0" customWidth="1"/>
  </cols>
  <sheetData>
    <row r="2" spans="2:11" ht="18.75">
      <c r="B2" s="35" t="s">
        <v>246</v>
      </c>
      <c r="C2" s="34"/>
      <c r="D2" s="34"/>
      <c r="E2" s="34"/>
      <c r="F2" s="34"/>
      <c r="G2" s="34"/>
      <c r="H2" s="34"/>
      <c r="I2" s="34"/>
      <c r="J2" s="34"/>
      <c r="K2" s="34"/>
    </row>
    <row r="4" spans="2:5" ht="15">
      <c r="B4" s="116"/>
      <c r="C4" s="117"/>
      <c r="D4" s="117" t="s">
        <v>216</v>
      </c>
      <c r="E4" s="117" t="s">
        <v>434</v>
      </c>
    </row>
    <row r="5" spans="2:5" ht="15">
      <c r="B5" s="118" t="s">
        <v>189</v>
      </c>
      <c r="C5" s="119"/>
      <c r="D5" s="128"/>
      <c r="E5" s="120"/>
    </row>
    <row r="6" spans="2:5" ht="42.95" customHeight="1">
      <c r="B6" s="265" t="s">
        <v>190</v>
      </c>
      <c r="C6" s="126" t="s">
        <v>217</v>
      </c>
      <c r="D6" s="225" t="s">
        <v>221</v>
      </c>
      <c r="E6" s="225" t="s">
        <v>229</v>
      </c>
    </row>
    <row r="7" spans="2:5" ht="15">
      <c r="B7" s="266"/>
      <c r="C7" s="127" t="s">
        <v>218</v>
      </c>
      <c r="D7" s="226" t="s">
        <v>219</v>
      </c>
      <c r="E7" s="226" t="s">
        <v>230</v>
      </c>
    </row>
    <row r="8" spans="2:5" ht="15">
      <c r="B8" s="266"/>
      <c r="C8" s="127" t="s">
        <v>224</v>
      </c>
      <c r="D8" s="227" t="s">
        <v>122</v>
      </c>
      <c r="E8" s="227" t="s">
        <v>122</v>
      </c>
    </row>
    <row r="9" spans="2:5" ht="15">
      <c r="B9" s="267"/>
      <c r="C9" s="123" t="s">
        <v>153</v>
      </c>
      <c r="D9" s="130">
        <v>0.04497469897347009</v>
      </c>
      <c r="E9" s="121">
        <f>rf!I7</f>
        <v>0.02135</v>
      </c>
    </row>
    <row r="10" spans="2:5" ht="40.5" customHeight="1">
      <c r="B10" s="265" t="s">
        <v>159</v>
      </c>
      <c r="C10" s="126" t="s">
        <v>217</v>
      </c>
      <c r="D10" s="225" t="s">
        <v>222</v>
      </c>
      <c r="E10" s="225" t="s">
        <v>291</v>
      </c>
    </row>
    <row r="11" spans="2:5" ht="14.45" customHeight="1">
      <c r="B11" s="266"/>
      <c r="C11" s="127" t="s">
        <v>218</v>
      </c>
      <c r="D11" s="226" t="s">
        <v>220</v>
      </c>
      <c r="E11" s="226" t="s">
        <v>231</v>
      </c>
    </row>
    <row r="12" spans="2:5" ht="14.45" customHeight="1">
      <c r="B12" s="266"/>
      <c r="C12" s="127" t="s">
        <v>224</v>
      </c>
      <c r="D12" s="227" t="s">
        <v>122</v>
      </c>
      <c r="E12" s="227" t="s">
        <v>122</v>
      </c>
    </row>
    <row r="13" spans="2:5" ht="14.45" customHeight="1">
      <c r="B13" s="266"/>
      <c r="C13" s="123" t="s">
        <v>227</v>
      </c>
      <c r="D13" s="148">
        <v>0.6436368806446793</v>
      </c>
      <c r="E13" s="124">
        <f>'beta damodaran'!E19</f>
        <v>0.5666153187013374</v>
      </c>
    </row>
    <row r="14" spans="2:5" ht="15">
      <c r="B14" s="267"/>
      <c r="C14" s="123" t="s">
        <v>228</v>
      </c>
      <c r="D14" s="131">
        <f>D13*(1-D48*D63)/(1-D48)</f>
        <v>0.8806500717916647</v>
      </c>
      <c r="E14" s="131">
        <f aca="true" t="shared" si="0" ref="E14">E13*(1-E48*E63)/(1-E48)</f>
        <v>0.6852150834287636</v>
      </c>
    </row>
    <row r="15" spans="2:5" ht="38.25">
      <c r="B15" s="265" t="s">
        <v>157</v>
      </c>
      <c r="C15" s="126" t="s">
        <v>217</v>
      </c>
      <c r="D15" s="225" t="s">
        <v>223</v>
      </c>
      <c r="E15" s="225" t="s">
        <v>223</v>
      </c>
    </row>
    <row r="16" spans="2:5" ht="15">
      <c r="B16" s="266"/>
      <c r="C16" s="127" t="s">
        <v>218</v>
      </c>
      <c r="D16" s="226" t="s">
        <v>219</v>
      </c>
      <c r="E16" s="226" t="s">
        <v>232</v>
      </c>
    </row>
    <row r="17" spans="2:5" ht="15">
      <c r="B17" s="266"/>
      <c r="C17" s="127" t="s">
        <v>224</v>
      </c>
      <c r="D17" s="227" t="s">
        <v>122</v>
      </c>
      <c r="E17" s="227" t="s">
        <v>122</v>
      </c>
    </row>
    <row r="18" spans="2:5" ht="15">
      <c r="B18" s="267"/>
      <c r="C18" s="123" t="s">
        <v>153</v>
      </c>
      <c r="D18" s="130">
        <v>0.11434333333333332</v>
      </c>
      <c r="E18" s="121">
        <f>rm!F7</f>
        <v>0.12034200552577382</v>
      </c>
    </row>
    <row r="19" spans="2:5" ht="38.25">
      <c r="B19" s="265" t="s">
        <v>15</v>
      </c>
      <c r="C19" s="126" t="s">
        <v>217</v>
      </c>
      <c r="D19" s="225" t="s">
        <v>225</v>
      </c>
      <c r="E19" s="225" t="s">
        <v>225</v>
      </c>
    </row>
    <row r="20" spans="2:5" ht="15">
      <c r="B20" s="266"/>
      <c r="C20" s="127" t="s">
        <v>218</v>
      </c>
      <c r="D20" s="226" t="s">
        <v>226</v>
      </c>
      <c r="E20" s="226" t="s">
        <v>230</v>
      </c>
    </row>
    <row r="21" spans="2:5" ht="15">
      <c r="B21" s="266"/>
      <c r="C21" s="127" t="s">
        <v>224</v>
      </c>
      <c r="D21" s="227" t="s">
        <v>123</v>
      </c>
      <c r="E21" s="227" t="s">
        <v>122</v>
      </c>
    </row>
    <row r="22" spans="2:5" ht="15">
      <c r="B22" s="267"/>
      <c r="C22" s="123" t="s">
        <v>153</v>
      </c>
      <c r="D22" s="129">
        <v>0.0241</v>
      </c>
      <c r="E22" s="121">
        <f>rp!I12</f>
        <v>0.026614166666666664</v>
      </c>
    </row>
    <row r="23" spans="2:5" ht="15">
      <c r="B23" s="268" t="s">
        <v>194</v>
      </c>
      <c r="C23" s="269"/>
      <c r="D23" s="121">
        <f>D9+D14*(D18-D9)+D22</f>
        <v>0.13016419180257338</v>
      </c>
      <c r="E23" s="121">
        <f aca="true" t="shared" si="1" ref="E23">E9+E14*(E18-E9)+E22</f>
        <v>0.11579498199179039</v>
      </c>
    </row>
    <row r="24" spans="2:5" ht="15">
      <c r="B24" s="268" t="s">
        <v>195</v>
      </c>
      <c r="C24" s="269"/>
      <c r="D24" s="121">
        <f>(1+D23)/(1+D56)-1</f>
        <v>0.10770003509092918</v>
      </c>
      <c r="E24" s="121">
        <f aca="true" t="shared" si="2" ref="E24">(1+E23)/(1+E56)-1</f>
        <v>0.09667985216849329</v>
      </c>
    </row>
    <row r="26" spans="2:5" ht="15">
      <c r="B26" s="92"/>
      <c r="C26" s="114"/>
      <c r="D26" s="93" t="s">
        <v>216</v>
      </c>
      <c r="E26" s="94" t="s">
        <v>294</v>
      </c>
    </row>
    <row r="27" spans="2:5" ht="15">
      <c r="B27" s="95" t="s">
        <v>200</v>
      </c>
      <c r="C27" s="115"/>
      <c r="D27" s="76"/>
      <c r="E27" s="96"/>
    </row>
    <row r="28" spans="2:5" ht="38.25">
      <c r="B28" s="273" t="s">
        <v>190</v>
      </c>
      <c r="C28" s="126" t="s">
        <v>217</v>
      </c>
      <c r="D28" s="225" t="s">
        <v>221</v>
      </c>
      <c r="E28" s="225" t="s">
        <v>229</v>
      </c>
    </row>
    <row r="29" spans="2:5" ht="15">
      <c r="B29" s="273"/>
      <c r="C29" s="127" t="s">
        <v>218</v>
      </c>
      <c r="D29" s="226" t="s">
        <v>234</v>
      </c>
      <c r="E29" s="226" t="s">
        <v>230</v>
      </c>
    </row>
    <row r="30" spans="2:5" ht="15">
      <c r="B30" s="273"/>
      <c r="C30" s="127" t="s">
        <v>224</v>
      </c>
      <c r="D30" s="227" t="s">
        <v>122</v>
      </c>
      <c r="E30" s="227" t="s">
        <v>122</v>
      </c>
    </row>
    <row r="31" spans="2:5" ht="15">
      <c r="B31" s="273"/>
      <c r="C31" s="123" t="s">
        <v>153</v>
      </c>
      <c r="D31" s="129">
        <v>0.023313436905516852</v>
      </c>
      <c r="E31" s="121">
        <f aca="true" t="shared" si="3" ref="E31">E9</f>
        <v>0.02135</v>
      </c>
    </row>
    <row r="32" spans="2:5" ht="38.25">
      <c r="B32" s="273" t="s">
        <v>15</v>
      </c>
      <c r="C32" s="122" t="s">
        <v>217</v>
      </c>
      <c r="D32" s="225" t="s">
        <v>225</v>
      </c>
      <c r="E32" s="225" t="s">
        <v>225</v>
      </c>
    </row>
    <row r="33" spans="2:5" ht="15">
      <c r="B33" s="273"/>
      <c r="C33" s="123" t="s">
        <v>218</v>
      </c>
      <c r="D33" s="226" t="s">
        <v>226</v>
      </c>
      <c r="E33" s="226" t="s">
        <v>230</v>
      </c>
    </row>
    <row r="34" spans="2:5" ht="15">
      <c r="B34" s="273"/>
      <c r="C34" s="123" t="s">
        <v>224</v>
      </c>
      <c r="D34" s="227" t="s">
        <v>123</v>
      </c>
      <c r="E34" s="227" t="s">
        <v>122</v>
      </c>
    </row>
    <row r="35" spans="2:5" ht="15">
      <c r="B35" s="273"/>
      <c r="C35" s="123" t="s">
        <v>153</v>
      </c>
      <c r="D35" s="121">
        <v>0.0241</v>
      </c>
      <c r="E35" s="121">
        <f aca="true" t="shared" si="4" ref="E35">E22</f>
        <v>0.026614166666666664</v>
      </c>
    </row>
    <row r="36" spans="2:5" ht="76.5">
      <c r="B36" s="273" t="s">
        <v>164</v>
      </c>
      <c r="C36" s="122" t="s">
        <v>217</v>
      </c>
      <c r="D36" s="225" t="s">
        <v>236</v>
      </c>
      <c r="E36" s="225" t="s">
        <v>239</v>
      </c>
    </row>
    <row r="37" spans="2:5" ht="15">
      <c r="B37" s="273"/>
      <c r="C37" s="123" t="s">
        <v>218</v>
      </c>
      <c r="D37" s="226" t="s">
        <v>238</v>
      </c>
      <c r="E37" s="226" t="s">
        <v>237</v>
      </c>
    </row>
    <row r="38" spans="2:5" ht="15">
      <c r="B38" s="273"/>
      <c r="C38" s="123" t="s">
        <v>224</v>
      </c>
      <c r="D38" s="227" t="s">
        <v>122</v>
      </c>
      <c r="E38" s="227" t="s">
        <v>122</v>
      </c>
    </row>
    <row r="39" spans="2:5" ht="15">
      <c r="B39" s="273"/>
      <c r="C39" s="123" t="s">
        <v>153</v>
      </c>
      <c r="D39" s="121">
        <v>0.034757362079898546</v>
      </c>
      <c r="E39" s="121">
        <f>rc!O7</f>
        <v>0.03529652777777775</v>
      </c>
    </row>
    <row r="40" spans="2:5" ht="15">
      <c r="B40" s="268" t="s">
        <v>235</v>
      </c>
      <c r="C40" s="269"/>
      <c r="D40" s="121">
        <f>D31+D35+D39</f>
        <v>0.0821707989854154</v>
      </c>
      <c r="E40" s="121">
        <f aca="true" t="shared" si="5" ref="E40">E31+E35+E39</f>
        <v>0.08326069444444442</v>
      </c>
    </row>
    <row r="43" spans="2:5" ht="15">
      <c r="B43" s="92"/>
      <c r="C43" s="114"/>
      <c r="D43" s="93" t="s">
        <v>216</v>
      </c>
      <c r="E43" s="94" t="s">
        <v>156</v>
      </c>
    </row>
    <row r="44" spans="2:5" ht="15">
      <c r="B44" s="95" t="s">
        <v>1</v>
      </c>
      <c r="C44" s="115"/>
      <c r="D44" s="76"/>
      <c r="E44" s="96"/>
    </row>
    <row r="45" spans="2:5" ht="44.1" customHeight="1">
      <c r="B45" s="273" t="s">
        <v>198</v>
      </c>
      <c r="C45" s="126" t="s">
        <v>217</v>
      </c>
      <c r="D45" s="223" t="s">
        <v>240</v>
      </c>
      <c r="E45" s="223" t="s">
        <v>242</v>
      </c>
    </row>
    <row r="46" spans="2:5" ht="15">
      <c r="B46" s="273"/>
      <c r="C46" s="127" t="s">
        <v>218</v>
      </c>
      <c r="D46" s="224" t="s">
        <v>220</v>
      </c>
      <c r="E46" s="224" t="s">
        <v>241</v>
      </c>
    </row>
    <row r="47" spans="2:5" ht="15">
      <c r="B47" s="273"/>
      <c r="C47" s="127" t="s">
        <v>224</v>
      </c>
      <c r="D47" s="149" t="s">
        <v>186</v>
      </c>
      <c r="E47" s="149" t="s">
        <v>186</v>
      </c>
    </row>
    <row r="48" spans="2:6" ht="15">
      <c r="B48" s="273"/>
      <c r="C48" s="123" t="s">
        <v>153</v>
      </c>
      <c r="D48" s="129">
        <v>0.3581268432172108</v>
      </c>
      <c r="E48" s="121">
        <f>'Estrutura Benchmarking'!AK9</f>
        <v>0.2407794992101254</v>
      </c>
      <c r="F48" s="33"/>
    </row>
    <row r="49" ht="15">
      <c r="D49" s="33"/>
    </row>
    <row r="51" spans="2:5" ht="15">
      <c r="B51" s="92"/>
      <c r="C51" s="93"/>
      <c r="D51" s="93" t="s">
        <v>216</v>
      </c>
      <c r="E51" s="94" t="s">
        <v>294</v>
      </c>
    </row>
    <row r="52" spans="2:5" ht="15">
      <c r="B52" s="95" t="s">
        <v>257</v>
      </c>
      <c r="C52" s="34"/>
      <c r="D52" s="76"/>
      <c r="E52" s="96"/>
    </row>
    <row r="53" spans="2:5" ht="26.25">
      <c r="B53" s="265" t="s">
        <v>196</v>
      </c>
      <c r="C53" s="126" t="s">
        <v>217</v>
      </c>
      <c r="D53" s="262" t="s">
        <v>233</v>
      </c>
      <c r="E53" s="262" t="s">
        <v>233</v>
      </c>
    </row>
    <row r="54" spans="2:5" ht="15">
      <c r="B54" s="266"/>
      <c r="C54" s="127" t="s">
        <v>218</v>
      </c>
      <c r="D54" s="263" t="s">
        <v>226</v>
      </c>
      <c r="E54" s="263" t="s">
        <v>230</v>
      </c>
    </row>
    <row r="55" spans="2:5" ht="15">
      <c r="B55" s="266"/>
      <c r="C55" s="127" t="s">
        <v>224</v>
      </c>
      <c r="D55" s="264" t="s">
        <v>122</v>
      </c>
      <c r="E55" s="264" t="s">
        <v>122</v>
      </c>
    </row>
    <row r="56" spans="2:5" ht="15">
      <c r="B56" s="267"/>
      <c r="C56" s="123" t="s">
        <v>153</v>
      </c>
      <c r="D56" s="129">
        <v>0.02028</v>
      </c>
      <c r="E56" s="121">
        <f>Inflação!F7</f>
        <v>0.017429999999999998</v>
      </c>
    </row>
    <row r="59" spans="2:5" ht="15">
      <c r="B59" s="92"/>
      <c r="C59" s="93"/>
      <c r="D59" s="93" t="s">
        <v>216</v>
      </c>
      <c r="E59" s="94" t="s">
        <v>294</v>
      </c>
    </row>
    <row r="60" spans="2:5" ht="15">
      <c r="B60" s="95" t="s">
        <v>295</v>
      </c>
      <c r="C60" s="34"/>
      <c r="D60" s="34"/>
      <c r="E60" s="96"/>
    </row>
    <row r="61" spans="2:5" ht="15">
      <c r="B61" s="270" t="s">
        <v>195</v>
      </c>
      <c r="C61" s="270"/>
      <c r="D61" s="125">
        <f>(1+D23)/(1+D56)-1</f>
        <v>0.10770003509092918</v>
      </c>
      <c r="E61" s="125">
        <f aca="true" t="shared" si="6" ref="E61">(1+E23)/(1+E56)-1</f>
        <v>0.09667985216849329</v>
      </c>
    </row>
    <row r="62" spans="2:5" ht="15">
      <c r="B62" s="270" t="s">
        <v>243</v>
      </c>
      <c r="C62" s="270"/>
      <c r="D62" s="125">
        <f>(1+D40)/(1+D56)-1</f>
        <v>0.06066060197731549</v>
      </c>
      <c r="E62" s="125">
        <f aca="true" t="shared" si="7" ref="E62">(1+E40)/(1+E56)-1</f>
        <v>0.06470292250517917</v>
      </c>
    </row>
    <row r="63" spans="2:5" ht="15">
      <c r="B63" s="270" t="s">
        <v>199</v>
      </c>
      <c r="C63" s="270"/>
      <c r="D63" s="125">
        <v>0.34</v>
      </c>
      <c r="E63" s="125">
        <v>0.34</v>
      </c>
    </row>
    <row r="64" spans="2:5" ht="15">
      <c r="B64" s="270" t="s">
        <v>244</v>
      </c>
      <c r="C64" s="270"/>
      <c r="D64" s="125">
        <f>(1-D48)*D61+D48*D62*(1-D63)</f>
        <v>0.0834677268393344</v>
      </c>
      <c r="E64" s="125">
        <f aca="true" t="shared" si="8" ref="E64">(1-E48)*E61+E48*E62*(1-E63)</f>
        <v>0.08368355638328538</v>
      </c>
    </row>
    <row r="65" spans="2:5" ht="15">
      <c r="B65" s="271" t="s">
        <v>245</v>
      </c>
      <c r="C65" s="272"/>
      <c r="D65" s="121">
        <f>D64/(1-D63)</f>
        <v>0.12646625278687032</v>
      </c>
      <c r="E65" s="121">
        <f aca="true" t="shared" si="9" ref="E65">E64/(1-E63)</f>
        <v>0.1267932672474021</v>
      </c>
    </row>
    <row r="67" ht="15">
      <c r="D67" s="156" t="s">
        <v>261</v>
      </c>
    </row>
    <row r="68" ht="15">
      <c r="D68" s="162">
        <v>0.081</v>
      </c>
    </row>
    <row r="69" ht="15">
      <c r="D69" s="161"/>
    </row>
    <row r="70" ht="15">
      <c r="D70" s="235" t="s">
        <v>296</v>
      </c>
    </row>
    <row r="71" spans="4:5" ht="15">
      <c r="D71" s="160" t="s">
        <v>216</v>
      </c>
      <c r="E71" s="160" t="str">
        <f aca="true" t="shared" si="10" ref="E71">E4</f>
        <v xml:space="preserve">AGR/AR </v>
      </c>
    </row>
    <row r="72" spans="3:5" ht="15">
      <c r="C72" s="155" t="s">
        <v>255</v>
      </c>
      <c r="D72" s="33">
        <f>D61</f>
        <v>0.10770003509092918</v>
      </c>
      <c r="E72" s="33">
        <f aca="true" t="shared" si="11" ref="E72">E61</f>
        <v>0.09667985216849329</v>
      </c>
    </row>
    <row r="73" spans="3:5" ht="15">
      <c r="C73" s="155" t="s">
        <v>256</v>
      </c>
      <c r="D73" s="33">
        <f>D40*(1-D63)</f>
        <v>0.05423272733037416</v>
      </c>
      <c r="E73" s="33">
        <f aca="true" t="shared" si="12" ref="E73">E40*(1-E63)</f>
        <v>0.05495205833333331</v>
      </c>
    </row>
    <row r="74" spans="3:5" ht="15">
      <c r="C74" s="155" t="s">
        <v>254</v>
      </c>
      <c r="D74" s="33">
        <f>(1+D73)/(1+D56)-1</f>
        <v>0.033277852482038295</v>
      </c>
      <c r="E74" s="33">
        <f aca="true" t="shared" si="13" ref="E74">(1+E73)/(1+E56)-1</f>
        <v>0.03687925295433914</v>
      </c>
    </row>
    <row r="75" spans="3:5" ht="15">
      <c r="C75" s="157" t="s">
        <v>253</v>
      </c>
      <c r="D75" s="33">
        <f>D48</f>
        <v>0.3581268432172108</v>
      </c>
      <c r="E75" s="33">
        <f aca="true" t="shared" si="14" ref="E75">E48</f>
        <v>0.2407794992101254</v>
      </c>
    </row>
    <row r="76" spans="3:5" ht="15">
      <c r="C76" s="170" t="s">
        <v>260</v>
      </c>
      <c r="D76" s="171">
        <f aca="true" t="shared" si="15" ref="D76:E76">(1-D75)*D72+D75*D74</f>
        <v>0.08104745376787229</v>
      </c>
      <c r="E76" s="171">
        <f t="shared" si="15"/>
        <v>0.08228109383724383</v>
      </c>
    </row>
    <row r="77" spans="3:5" ht="15">
      <c r="C77" s="158" t="s">
        <v>259</v>
      </c>
      <c r="D77" s="159">
        <f aca="true" t="shared" si="16" ref="D77:E77">D76/(1-D63)</f>
        <v>0.12279917237556408</v>
      </c>
      <c r="E77" s="159">
        <f t="shared" si="16"/>
        <v>0.124668323995824</v>
      </c>
    </row>
  </sheetData>
  <mergeCells count="17">
    <mergeCell ref="B65:C65"/>
    <mergeCell ref="B28:B31"/>
    <mergeCell ref="B32:B35"/>
    <mergeCell ref="B36:B39"/>
    <mergeCell ref="B53:B56"/>
    <mergeCell ref="B40:C40"/>
    <mergeCell ref="B45:B48"/>
    <mergeCell ref="B24:C24"/>
    <mergeCell ref="B61:C61"/>
    <mergeCell ref="B62:C62"/>
    <mergeCell ref="B64:C64"/>
    <mergeCell ref="B63:C63"/>
    <mergeCell ref="B19:B22"/>
    <mergeCell ref="B23:C23"/>
    <mergeCell ref="B6:B9"/>
    <mergeCell ref="B10:B14"/>
    <mergeCell ref="B15:B18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G44"/>
  <sheetViews>
    <sheetView showGridLines="0" workbookViewId="0" topLeftCell="A1">
      <selection activeCell="F15" sqref="F15"/>
    </sheetView>
  </sheetViews>
  <sheetFormatPr defaultColWidth="8.8515625" defaultRowHeight="15"/>
  <cols>
    <col min="1" max="1" width="5.57421875" style="42" customWidth="1"/>
    <col min="2" max="2" width="11.8515625" style="42" customWidth="1"/>
    <col min="3" max="3" width="9.140625" style="42" customWidth="1"/>
    <col min="4" max="4" width="8.8515625" style="42" customWidth="1"/>
    <col min="5" max="5" width="14.57421875" style="42" bestFit="1" customWidth="1"/>
    <col min="6" max="6" width="12.140625" style="42" bestFit="1" customWidth="1"/>
    <col min="7" max="11" width="8.8515625" style="42" customWidth="1"/>
    <col min="12" max="16384" width="8.8515625" style="42" customWidth="1"/>
  </cols>
  <sheetData>
    <row r="2" spans="2:7" ht="21">
      <c r="B2" s="49" t="s">
        <v>183</v>
      </c>
      <c r="C2" s="43"/>
      <c r="D2" s="43"/>
      <c r="E2" s="43"/>
      <c r="F2" s="43"/>
      <c r="G2" s="43"/>
    </row>
    <row r="3" ht="15.75">
      <c r="B3" s="50" t="s">
        <v>184</v>
      </c>
    </row>
    <row r="4" ht="15">
      <c r="B4" s="37" t="s">
        <v>185</v>
      </c>
    </row>
    <row r="6" spans="2:6" ht="15">
      <c r="B6" s="63" t="s">
        <v>14</v>
      </c>
      <c r="C6" s="66" t="s">
        <v>17</v>
      </c>
      <c r="E6" s="78" t="s">
        <v>435</v>
      </c>
      <c r="F6" s="47"/>
    </row>
    <row r="7" spans="2:6" ht="15">
      <c r="B7" s="83">
        <v>1991</v>
      </c>
      <c r="C7" s="85">
        <v>3.06</v>
      </c>
      <c r="E7" s="80" t="s">
        <v>147</v>
      </c>
      <c r="F7" s="81">
        <f>AVERAGE(C27:C36)/100</f>
        <v>0.017429999999999998</v>
      </c>
    </row>
    <row r="8" spans="2:6" ht="15">
      <c r="B8" s="83">
        <v>1992</v>
      </c>
      <c r="C8" s="85">
        <v>2.9</v>
      </c>
      <c r="E8" s="79" t="s">
        <v>150</v>
      </c>
      <c r="F8" s="81">
        <f>MEDIAN(C27:C36)/100</f>
        <v>0.01825</v>
      </c>
    </row>
    <row r="9" spans="2:3" ht="15">
      <c r="B9" s="83">
        <v>1993</v>
      </c>
      <c r="C9" s="85">
        <v>2.75</v>
      </c>
    </row>
    <row r="10" spans="2:3" ht="15">
      <c r="B10" s="83">
        <v>1994</v>
      </c>
      <c r="C10" s="85">
        <v>2.67</v>
      </c>
    </row>
    <row r="11" spans="2:3" ht="15">
      <c r="B11" s="83">
        <v>1995</v>
      </c>
      <c r="C11" s="85">
        <v>2.54</v>
      </c>
    </row>
    <row r="12" spans="2:3" ht="15">
      <c r="B12" s="83">
        <v>1996</v>
      </c>
      <c r="C12" s="85">
        <v>3.32</v>
      </c>
    </row>
    <row r="13" spans="2:3" ht="15">
      <c r="B13" s="83">
        <v>1997</v>
      </c>
      <c r="C13" s="85">
        <v>1.7</v>
      </c>
    </row>
    <row r="14" spans="2:3" ht="15">
      <c r="B14" s="83">
        <v>1998</v>
      </c>
      <c r="C14" s="85">
        <v>1.61</v>
      </c>
    </row>
    <row r="15" spans="2:3" ht="15">
      <c r="B15" s="83">
        <v>1999</v>
      </c>
      <c r="C15" s="85">
        <v>2.68</v>
      </c>
    </row>
    <row r="16" spans="2:3" ht="15">
      <c r="B16" s="83">
        <v>2000</v>
      </c>
      <c r="C16" s="85">
        <v>3.39</v>
      </c>
    </row>
    <row r="17" spans="2:3" ht="15">
      <c r="B17" s="83">
        <v>2001</v>
      </c>
      <c r="C17" s="85">
        <v>1.55</v>
      </c>
    </row>
    <row r="18" spans="2:3" ht="15">
      <c r="B18" s="83">
        <v>2002</v>
      </c>
      <c r="C18" s="85">
        <v>2.38</v>
      </c>
    </row>
    <row r="19" spans="2:3" ht="15">
      <c r="B19" s="83">
        <v>2003</v>
      </c>
      <c r="C19" s="85">
        <v>1.88</v>
      </c>
    </row>
    <row r="20" spans="2:3" ht="15">
      <c r="B20" s="83">
        <v>2004</v>
      </c>
      <c r="C20" s="85">
        <v>3.26</v>
      </c>
    </row>
    <row r="21" spans="2:3" ht="15">
      <c r="B21" s="83">
        <v>2005</v>
      </c>
      <c r="C21" s="85">
        <v>3.42</v>
      </c>
    </row>
    <row r="22" spans="2:3" ht="15">
      <c r="B22" s="83">
        <v>2006</v>
      </c>
      <c r="C22" s="85">
        <v>2.54</v>
      </c>
    </row>
    <row r="23" spans="2:3" ht="15">
      <c r="B23" s="83">
        <v>2007</v>
      </c>
      <c r="C23" s="85">
        <v>4.08</v>
      </c>
    </row>
    <row r="24" spans="2:3" ht="15">
      <c r="B24" s="83">
        <v>2008</v>
      </c>
      <c r="C24" s="85">
        <v>0.09</v>
      </c>
    </row>
    <row r="25" spans="2:3" ht="15">
      <c r="B25" s="83">
        <v>2009</v>
      </c>
      <c r="C25" s="85">
        <v>2.72</v>
      </c>
    </row>
    <row r="26" spans="2:3" ht="15">
      <c r="B26" s="83">
        <v>2010</v>
      </c>
      <c r="C26" s="85">
        <v>1.5</v>
      </c>
    </row>
    <row r="27" spans="2:3" ht="15">
      <c r="B27" s="83">
        <v>2011</v>
      </c>
      <c r="C27" s="85">
        <v>2.96</v>
      </c>
    </row>
    <row r="28" spans="2:3" ht="15">
      <c r="B28" s="83">
        <v>2012</v>
      </c>
      <c r="C28" s="85">
        <v>1.74</v>
      </c>
    </row>
    <row r="29" spans="2:3" ht="15">
      <c r="B29" s="83">
        <v>2013</v>
      </c>
      <c r="C29" s="85">
        <v>1.5</v>
      </c>
    </row>
    <row r="30" spans="2:3" ht="15">
      <c r="B30" s="83">
        <v>2014</v>
      </c>
      <c r="C30" s="85">
        <v>0.76</v>
      </c>
    </row>
    <row r="31" spans="2:3" ht="15">
      <c r="B31" s="83">
        <v>2015</v>
      </c>
      <c r="C31" s="85">
        <v>0.73</v>
      </c>
    </row>
    <row r="32" spans="2:3" ht="15">
      <c r="B32" s="83">
        <v>2016</v>
      </c>
      <c r="C32" s="85">
        <v>2.07</v>
      </c>
    </row>
    <row r="33" spans="2:3" ht="15">
      <c r="B33" s="83">
        <v>2017</v>
      </c>
      <c r="C33" s="85">
        <v>2.11</v>
      </c>
    </row>
    <row r="34" spans="2:3" ht="15">
      <c r="B34" s="83">
        <v>2018</v>
      </c>
      <c r="C34" s="85">
        <v>1.91</v>
      </c>
    </row>
    <row r="35" spans="2:3" ht="15">
      <c r="B35" s="83">
        <v>2019</v>
      </c>
      <c r="C35" s="85">
        <v>2.29</v>
      </c>
    </row>
    <row r="36" spans="2:3" ht="15">
      <c r="B36" s="84">
        <v>2020</v>
      </c>
      <c r="C36" s="86">
        <v>1.36</v>
      </c>
    </row>
    <row r="37" spans="2:3" ht="15">
      <c r="B37" s="69"/>
      <c r="C37" s="82"/>
    </row>
    <row r="39" ht="15">
      <c r="B39"/>
    </row>
    <row r="40" ht="15">
      <c r="B40"/>
    </row>
    <row r="41" ht="15">
      <c r="B41"/>
    </row>
    <row r="42" ht="15">
      <c r="B42"/>
    </row>
    <row r="43" ht="15">
      <c r="B43"/>
    </row>
    <row r="44" ht="15">
      <c r="B44"/>
    </row>
  </sheetData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419602-8399-44F3-8852-94AE8C7DB8CE}">
  <dimension ref="A1:I36"/>
  <sheetViews>
    <sheetView showGridLines="0" workbookViewId="0" topLeftCell="A11">
      <selection activeCell="J26" sqref="J26"/>
    </sheetView>
  </sheetViews>
  <sheetFormatPr defaultColWidth="8.8515625" defaultRowHeight="15" customHeight="1"/>
  <cols>
    <col min="1" max="1" width="8.8515625" style="9" customWidth="1"/>
    <col min="2" max="2" width="19.8515625" style="8" bestFit="1" customWidth="1"/>
    <col min="3" max="3" width="14.8515625" style="14" bestFit="1" customWidth="1"/>
    <col min="4" max="4" width="10.8515625" style="9" bestFit="1" customWidth="1"/>
    <col min="5" max="5" width="15.140625" style="9" bestFit="1" customWidth="1"/>
    <col min="6" max="6" width="10.140625" style="9" customWidth="1"/>
    <col min="7" max="7" width="8.8515625" style="9" customWidth="1"/>
    <col min="8" max="8" width="9.140625" style="9" bestFit="1" customWidth="1"/>
    <col min="9" max="9" width="11.140625" style="8" bestFit="1" customWidth="1"/>
    <col min="10" max="16384" width="8.8515625" style="8" customWidth="1"/>
  </cols>
  <sheetData>
    <row r="1" spans="1:2" ht="15" customHeight="1">
      <c r="A1" s="10" t="s">
        <v>83</v>
      </c>
      <c r="B1" s="10"/>
    </row>
    <row r="3" spans="1:9" ht="57">
      <c r="A3" s="17" t="s">
        <v>18</v>
      </c>
      <c r="B3" s="17" t="s">
        <v>79</v>
      </c>
      <c r="C3" s="18" t="s">
        <v>80</v>
      </c>
      <c r="D3" s="17" t="s">
        <v>87</v>
      </c>
      <c r="E3" s="17" t="s">
        <v>81</v>
      </c>
      <c r="F3" s="17" t="s">
        <v>125</v>
      </c>
      <c r="G3" s="17" t="s">
        <v>82</v>
      </c>
      <c r="H3" s="17" t="s">
        <v>114</v>
      </c>
      <c r="I3" s="17" t="s">
        <v>84</v>
      </c>
    </row>
    <row r="4" spans="1:9" ht="15" customHeight="1">
      <c r="A4" s="11">
        <v>1</v>
      </c>
      <c r="B4" s="12" t="s">
        <v>86</v>
      </c>
      <c r="C4" s="15">
        <v>330701235</v>
      </c>
      <c r="D4" s="19">
        <v>0.029</v>
      </c>
      <c r="E4" s="13" t="s">
        <v>88</v>
      </c>
      <c r="F4" s="19">
        <v>0.0016</v>
      </c>
      <c r="G4" s="20">
        <f>((1+D4)*(1+F4))-1</f>
        <v>0.030646399999999963</v>
      </c>
      <c r="H4" s="24">
        <v>17559</v>
      </c>
      <c r="I4" s="27">
        <f>H4*G4</f>
        <v>538.1201375999993</v>
      </c>
    </row>
    <row r="5" spans="1:9" ht="15" customHeight="1">
      <c r="A5" s="11">
        <v>2</v>
      </c>
      <c r="B5" s="12" t="s">
        <v>89</v>
      </c>
      <c r="C5" s="15" t="s">
        <v>90</v>
      </c>
      <c r="D5" s="19">
        <v>0.03</v>
      </c>
      <c r="E5" s="13" t="s">
        <v>88</v>
      </c>
      <c r="F5" s="19">
        <v>0.0016</v>
      </c>
      <c r="G5" s="20">
        <f aca="true" t="shared" si="0" ref="G5:G23">((1+D5)*(1+F5))-1</f>
        <v>0.03164800000000012</v>
      </c>
      <c r="H5" s="24">
        <v>216176</v>
      </c>
      <c r="I5" s="27">
        <f aca="true" t="shared" si="1" ref="I5:I23">H5*G5</f>
        <v>6841.538048000026</v>
      </c>
    </row>
    <row r="6" spans="1:9" ht="15" customHeight="1">
      <c r="A6" s="11">
        <v>3</v>
      </c>
      <c r="B6" s="12" t="s">
        <v>91</v>
      </c>
      <c r="C6" s="15" t="s">
        <v>92</v>
      </c>
      <c r="D6" s="19">
        <v>0.0573</v>
      </c>
      <c r="E6" s="13" t="s">
        <v>93</v>
      </c>
      <c r="F6" s="19">
        <v>0</v>
      </c>
      <c r="G6" s="20">
        <f t="shared" si="0"/>
        <v>0.05729999999999991</v>
      </c>
      <c r="H6" s="24">
        <v>5753</v>
      </c>
      <c r="I6" s="27">
        <f t="shared" si="1"/>
        <v>329.64689999999945</v>
      </c>
    </row>
    <row r="7" spans="1:9" ht="15" customHeight="1">
      <c r="A7" s="11">
        <v>4</v>
      </c>
      <c r="B7" s="12" t="s">
        <v>91</v>
      </c>
      <c r="C7" s="15" t="s">
        <v>94</v>
      </c>
      <c r="D7" s="19">
        <v>0.085</v>
      </c>
      <c r="E7" s="13" t="s">
        <v>93</v>
      </c>
      <c r="F7" s="19">
        <v>0</v>
      </c>
      <c r="G7" s="20">
        <f t="shared" si="0"/>
        <v>0.08499999999999996</v>
      </c>
      <c r="H7" s="24">
        <v>4849</v>
      </c>
      <c r="I7" s="27">
        <f t="shared" si="1"/>
        <v>412.16499999999985</v>
      </c>
    </row>
    <row r="8" spans="1:9" ht="15" customHeight="1">
      <c r="A8" s="11">
        <v>5</v>
      </c>
      <c r="B8" s="12" t="s">
        <v>91</v>
      </c>
      <c r="C8" s="15" t="s">
        <v>95</v>
      </c>
      <c r="D8" s="19">
        <v>0.085</v>
      </c>
      <c r="E8" s="13" t="s">
        <v>93</v>
      </c>
      <c r="F8" s="19">
        <v>0</v>
      </c>
      <c r="G8" s="20">
        <f t="shared" si="0"/>
        <v>0.08499999999999996</v>
      </c>
      <c r="H8" s="24">
        <v>26356</v>
      </c>
      <c r="I8" s="27">
        <f t="shared" si="1"/>
        <v>2240.259999999999</v>
      </c>
    </row>
    <row r="9" spans="1:9" ht="15" customHeight="1">
      <c r="A9" s="11">
        <v>6</v>
      </c>
      <c r="B9" s="12" t="s">
        <v>91</v>
      </c>
      <c r="C9" s="15" t="s">
        <v>96</v>
      </c>
      <c r="D9" s="19">
        <v>0.085</v>
      </c>
      <c r="E9" s="13" t="s">
        <v>93</v>
      </c>
      <c r="F9" s="19">
        <v>0</v>
      </c>
      <c r="G9" s="20">
        <f t="shared" si="0"/>
        <v>0.08499999999999996</v>
      </c>
      <c r="H9" s="24">
        <v>5446</v>
      </c>
      <c r="I9" s="27">
        <f t="shared" si="1"/>
        <v>462.9099999999998</v>
      </c>
    </row>
    <row r="10" spans="1:9" ht="15" customHeight="1">
      <c r="A10" s="11">
        <v>7</v>
      </c>
      <c r="B10" s="12" t="s">
        <v>91</v>
      </c>
      <c r="C10" s="15" t="s">
        <v>97</v>
      </c>
      <c r="D10" s="19">
        <v>0.085</v>
      </c>
      <c r="E10" s="13" t="s">
        <v>93</v>
      </c>
      <c r="F10" s="19">
        <v>0</v>
      </c>
      <c r="G10" s="20">
        <f t="shared" si="0"/>
        <v>0.08499999999999996</v>
      </c>
      <c r="H10" s="24">
        <v>41188</v>
      </c>
      <c r="I10" s="27">
        <f t="shared" si="1"/>
        <v>3500.9799999999987</v>
      </c>
    </row>
    <row r="11" spans="1:9" ht="15" customHeight="1">
      <c r="A11" s="11">
        <v>8</v>
      </c>
      <c r="B11" s="12" t="s">
        <v>91</v>
      </c>
      <c r="C11" s="15" t="s">
        <v>98</v>
      </c>
      <c r="D11" s="19">
        <v>0.12</v>
      </c>
      <c r="E11" s="13" t="s">
        <v>93</v>
      </c>
      <c r="F11" s="19">
        <v>0</v>
      </c>
      <c r="G11" s="20">
        <f t="shared" si="0"/>
        <v>0.1200000000000001</v>
      </c>
      <c r="H11" s="24">
        <v>1916</v>
      </c>
      <c r="I11" s="27">
        <f t="shared" si="1"/>
        <v>229.92000000000021</v>
      </c>
    </row>
    <row r="12" spans="1:9" ht="15" customHeight="1">
      <c r="A12" s="11">
        <v>9</v>
      </c>
      <c r="B12" s="12" t="s">
        <v>91</v>
      </c>
      <c r="C12" s="15" t="s">
        <v>99</v>
      </c>
      <c r="D12" s="19">
        <v>0.12</v>
      </c>
      <c r="E12" s="13" t="s">
        <v>93</v>
      </c>
      <c r="F12" s="19">
        <v>0</v>
      </c>
      <c r="G12" s="20">
        <f t="shared" si="0"/>
        <v>0.1200000000000001</v>
      </c>
      <c r="H12" s="24">
        <v>22820</v>
      </c>
      <c r="I12" s="27">
        <f t="shared" si="1"/>
        <v>2738.4000000000024</v>
      </c>
    </row>
    <row r="13" spans="1:9" ht="15" customHeight="1">
      <c r="A13" s="11">
        <v>10</v>
      </c>
      <c r="B13" s="12" t="s">
        <v>91</v>
      </c>
      <c r="C13" s="15" t="s">
        <v>100</v>
      </c>
      <c r="D13" s="19">
        <v>0.085</v>
      </c>
      <c r="E13" s="13" t="s">
        <v>93</v>
      </c>
      <c r="F13" s="19">
        <v>0</v>
      </c>
      <c r="G13" s="20">
        <f t="shared" si="0"/>
        <v>0.08499999999999996</v>
      </c>
      <c r="H13" s="24">
        <v>3748</v>
      </c>
      <c r="I13" s="27">
        <f t="shared" si="1"/>
        <v>318.57999999999987</v>
      </c>
    </row>
    <row r="14" spans="1:9" ht="15" customHeight="1">
      <c r="A14" s="11">
        <v>11</v>
      </c>
      <c r="B14" s="12" t="s">
        <v>91</v>
      </c>
      <c r="C14" s="15" t="s">
        <v>101</v>
      </c>
      <c r="D14" s="19">
        <v>0.09</v>
      </c>
      <c r="E14" s="13" t="s">
        <v>93</v>
      </c>
      <c r="F14" s="19">
        <v>0</v>
      </c>
      <c r="G14" s="20">
        <f t="shared" si="0"/>
        <v>0.09000000000000008</v>
      </c>
      <c r="H14" s="24">
        <v>6222</v>
      </c>
      <c r="I14" s="27">
        <f t="shared" si="1"/>
        <v>559.9800000000005</v>
      </c>
    </row>
    <row r="15" spans="1:9" ht="15" customHeight="1">
      <c r="A15" s="11">
        <v>12</v>
      </c>
      <c r="B15" s="12" t="s">
        <v>91</v>
      </c>
      <c r="C15" s="15" t="s">
        <v>102</v>
      </c>
      <c r="D15" s="19">
        <v>0.09</v>
      </c>
      <c r="E15" s="13" t="s">
        <v>93</v>
      </c>
      <c r="F15" s="19">
        <v>0</v>
      </c>
      <c r="G15" s="20">
        <f t="shared" si="0"/>
        <v>0.09000000000000008</v>
      </c>
      <c r="H15" s="24">
        <v>5582</v>
      </c>
      <c r="I15" s="27">
        <f t="shared" si="1"/>
        <v>502.38000000000045</v>
      </c>
    </row>
    <row r="16" spans="1:9" ht="15" customHeight="1">
      <c r="A16" s="11">
        <v>13</v>
      </c>
      <c r="B16" s="12" t="s">
        <v>103</v>
      </c>
      <c r="C16" s="15" t="s">
        <v>104</v>
      </c>
      <c r="D16" s="19">
        <v>0.0582</v>
      </c>
      <c r="E16" s="28" t="s">
        <v>105</v>
      </c>
      <c r="F16" s="19">
        <f>D30</f>
        <v>0.2893228455869583</v>
      </c>
      <c r="G16" s="20">
        <f t="shared" si="0"/>
        <v>0.36436143520011943</v>
      </c>
      <c r="H16" s="24">
        <v>94448</v>
      </c>
      <c r="I16" s="27">
        <f t="shared" si="1"/>
        <v>34413.20883178088</v>
      </c>
    </row>
    <row r="17" spans="1:9" ht="15" customHeight="1">
      <c r="A17" s="11">
        <v>14</v>
      </c>
      <c r="B17" s="12" t="s">
        <v>106</v>
      </c>
      <c r="C17" s="15">
        <v>11208021</v>
      </c>
      <c r="D17" s="19">
        <v>0.0251</v>
      </c>
      <c r="E17" s="13" t="s">
        <v>107</v>
      </c>
      <c r="F17" s="19">
        <v>0.0183</v>
      </c>
      <c r="G17" s="20">
        <f t="shared" si="0"/>
        <v>0.04385932999999986</v>
      </c>
      <c r="H17" s="24">
        <v>540</v>
      </c>
      <c r="I17" s="27">
        <f t="shared" si="1"/>
        <v>23.684038199999925</v>
      </c>
    </row>
    <row r="18" spans="1:9" ht="15" customHeight="1">
      <c r="A18" s="11">
        <v>15</v>
      </c>
      <c r="B18" s="12" t="s">
        <v>86</v>
      </c>
      <c r="C18" s="15" t="s">
        <v>108</v>
      </c>
      <c r="D18" s="19">
        <v>0.1</v>
      </c>
      <c r="E18" s="13" t="s">
        <v>109</v>
      </c>
      <c r="F18" s="13"/>
      <c r="G18" s="20">
        <f t="shared" si="0"/>
        <v>0.10000000000000009</v>
      </c>
      <c r="H18" s="24">
        <v>414</v>
      </c>
      <c r="I18" s="27">
        <f t="shared" si="1"/>
        <v>41.400000000000034</v>
      </c>
    </row>
    <row r="19" spans="1:9" ht="15" customHeight="1">
      <c r="A19" s="11">
        <v>16</v>
      </c>
      <c r="B19" s="12" t="s">
        <v>86</v>
      </c>
      <c r="C19" s="15" t="s">
        <v>110</v>
      </c>
      <c r="D19" s="19">
        <v>0.0294</v>
      </c>
      <c r="E19" s="13" t="s">
        <v>109</v>
      </c>
      <c r="F19" s="13"/>
      <c r="G19" s="20">
        <f t="shared" si="0"/>
        <v>0.029400000000000093</v>
      </c>
      <c r="H19" s="24">
        <v>4896</v>
      </c>
      <c r="I19" s="27">
        <f t="shared" si="1"/>
        <v>143.94240000000045</v>
      </c>
    </row>
    <row r="20" spans="1:9" ht="15" customHeight="1">
      <c r="A20" s="11">
        <v>17</v>
      </c>
      <c r="B20" s="12" t="s">
        <v>111</v>
      </c>
      <c r="C20" s="15" t="s">
        <v>109</v>
      </c>
      <c r="D20" s="19">
        <v>0.0295</v>
      </c>
      <c r="E20" s="13" t="s">
        <v>88</v>
      </c>
      <c r="F20" s="19">
        <v>0.0016</v>
      </c>
      <c r="G20" s="20">
        <f t="shared" si="0"/>
        <v>0.031147200000000153</v>
      </c>
      <c r="H20" s="24">
        <v>50438</v>
      </c>
      <c r="I20" s="27">
        <f t="shared" si="1"/>
        <v>1571.0024736000078</v>
      </c>
    </row>
    <row r="21" spans="1:9" ht="15" customHeight="1">
      <c r="A21" s="11">
        <v>18</v>
      </c>
      <c r="B21" s="12" t="s">
        <v>112</v>
      </c>
      <c r="C21" s="16" t="s">
        <v>109</v>
      </c>
      <c r="D21" s="19">
        <v>0.025</v>
      </c>
      <c r="E21" s="13" t="s">
        <v>88</v>
      </c>
      <c r="F21" s="19">
        <v>0.0016</v>
      </c>
      <c r="G21" s="20">
        <f t="shared" si="0"/>
        <v>0.026639999999999997</v>
      </c>
      <c r="H21" s="24">
        <v>203910</v>
      </c>
      <c r="I21" s="27">
        <f t="shared" si="1"/>
        <v>5432.162399999999</v>
      </c>
    </row>
    <row r="22" spans="1:9" ht="15" customHeight="1">
      <c r="A22" s="11">
        <v>19</v>
      </c>
      <c r="B22" s="12" t="s">
        <v>113</v>
      </c>
      <c r="C22" s="16" t="s">
        <v>109</v>
      </c>
      <c r="D22" s="19">
        <v>0.012</v>
      </c>
      <c r="E22" s="13" t="s">
        <v>88</v>
      </c>
      <c r="F22" s="19">
        <v>0.0016</v>
      </c>
      <c r="G22" s="20">
        <f t="shared" si="0"/>
        <v>0.013619200000000165</v>
      </c>
      <c r="H22" s="24">
        <v>140103</v>
      </c>
      <c r="I22" s="27">
        <f t="shared" si="1"/>
        <v>1908.090777600023</v>
      </c>
    </row>
    <row r="23" spans="1:9" ht="15" customHeight="1">
      <c r="A23" s="11">
        <v>20</v>
      </c>
      <c r="B23" s="12" t="s">
        <v>124</v>
      </c>
      <c r="C23" s="16" t="s">
        <v>109</v>
      </c>
      <c r="D23" s="19">
        <v>0.0245</v>
      </c>
      <c r="E23" s="13" t="s">
        <v>88</v>
      </c>
      <c r="F23" s="19">
        <v>0.0016</v>
      </c>
      <c r="G23" s="20">
        <f t="shared" si="0"/>
        <v>0.02613920000000003</v>
      </c>
      <c r="H23" s="24">
        <v>220150</v>
      </c>
      <c r="I23" s="27">
        <f t="shared" si="1"/>
        <v>5754.544880000007</v>
      </c>
    </row>
    <row r="24" spans="1:9" ht="15" customHeight="1">
      <c r="A24" s="21" t="s">
        <v>85</v>
      </c>
      <c r="B24" s="22"/>
      <c r="C24" s="23"/>
      <c r="D24" s="21"/>
      <c r="E24" s="21"/>
      <c r="F24" s="21"/>
      <c r="G24" s="21"/>
      <c r="H24" s="25">
        <f>SUM(H4:H23)</f>
        <v>1072514</v>
      </c>
      <c r="I24" s="26">
        <f>SUM(I4:I23)/H24</f>
        <v>0.06336785896200976</v>
      </c>
    </row>
    <row r="25" ht="15" customHeight="1">
      <c r="A25" s="14" t="s">
        <v>117</v>
      </c>
    </row>
    <row r="28" spans="1:4" ht="15" customHeight="1">
      <c r="A28" s="314" t="s">
        <v>126</v>
      </c>
      <c r="B28" s="314"/>
      <c r="C28" s="314"/>
      <c r="D28" s="29">
        <v>4.0301</v>
      </c>
    </row>
    <row r="29" spans="1:4" ht="15" customHeight="1">
      <c r="A29" s="314" t="s">
        <v>127</v>
      </c>
      <c r="B29" s="314"/>
      <c r="C29" s="314"/>
      <c r="D29" s="29">
        <v>5.1961</v>
      </c>
    </row>
    <row r="30" spans="1:4" ht="15" customHeight="1">
      <c r="A30" s="314" t="s">
        <v>115</v>
      </c>
      <c r="B30" s="314"/>
      <c r="C30" s="314"/>
      <c r="D30" s="30">
        <f>D29/D28-1</f>
        <v>0.2893228455869583</v>
      </c>
    </row>
    <row r="31" spans="1:3" ht="15" customHeight="1">
      <c r="A31" s="8" t="s">
        <v>116</v>
      </c>
      <c r="C31" s="8"/>
    </row>
    <row r="33" ht="15" customHeight="1">
      <c r="A33" s="9" t="s">
        <v>118</v>
      </c>
    </row>
    <row r="34" spans="1:2" ht="15" customHeight="1">
      <c r="A34" s="9" t="s">
        <v>107</v>
      </c>
      <c r="B34" s="31" t="s">
        <v>119</v>
      </c>
    </row>
    <row r="35" spans="1:2" ht="15" customHeight="1">
      <c r="A35" s="9" t="s">
        <v>88</v>
      </c>
      <c r="B35" s="31" t="s">
        <v>120</v>
      </c>
    </row>
    <row r="36" spans="1:2" ht="15" customHeight="1">
      <c r="A36" s="9" t="s">
        <v>93</v>
      </c>
      <c r="B36" s="31" t="s">
        <v>121</v>
      </c>
    </row>
  </sheetData>
  <mergeCells count="3">
    <mergeCell ref="A28:C28"/>
    <mergeCell ref="A29:C29"/>
    <mergeCell ref="A30:C30"/>
  </mergeCells>
  <hyperlinks>
    <hyperlink ref="B34" r:id="rId1" display="https://www.bndes.gov.br/wps/portal/site/home/financiamento/guia/custos-financeiros/historico-da-parcela-fixa-da-tlp"/>
    <hyperlink ref="B35" r:id="rId2" display="https://www.debit.com.br/tabelas/tabela-completa.php?indice=cdi"/>
    <hyperlink ref="B36" r:id="rId3" display="http://www.cbicdados.com.br/menu/indicadores-economicos-gerais/informacoes-economicas"/>
  </hyperlinks>
  <printOptions/>
  <pageMargins left="0.511811024" right="0.511811024" top="0.787401575" bottom="0.787401575" header="0.31496062" footer="0.31496062"/>
  <pageSetup horizontalDpi="600" verticalDpi="600" orientation="portrait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EE4FCD-F59F-4A22-A3B2-9570918696BD}">
  <dimension ref="B2:D32"/>
  <sheetViews>
    <sheetView showGridLines="0" zoomScale="108" zoomScaleNormal="108" workbookViewId="0" topLeftCell="A7">
      <selection activeCell="C20" sqref="C20"/>
    </sheetView>
  </sheetViews>
  <sheetFormatPr defaultColWidth="8.8515625" defaultRowHeight="15"/>
  <cols>
    <col min="1" max="1" width="6.140625" style="173" customWidth="1"/>
    <col min="2" max="2" width="40.7109375" style="173" customWidth="1"/>
    <col min="3" max="16384" width="8.8515625" style="173" customWidth="1"/>
  </cols>
  <sheetData>
    <row r="2" spans="2:4" ht="18.75">
      <c r="B2" s="172" t="s">
        <v>297</v>
      </c>
      <c r="C2" s="172"/>
      <c r="D2" s="172"/>
    </row>
    <row r="3" spans="2:4" ht="18.75">
      <c r="B3" s="174"/>
      <c r="C3" s="174"/>
      <c r="D3" s="174"/>
    </row>
    <row r="4" ht="18" customHeight="1">
      <c r="B4" s="201"/>
    </row>
    <row r="5" spans="2:3" ht="15">
      <c r="B5" s="175" t="s">
        <v>189</v>
      </c>
      <c r="C5" s="176"/>
    </row>
    <row r="6" spans="2:3" ht="15">
      <c r="B6" s="177" t="s">
        <v>190</v>
      </c>
      <c r="C6" s="178">
        <f>rf!I7</f>
        <v>0.02135</v>
      </c>
    </row>
    <row r="7" spans="2:3" ht="15">
      <c r="B7" s="177" t="s">
        <v>191</v>
      </c>
      <c r="C7" s="179">
        <f>'beta damodaran'!E19</f>
        <v>0.5666153187013374</v>
      </c>
    </row>
    <row r="8" spans="2:3" ht="15">
      <c r="B8" s="177" t="s">
        <v>192</v>
      </c>
      <c r="C8" s="179">
        <f>C7*(1-C24*C21)/(1-C24)</f>
        <v>0.6852150834287636</v>
      </c>
    </row>
    <row r="9" spans="2:3" ht="15">
      <c r="B9" s="177" t="s">
        <v>157</v>
      </c>
      <c r="C9" s="178">
        <f>rm!F7</f>
        <v>0.12034200552577382</v>
      </c>
    </row>
    <row r="10" spans="2:3" ht="15">
      <c r="B10" s="177" t="s">
        <v>193</v>
      </c>
      <c r="C10" s="178">
        <f>C9-C6</f>
        <v>0.09899200552577381</v>
      </c>
    </row>
    <row r="11" spans="2:3" ht="15">
      <c r="B11" s="177" t="s">
        <v>15</v>
      </c>
      <c r="C11" s="178">
        <f>rp!I12</f>
        <v>0.026614166666666664</v>
      </c>
    </row>
    <row r="12" spans="2:3" ht="15">
      <c r="B12" s="177" t="s">
        <v>194</v>
      </c>
      <c r="C12" s="178">
        <f>C6+C8*C10+C11</f>
        <v>0.11579498199179039</v>
      </c>
    </row>
    <row r="13" spans="2:3" ht="15">
      <c r="B13" s="177" t="s">
        <v>196</v>
      </c>
      <c r="C13" s="178">
        <f>Inflação!F7</f>
        <v>0.017429999999999998</v>
      </c>
    </row>
    <row r="14" spans="2:3" ht="15">
      <c r="B14" s="180" t="s">
        <v>195</v>
      </c>
      <c r="C14" s="181">
        <f>(1+C12)/(1+C13)-1</f>
        <v>0.09667985216849329</v>
      </c>
    </row>
    <row r="15" spans="2:3" ht="15">
      <c r="B15" s="175" t="s">
        <v>200</v>
      </c>
      <c r="C15" s="176"/>
    </row>
    <row r="16" spans="2:3" ht="15">
      <c r="B16" s="177" t="s">
        <v>190</v>
      </c>
      <c r="C16" s="178">
        <f>C6</f>
        <v>0.02135</v>
      </c>
    </row>
    <row r="17" spans="2:3" ht="15">
      <c r="B17" s="177" t="s">
        <v>15</v>
      </c>
      <c r="C17" s="178">
        <f>C11</f>
        <v>0.026614166666666664</v>
      </c>
    </row>
    <row r="18" spans="2:3" ht="15">
      <c r="B18" s="177" t="s">
        <v>164</v>
      </c>
      <c r="C18" s="178">
        <f>rc!O7</f>
        <v>0.03529652777777775</v>
      </c>
    </row>
    <row r="19" spans="2:3" ht="15">
      <c r="B19" s="177" t="s">
        <v>249</v>
      </c>
      <c r="C19" s="178">
        <f>SUM(C16:C18)</f>
        <v>0.08326069444444442</v>
      </c>
    </row>
    <row r="20" spans="2:3" ht="15">
      <c r="B20" s="180" t="s">
        <v>243</v>
      </c>
      <c r="C20" s="182">
        <f>(1+C19)/(1+C13)-1</f>
        <v>0.06470292250517917</v>
      </c>
    </row>
    <row r="21" spans="2:3" ht="15">
      <c r="B21" s="177" t="s">
        <v>199</v>
      </c>
      <c r="C21" s="178">
        <v>0.34</v>
      </c>
    </row>
    <row r="22" spans="2:3" ht="15">
      <c r="B22" s="175" t="s">
        <v>1</v>
      </c>
      <c r="C22" s="176"/>
    </row>
    <row r="23" spans="2:3" ht="15">
      <c r="B23" s="177" t="s">
        <v>197</v>
      </c>
      <c r="C23" s="178">
        <f>1-C24</f>
        <v>0.7592205007898746</v>
      </c>
    </row>
    <row r="24" spans="2:3" ht="15">
      <c r="B24" s="177" t="s">
        <v>198</v>
      </c>
      <c r="C24" s="183">
        <f>'Estrutura Benchmarking'!AK9</f>
        <v>0.2407794992101254</v>
      </c>
    </row>
    <row r="25" spans="2:3" ht="15">
      <c r="B25" s="175" t="s">
        <v>2</v>
      </c>
      <c r="C25" s="176"/>
    </row>
    <row r="26" spans="2:3" ht="15">
      <c r="B26" s="177" t="s">
        <v>148</v>
      </c>
      <c r="C26" s="178">
        <f>C23*C14+C24*C20*(1-C21)</f>
        <v>0.08368355638328538</v>
      </c>
    </row>
    <row r="27" spans="2:3" ht="15">
      <c r="B27" s="177" t="s">
        <v>149</v>
      </c>
      <c r="C27" s="178">
        <f>C26/(1-C21)</f>
        <v>0.1267932672474021</v>
      </c>
    </row>
    <row r="28" spans="2:3" ht="15">
      <c r="B28" s="177"/>
      <c r="C28" s="178"/>
    </row>
    <row r="29" spans="2:3" ht="15">
      <c r="B29" s="177"/>
      <c r="C29" s="178"/>
    </row>
    <row r="31" ht="15">
      <c r="C31" s="178"/>
    </row>
    <row r="32" ht="15">
      <c r="C32" s="178"/>
    </row>
  </sheetData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2218D7-AA28-44C9-8357-3DFAC4A2976F}">
  <dimension ref="B2:AU28"/>
  <sheetViews>
    <sheetView showGridLines="0" zoomScale="114" zoomScaleNormal="114" workbookViewId="0" topLeftCell="A1">
      <selection activeCell="D23" sqref="D23"/>
    </sheetView>
  </sheetViews>
  <sheetFormatPr defaultColWidth="8.8515625" defaultRowHeight="15" customHeight="1"/>
  <cols>
    <col min="1" max="1" width="5.57421875" style="1" customWidth="1"/>
    <col min="2" max="2" width="4.140625" style="2" customWidth="1"/>
    <col min="3" max="3" width="9.57421875" style="1" bestFit="1" customWidth="1"/>
    <col min="4" max="4" width="73.8515625" style="1" bestFit="1" customWidth="1"/>
    <col min="5" max="5" width="4.421875" style="2" hidden="1" customWidth="1"/>
    <col min="6" max="6" width="5.421875" style="2" hidden="1" customWidth="1"/>
    <col min="7" max="9" width="10.8515625" style="2" hidden="1" customWidth="1"/>
    <col min="10" max="10" width="4.421875" style="2" bestFit="1" customWidth="1"/>
    <col min="11" max="11" width="5.421875" style="2" bestFit="1" customWidth="1"/>
    <col min="12" max="14" width="10.8515625" style="2" customWidth="1"/>
    <col min="15" max="18" width="8.8515625" style="1" hidden="1" customWidth="1"/>
    <col min="19" max="19" width="10.57421875" style="1" hidden="1" customWidth="1"/>
    <col min="20" max="23" width="8.8515625" style="1" hidden="1" customWidth="1"/>
    <col min="24" max="24" width="10.57421875" style="1" hidden="1" customWidth="1"/>
    <col min="25" max="28" width="8.8515625" style="1" hidden="1" customWidth="1"/>
    <col min="29" max="34" width="10.57421875" style="1" hidden="1" customWidth="1"/>
    <col min="35" max="35" width="8.8515625" style="1" customWidth="1"/>
    <col min="36" max="36" width="15.140625" style="1" customWidth="1"/>
    <col min="37" max="39" width="8.8515625" style="1" customWidth="1"/>
    <col min="40" max="40" width="11.57421875" style="1" customWidth="1"/>
    <col min="41" max="41" width="22.00390625" style="2" bestFit="1" customWidth="1"/>
    <col min="42" max="42" width="8.8515625" style="2" customWidth="1"/>
    <col min="43" max="43" width="8.8515625" style="1" customWidth="1"/>
    <col min="44" max="44" width="15.140625" style="1" bestFit="1" customWidth="1"/>
    <col min="45" max="16384" width="8.8515625" style="1" customWidth="1"/>
  </cols>
  <sheetData>
    <row r="2" spans="2:39" ht="21">
      <c r="B2" s="49" t="s">
        <v>1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</row>
    <row r="3" spans="2:39" ht="15" customHeight="1">
      <c r="B3" s="50" t="s">
        <v>188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</row>
    <row r="4" spans="2:39" ht="15" customHeight="1">
      <c r="B4" s="37" t="s">
        <v>187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L4" s="42"/>
      <c r="AM4" s="42"/>
    </row>
    <row r="6" spans="2:34" ht="15" customHeight="1">
      <c r="B6" s="274" t="s">
        <v>258</v>
      </c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4"/>
    </row>
    <row r="7" spans="2:47" ht="29.45" customHeight="1">
      <c r="B7" s="167" t="s">
        <v>18</v>
      </c>
      <c r="C7" s="87" t="s">
        <v>19</v>
      </c>
      <c r="D7" s="87" t="s">
        <v>20</v>
      </c>
      <c r="E7" s="150" t="s">
        <v>14</v>
      </c>
      <c r="F7" s="150" t="s">
        <v>21</v>
      </c>
      <c r="G7" s="151" t="s">
        <v>22</v>
      </c>
      <c r="H7" s="151" t="s">
        <v>23</v>
      </c>
      <c r="I7" s="151" t="s">
        <v>24</v>
      </c>
      <c r="J7" s="103" t="s">
        <v>14</v>
      </c>
      <c r="K7" s="103" t="s">
        <v>21</v>
      </c>
      <c r="L7" s="104" t="s">
        <v>22</v>
      </c>
      <c r="M7" s="104" t="s">
        <v>23</v>
      </c>
      <c r="N7" s="104" t="s">
        <v>24</v>
      </c>
      <c r="O7" s="165" t="s">
        <v>14</v>
      </c>
      <c r="P7" s="109" t="s">
        <v>21</v>
      </c>
      <c r="Q7" s="110" t="s">
        <v>22</v>
      </c>
      <c r="R7" s="110" t="s">
        <v>23</v>
      </c>
      <c r="S7" s="110" t="s">
        <v>24</v>
      </c>
      <c r="T7" s="132" t="s">
        <v>14</v>
      </c>
      <c r="U7" s="132" t="s">
        <v>21</v>
      </c>
      <c r="V7" s="133" t="s">
        <v>22</v>
      </c>
      <c r="W7" s="133" t="s">
        <v>23</v>
      </c>
      <c r="X7" s="133" t="s">
        <v>24</v>
      </c>
      <c r="Y7" s="137" t="s">
        <v>14</v>
      </c>
      <c r="Z7" s="137" t="s">
        <v>21</v>
      </c>
      <c r="AA7" s="138" t="s">
        <v>22</v>
      </c>
      <c r="AB7" s="138" t="s">
        <v>23</v>
      </c>
      <c r="AC7" s="138" t="s">
        <v>24</v>
      </c>
      <c r="AD7" s="143" t="s">
        <v>14</v>
      </c>
      <c r="AE7" s="143" t="s">
        <v>21</v>
      </c>
      <c r="AF7" s="144" t="s">
        <v>22</v>
      </c>
      <c r="AG7" s="144" t="s">
        <v>23</v>
      </c>
      <c r="AH7" s="144" t="s">
        <v>24</v>
      </c>
      <c r="AP7" s="3"/>
      <c r="AR7"/>
      <c r="AS7"/>
      <c r="AT7"/>
      <c r="AU7"/>
    </row>
    <row r="8" spans="2:47" ht="25.15" customHeight="1">
      <c r="B8" s="168">
        <v>1</v>
      </c>
      <c r="C8" s="4" t="s">
        <v>25</v>
      </c>
      <c r="D8" s="5" t="s">
        <v>250</v>
      </c>
      <c r="E8" s="152">
        <v>2020</v>
      </c>
      <c r="F8" s="152" t="s">
        <v>26</v>
      </c>
      <c r="G8" s="153"/>
      <c r="H8" s="153"/>
      <c r="I8" s="154" t="e">
        <f>G8/(G8+H8)</f>
        <v>#DIV/0!</v>
      </c>
      <c r="J8" s="105">
        <v>2019</v>
      </c>
      <c r="K8" s="105" t="s">
        <v>26</v>
      </c>
      <c r="L8" s="106">
        <f>456467+32864+20885</f>
        <v>510216</v>
      </c>
      <c r="M8" s="106">
        <v>762995</v>
      </c>
      <c r="N8" s="107">
        <f>L8/(L8+M8)</f>
        <v>0.40073169333284114</v>
      </c>
      <c r="O8" s="166">
        <v>2018</v>
      </c>
      <c r="P8" s="111" t="s">
        <v>26</v>
      </c>
      <c r="Q8" s="112">
        <v>447092</v>
      </c>
      <c r="R8" s="112">
        <v>830609</v>
      </c>
      <c r="S8" s="113">
        <f aca="true" t="shared" si="0" ref="S8:S26">Q8/(Q8+R8)</f>
        <v>0.34991911253102254</v>
      </c>
      <c r="T8" s="134">
        <v>2017</v>
      </c>
      <c r="U8" s="134" t="s">
        <v>26</v>
      </c>
      <c r="V8" s="135">
        <v>410091</v>
      </c>
      <c r="W8" s="135">
        <v>639576</v>
      </c>
      <c r="X8" s="136">
        <f aca="true" t="shared" si="1" ref="X8:X26">V8/(V8+W8)</f>
        <v>0.3906867606583802</v>
      </c>
      <c r="Y8" s="139">
        <v>2016</v>
      </c>
      <c r="Z8" s="139" t="s">
        <v>26</v>
      </c>
      <c r="AA8" s="140">
        <v>376949</v>
      </c>
      <c r="AB8" s="140">
        <v>601968</v>
      </c>
      <c r="AC8" s="141">
        <f aca="true" t="shared" si="2" ref="AC8:AC26">AA8/(AA8+AB8)</f>
        <v>0.3850673754771855</v>
      </c>
      <c r="AD8" s="145">
        <v>2015</v>
      </c>
      <c r="AE8" s="145" t="s">
        <v>26</v>
      </c>
      <c r="AF8" s="146">
        <f>1076+265400</f>
        <v>266476</v>
      </c>
      <c r="AG8" s="146">
        <v>646372</v>
      </c>
      <c r="AH8" s="147">
        <f aca="true" t="shared" si="3" ref="AH8:AH26">AF8/(AF8+AG8)</f>
        <v>0.2919171647415561</v>
      </c>
      <c r="AJ8" s="38" t="s">
        <v>155</v>
      </c>
      <c r="AK8" s="38"/>
      <c r="AO8" s="1"/>
      <c r="AP8" s="6"/>
      <c r="AR8"/>
      <c r="AS8"/>
      <c r="AT8"/>
      <c r="AU8"/>
    </row>
    <row r="9" spans="2:47" ht="25.15" customHeight="1">
      <c r="B9" s="168">
        <v>2</v>
      </c>
      <c r="C9" s="4" t="s">
        <v>27</v>
      </c>
      <c r="D9" s="5" t="s">
        <v>28</v>
      </c>
      <c r="E9" s="152">
        <v>2020</v>
      </c>
      <c r="F9" s="152" t="s">
        <v>29</v>
      </c>
      <c r="G9" s="153"/>
      <c r="H9" s="153"/>
      <c r="I9" s="154" t="e">
        <f aca="true" t="shared" si="4" ref="I9:I26">G9/(G9+H9)</f>
        <v>#DIV/0!</v>
      </c>
      <c r="J9" s="105">
        <v>2019</v>
      </c>
      <c r="K9" s="105" t="s">
        <v>29</v>
      </c>
      <c r="L9" s="106">
        <f>9018+837+31257+24413+2435+55331</f>
        <v>123291</v>
      </c>
      <c r="M9" s="106">
        <v>2307684</v>
      </c>
      <c r="N9" s="107">
        <f aca="true" t="shared" si="5" ref="N9:N26">L9/(L9+M9)</f>
        <v>0.050716687748742786</v>
      </c>
      <c r="O9" s="166">
        <v>2018</v>
      </c>
      <c r="P9" s="111" t="s">
        <v>29</v>
      </c>
      <c r="Q9" s="112">
        <f>1398+403+26123+4093+79701</f>
        <v>111718</v>
      </c>
      <c r="R9" s="112">
        <v>693724</v>
      </c>
      <c r="S9" s="113">
        <f t="shared" si="0"/>
        <v>0.13870396626945206</v>
      </c>
      <c r="T9" s="134">
        <v>2017</v>
      </c>
      <c r="U9" s="134" t="s">
        <v>29</v>
      </c>
      <c r="V9" s="135">
        <f>4128+408+26197+1754+4641+95238</f>
        <v>132366</v>
      </c>
      <c r="W9" s="135">
        <v>694469</v>
      </c>
      <c r="X9" s="136">
        <f t="shared" si="1"/>
        <v>0.16008756281483005</v>
      </c>
      <c r="Y9" s="139">
        <v>2016</v>
      </c>
      <c r="Z9" s="139" t="s">
        <v>29</v>
      </c>
      <c r="AA9" s="140">
        <f>4503+361+24235+5882+3050+110333</f>
        <v>148364</v>
      </c>
      <c r="AB9" s="140">
        <v>679416</v>
      </c>
      <c r="AC9" s="141">
        <f t="shared" si="2"/>
        <v>0.17923119669477397</v>
      </c>
      <c r="AD9" s="145">
        <v>2015</v>
      </c>
      <c r="AE9" s="145" t="s">
        <v>29</v>
      </c>
      <c r="AF9" s="146">
        <f>(4569956+360940+13670277+10385336+3411015+126604458)/1000</f>
        <v>159001.982</v>
      </c>
      <c r="AG9" s="146">
        <f>694734046/1000</f>
        <v>694734.046</v>
      </c>
      <c r="AH9" s="147">
        <f t="shared" si="3"/>
        <v>0.18624255833795034</v>
      </c>
      <c r="AJ9" t="s">
        <v>122</v>
      </c>
      <c r="AK9" s="39">
        <f>AVERAGE(N8:N26)</f>
        <v>0.2407794992101254</v>
      </c>
      <c r="AO9" s="1"/>
      <c r="AP9" s="6"/>
      <c r="AR9"/>
      <c r="AS9"/>
      <c r="AT9"/>
      <c r="AU9"/>
    </row>
    <row r="10" spans="2:47" ht="25.15" customHeight="1">
      <c r="B10" s="168">
        <v>3</v>
      </c>
      <c r="C10" s="4" t="s">
        <v>30</v>
      </c>
      <c r="D10" s="7" t="s">
        <v>251</v>
      </c>
      <c r="E10" s="152">
        <v>2020</v>
      </c>
      <c r="F10" s="152" t="s">
        <v>31</v>
      </c>
      <c r="G10" s="153"/>
      <c r="H10" s="153"/>
      <c r="I10" s="154" t="e">
        <f t="shared" si="4"/>
        <v>#DIV/0!</v>
      </c>
      <c r="J10" s="105">
        <v>2019</v>
      </c>
      <c r="K10" s="105" t="s">
        <v>31</v>
      </c>
      <c r="L10" s="106">
        <f>203072+704029</f>
        <v>907101</v>
      </c>
      <c r="M10" s="106">
        <f>1404805</f>
        <v>1404805</v>
      </c>
      <c r="N10" s="107">
        <f t="shared" si="5"/>
        <v>0.3923606755637989</v>
      </c>
      <c r="O10" s="166">
        <v>2018</v>
      </c>
      <c r="P10" s="111" t="s">
        <v>31</v>
      </c>
      <c r="Q10" s="112">
        <f>235816+582600</f>
        <v>818416</v>
      </c>
      <c r="R10" s="112">
        <v>1244028</v>
      </c>
      <c r="S10" s="113">
        <f t="shared" si="0"/>
        <v>0.39681853180013615</v>
      </c>
      <c r="T10" s="134">
        <v>2017</v>
      </c>
      <c r="U10" s="134" t="s">
        <v>31</v>
      </c>
      <c r="V10" s="135">
        <f>219483+411862</f>
        <v>631345</v>
      </c>
      <c r="W10" s="135">
        <v>1421598</v>
      </c>
      <c r="X10" s="136">
        <f t="shared" si="1"/>
        <v>0.3075316752583973</v>
      </c>
      <c r="Y10" s="139">
        <v>2016</v>
      </c>
      <c r="Z10" s="139" t="s">
        <v>31</v>
      </c>
      <c r="AA10" s="140">
        <f>139127+459976</f>
        <v>599103</v>
      </c>
      <c r="AB10" s="140">
        <v>1283175</v>
      </c>
      <c r="AC10" s="141">
        <f t="shared" si="2"/>
        <v>0.31828614051696935</v>
      </c>
      <c r="AD10" s="145">
        <v>2015</v>
      </c>
      <c r="AE10" s="145" t="s">
        <v>31</v>
      </c>
      <c r="AF10" s="146">
        <f>259623+401703</f>
        <v>661326</v>
      </c>
      <c r="AG10" s="146">
        <v>1203820</v>
      </c>
      <c r="AH10" s="147">
        <f t="shared" si="3"/>
        <v>0.3545706341487476</v>
      </c>
      <c r="AJ10" t="s">
        <v>123</v>
      </c>
      <c r="AK10" s="39">
        <f>MEDIAN(N8:N26)</f>
        <v>0.19278168313917882</v>
      </c>
      <c r="AO10" s="1"/>
      <c r="AP10" s="6"/>
      <c r="AR10"/>
      <c r="AS10"/>
      <c r="AT10"/>
      <c r="AU10"/>
    </row>
    <row r="11" spans="2:47" ht="25.15" customHeight="1">
      <c r="B11" s="168">
        <v>4</v>
      </c>
      <c r="C11" s="4" t="s">
        <v>32</v>
      </c>
      <c r="D11" s="5" t="s">
        <v>33</v>
      </c>
      <c r="E11" s="152">
        <v>2020</v>
      </c>
      <c r="F11" s="152" t="s">
        <v>34</v>
      </c>
      <c r="G11" s="153"/>
      <c r="H11" s="153"/>
      <c r="I11" s="154" t="e">
        <f t="shared" si="4"/>
        <v>#DIV/0!</v>
      </c>
      <c r="J11" s="105">
        <v>2019</v>
      </c>
      <c r="K11" s="105" t="s">
        <v>34</v>
      </c>
      <c r="L11" s="106">
        <f>67696+310598</f>
        <v>378294</v>
      </c>
      <c r="M11" s="106">
        <f>2411906</f>
        <v>2411906</v>
      </c>
      <c r="N11" s="107">
        <f t="shared" si="5"/>
        <v>0.13557952834922227</v>
      </c>
      <c r="O11" s="166">
        <v>2018</v>
      </c>
      <c r="P11" s="111" t="s">
        <v>34</v>
      </c>
      <c r="Q11" s="112">
        <f>61125+335971</f>
        <v>397096</v>
      </c>
      <c r="R11" s="112">
        <v>2291411</v>
      </c>
      <c r="S11" s="113">
        <f t="shared" si="0"/>
        <v>0.1477013078262396</v>
      </c>
      <c r="T11" s="134">
        <v>2017</v>
      </c>
      <c r="U11" s="134" t="s">
        <v>34</v>
      </c>
      <c r="V11" s="135">
        <f>56061+357741</f>
        <v>413802</v>
      </c>
      <c r="W11" s="135">
        <v>2223121</v>
      </c>
      <c r="X11" s="136">
        <f t="shared" si="1"/>
        <v>0.1569260839243315</v>
      </c>
      <c r="Y11" s="139">
        <v>2016</v>
      </c>
      <c r="Z11" s="139" t="s">
        <v>34</v>
      </c>
      <c r="AA11" s="140">
        <f>56100+392559</f>
        <v>448659</v>
      </c>
      <c r="AB11" s="140">
        <v>2289525</v>
      </c>
      <c r="AC11" s="141">
        <f t="shared" si="2"/>
        <v>0.1638527578862487</v>
      </c>
      <c r="AD11" s="145">
        <v>2015</v>
      </c>
      <c r="AE11" s="145" t="s">
        <v>34</v>
      </c>
      <c r="AF11" s="146">
        <f>58479+465080</f>
        <v>523559</v>
      </c>
      <c r="AG11" s="146">
        <v>2243536</v>
      </c>
      <c r="AH11" s="147">
        <f t="shared" si="3"/>
        <v>0.18920889958602793</v>
      </c>
      <c r="AO11" s="1"/>
      <c r="AP11" s="6"/>
      <c r="AR11"/>
      <c r="AS11"/>
      <c r="AT11"/>
      <c r="AU11"/>
    </row>
    <row r="12" spans="2:47" ht="25.15" customHeight="1">
      <c r="B12" s="168">
        <v>5</v>
      </c>
      <c r="C12" s="4" t="s">
        <v>35</v>
      </c>
      <c r="D12" s="7" t="s">
        <v>252</v>
      </c>
      <c r="E12" s="152">
        <v>2020</v>
      </c>
      <c r="F12" s="152" t="s">
        <v>36</v>
      </c>
      <c r="G12" s="153"/>
      <c r="H12" s="153"/>
      <c r="I12" s="154" t="e">
        <f t="shared" si="4"/>
        <v>#DIV/0!</v>
      </c>
      <c r="J12" s="105">
        <v>2019</v>
      </c>
      <c r="K12" s="105" t="s">
        <v>36</v>
      </c>
      <c r="L12" s="106">
        <f>10297+2911+229166</f>
        <v>242374</v>
      </c>
      <c r="M12" s="106">
        <v>1014872</v>
      </c>
      <c r="N12" s="107">
        <f t="shared" si="5"/>
        <v>0.19278168313917882</v>
      </c>
      <c r="O12" s="166">
        <v>2018</v>
      </c>
      <c r="P12" s="111" t="s">
        <v>36</v>
      </c>
      <c r="Q12" s="112">
        <f>42317+11040+242791</f>
        <v>296148</v>
      </c>
      <c r="R12" s="112">
        <v>896626</v>
      </c>
      <c r="S12" s="113">
        <f t="shared" si="0"/>
        <v>0.24828509005058796</v>
      </c>
      <c r="T12" s="134">
        <v>2017</v>
      </c>
      <c r="U12" s="134" t="s">
        <v>36</v>
      </c>
      <c r="V12" s="135">
        <f>45036+50626+276839</f>
        <v>372501</v>
      </c>
      <c r="W12" s="135">
        <v>805020</v>
      </c>
      <c r="X12" s="136">
        <f t="shared" si="1"/>
        <v>0.3163434027928164</v>
      </c>
      <c r="Y12" s="139">
        <v>2016</v>
      </c>
      <c r="Z12" s="139" t="s">
        <v>36</v>
      </c>
      <c r="AA12" s="140">
        <f>38110+71382+83481</f>
        <v>192973</v>
      </c>
      <c r="AB12" s="140">
        <v>676008</v>
      </c>
      <c r="AC12" s="141">
        <f t="shared" si="2"/>
        <v>0.2220681464842154</v>
      </c>
      <c r="AD12" s="145">
        <v>2015</v>
      </c>
      <c r="AE12" s="145" t="s">
        <v>36</v>
      </c>
      <c r="AF12" s="146">
        <f>48789+93863+108763</f>
        <v>251415</v>
      </c>
      <c r="AG12" s="146">
        <v>653796</v>
      </c>
      <c r="AH12" s="147">
        <f t="shared" si="3"/>
        <v>0.2777418745463765</v>
      </c>
      <c r="AO12" s="1"/>
      <c r="AP12" s="6"/>
      <c r="AR12"/>
      <c r="AS12"/>
      <c r="AT12"/>
      <c r="AU12"/>
    </row>
    <row r="13" spans="2:42" ht="25.15" customHeight="1">
      <c r="B13" s="168">
        <v>6</v>
      </c>
      <c r="C13" s="4" t="s">
        <v>37</v>
      </c>
      <c r="D13" s="5" t="s">
        <v>38</v>
      </c>
      <c r="E13" s="152">
        <v>2020</v>
      </c>
      <c r="F13" s="152" t="s">
        <v>39</v>
      </c>
      <c r="G13" s="153"/>
      <c r="H13" s="153"/>
      <c r="I13" s="154" t="e">
        <f t="shared" si="4"/>
        <v>#DIV/0!</v>
      </c>
      <c r="J13" s="105">
        <v>2019</v>
      </c>
      <c r="K13" s="105" t="s">
        <v>39</v>
      </c>
      <c r="L13" s="106">
        <f>142935+58412+1154350+526948</f>
        <v>1882645</v>
      </c>
      <c r="M13" s="106">
        <v>1257038</v>
      </c>
      <c r="N13" s="107">
        <f t="shared" si="5"/>
        <v>0.5996290071322486</v>
      </c>
      <c r="O13" s="166">
        <v>2018</v>
      </c>
      <c r="P13" s="111" t="s">
        <v>39</v>
      </c>
      <c r="Q13" s="112"/>
      <c r="R13" s="112"/>
      <c r="S13" s="113" t="e">
        <f t="shared" si="0"/>
        <v>#DIV/0!</v>
      </c>
      <c r="T13" s="134">
        <v>2017</v>
      </c>
      <c r="U13" s="134" t="s">
        <v>39</v>
      </c>
      <c r="V13" s="135"/>
      <c r="W13" s="135"/>
      <c r="X13" s="136" t="e">
        <f t="shared" si="1"/>
        <v>#DIV/0!</v>
      </c>
      <c r="Y13" s="139">
        <v>2016</v>
      </c>
      <c r="Z13" s="139" t="s">
        <v>39</v>
      </c>
      <c r="AA13" s="140"/>
      <c r="AB13" s="140"/>
      <c r="AC13" s="141" t="e">
        <f t="shared" si="2"/>
        <v>#DIV/0!</v>
      </c>
      <c r="AD13" s="145">
        <v>2015</v>
      </c>
      <c r="AE13" s="145" t="s">
        <v>39</v>
      </c>
      <c r="AF13" s="146"/>
      <c r="AG13" s="146"/>
      <c r="AH13" s="147" t="e">
        <f t="shared" si="3"/>
        <v>#DIV/0!</v>
      </c>
      <c r="AP13" s="6"/>
    </row>
    <row r="14" spans="2:42" ht="25.15" customHeight="1">
      <c r="B14" s="168">
        <v>7</v>
      </c>
      <c r="C14" s="4" t="s">
        <v>40</v>
      </c>
      <c r="D14" s="5" t="s">
        <v>41</v>
      </c>
      <c r="E14" s="152">
        <v>2020</v>
      </c>
      <c r="F14" s="152" t="s">
        <v>42</v>
      </c>
      <c r="G14" s="153"/>
      <c r="H14" s="153"/>
      <c r="I14" s="154" t="e">
        <f t="shared" si="4"/>
        <v>#DIV/0!</v>
      </c>
      <c r="J14" s="105">
        <v>2019</v>
      </c>
      <c r="K14" s="105" t="s">
        <v>42</v>
      </c>
      <c r="L14" s="106">
        <f>173841+78245+466185+58489</f>
        <v>776760</v>
      </c>
      <c r="M14" s="106">
        <v>7277650</v>
      </c>
      <c r="N14" s="107">
        <f t="shared" si="5"/>
        <v>0.09643909361455401</v>
      </c>
      <c r="O14" s="166">
        <v>2018</v>
      </c>
      <c r="P14" s="111" t="s">
        <v>42</v>
      </c>
      <c r="Q14" s="112"/>
      <c r="R14" s="112"/>
      <c r="S14" s="113" t="e">
        <f t="shared" si="0"/>
        <v>#DIV/0!</v>
      </c>
      <c r="T14" s="134">
        <v>2017</v>
      </c>
      <c r="U14" s="134" t="s">
        <v>42</v>
      </c>
      <c r="V14" s="135"/>
      <c r="W14" s="135"/>
      <c r="X14" s="136" t="e">
        <f t="shared" si="1"/>
        <v>#DIV/0!</v>
      </c>
      <c r="Y14" s="139">
        <v>2016</v>
      </c>
      <c r="Z14" s="139" t="s">
        <v>42</v>
      </c>
      <c r="AA14" s="140"/>
      <c r="AB14" s="140"/>
      <c r="AC14" s="141" t="e">
        <f t="shared" si="2"/>
        <v>#DIV/0!</v>
      </c>
      <c r="AD14" s="145">
        <v>2015</v>
      </c>
      <c r="AE14" s="145" t="s">
        <v>42</v>
      </c>
      <c r="AF14" s="146"/>
      <c r="AG14" s="146"/>
      <c r="AH14" s="147" t="e">
        <f t="shared" si="3"/>
        <v>#DIV/0!</v>
      </c>
      <c r="AP14" s="6"/>
    </row>
    <row r="15" spans="2:42" ht="25.15" customHeight="1">
      <c r="B15" s="168">
        <v>8</v>
      </c>
      <c r="C15" s="4" t="s">
        <v>43</v>
      </c>
      <c r="D15" s="5" t="s">
        <v>44</v>
      </c>
      <c r="E15" s="152">
        <v>2020</v>
      </c>
      <c r="F15" s="152" t="s">
        <v>45</v>
      </c>
      <c r="G15" s="153"/>
      <c r="H15" s="153"/>
      <c r="I15" s="154" t="e">
        <f t="shared" si="4"/>
        <v>#DIV/0!</v>
      </c>
      <c r="J15" s="105">
        <v>2019</v>
      </c>
      <c r="K15" s="105" t="s">
        <v>45</v>
      </c>
      <c r="L15" s="106">
        <f>13649+87571+209139</f>
        <v>310359</v>
      </c>
      <c r="M15" s="106">
        <v>2742186</v>
      </c>
      <c r="N15" s="107">
        <f t="shared" si="5"/>
        <v>0.1016722112204734</v>
      </c>
      <c r="O15" s="166">
        <v>2018</v>
      </c>
      <c r="P15" s="111" t="s">
        <v>45</v>
      </c>
      <c r="Q15" s="112"/>
      <c r="R15" s="112"/>
      <c r="S15" s="113" t="e">
        <f t="shared" si="0"/>
        <v>#DIV/0!</v>
      </c>
      <c r="T15" s="134">
        <v>2017</v>
      </c>
      <c r="U15" s="134" t="s">
        <v>45</v>
      </c>
      <c r="V15" s="135"/>
      <c r="W15" s="135"/>
      <c r="X15" s="136" t="e">
        <f t="shared" si="1"/>
        <v>#DIV/0!</v>
      </c>
      <c r="Y15" s="139">
        <v>2016</v>
      </c>
      <c r="Z15" s="139" t="s">
        <v>45</v>
      </c>
      <c r="AA15" s="140"/>
      <c r="AB15" s="140"/>
      <c r="AC15" s="141" t="e">
        <f t="shared" si="2"/>
        <v>#DIV/0!</v>
      </c>
      <c r="AD15" s="145">
        <v>2015</v>
      </c>
      <c r="AE15" s="145" t="s">
        <v>45</v>
      </c>
      <c r="AF15" s="146"/>
      <c r="AG15" s="146"/>
      <c r="AH15" s="147" t="e">
        <f t="shared" si="3"/>
        <v>#DIV/0!</v>
      </c>
      <c r="AP15" s="6"/>
    </row>
    <row r="16" spans="2:42" ht="25.15" customHeight="1">
      <c r="B16" s="168">
        <v>9</v>
      </c>
      <c r="C16" s="4" t="s">
        <v>46</v>
      </c>
      <c r="D16" s="5" t="s">
        <v>47</v>
      </c>
      <c r="E16" s="152">
        <v>2020</v>
      </c>
      <c r="F16" s="152" t="s">
        <v>48</v>
      </c>
      <c r="G16" s="153"/>
      <c r="H16" s="153"/>
      <c r="I16" s="154" t="e">
        <f t="shared" si="4"/>
        <v>#DIV/0!</v>
      </c>
      <c r="J16" s="105">
        <v>2019</v>
      </c>
      <c r="K16" s="105" t="s">
        <v>48</v>
      </c>
      <c r="L16" s="106">
        <v>269093</v>
      </c>
      <c r="M16" s="106">
        <v>6224466</v>
      </c>
      <c r="N16" s="107">
        <f t="shared" si="5"/>
        <v>0.0414399869162658</v>
      </c>
      <c r="O16" s="166">
        <v>2018</v>
      </c>
      <c r="P16" s="111" t="s">
        <v>48</v>
      </c>
      <c r="Q16" s="112"/>
      <c r="R16" s="112"/>
      <c r="S16" s="113" t="e">
        <f t="shared" si="0"/>
        <v>#DIV/0!</v>
      </c>
      <c r="T16" s="134">
        <v>2017</v>
      </c>
      <c r="U16" s="134" t="s">
        <v>48</v>
      </c>
      <c r="V16" s="135"/>
      <c r="W16" s="135"/>
      <c r="X16" s="136" t="e">
        <f t="shared" si="1"/>
        <v>#DIV/0!</v>
      </c>
      <c r="Y16" s="139">
        <v>2016</v>
      </c>
      <c r="Z16" s="139" t="s">
        <v>48</v>
      </c>
      <c r="AA16" s="140"/>
      <c r="AB16" s="140"/>
      <c r="AC16" s="141" t="e">
        <f t="shared" si="2"/>
        <v>#DIV/0!</v>
      </c>
      <c r="AD16" s="145">
        <v>2015</v>
      </c>
      <c r="AE16" s="145" t="s">
        <v>48</v>
      </c>
      <c r="AF16" s="146"/>
      <c r="AG16" s="146"/>
      <c r="AH16" s="147" t="e">
        <f t="shared" si="3"/>
        <v>#DIV/0!</v>
      </c>
      <c r="AN16" s="42"/>
      <c r="AO16" s="42"/>
      <c r="AP16" s="6"/>
    </row>
    <row r="17" spans="2:42" ht="25.15" customHeight="1">
      <c r="B17" s="168">
        <v>10</v>
      </c>
      <c r="C17" s="4" t="s">
        <v>49</v>
      </c>
      <c r="D17" s="5" t="s">
        <v>50</v>
      </c>
      <c r="E17" s="152">
        <v>2020</v>
      </c>
      <c r="F17" s="152" t="s">
        <v>51</v>
      </c>
      <c r="G17" s="153"/>
      <c r="H17" s="153"/>
      <c r="I17" s="154" t="e">
        <f t="shared" si="4"/>
        <v>#DIV/0!</v>
      </c>
      <c r="J17" s="105">
        <v>2019</v>
      </c>
      <c r="K17" s="105" t="s">
        <v>51</v>
      </c>
      <c r="L17" s="106">
        <v>3516974</v>
      </c>
      <c r="M17" s="106">
        <v>6743713</v>
      </c>
      <c r="N17" s="107">
        <f t="shared" si="5"/>
        <v>0.3427620392279776</v>
      </c>
      <c r="O17" s="166">
        <v>2018</v>
      </c>
      <c r="P17" s="111" t="s">
        <v>51</v>
      </c>
      <c r="Q17" s="112"/>
      <c r="R17" s="112"/>
      <c r="S17" s="113" t="e">
        <f t="shared" si="0"/>
        <v>#DIV/0!</v>
      </c>
      <c r="T17" s="134">
        <v>2017</v>
      </c>
      <c r="U17" s="134" t="s">
        <v>51</v>
      </c>
      <c r="V17" s="135"/>
      <c r="W17" s="135"/>
      <c r="X17" s="136" t="e">
        <f t="shared" si="1"/>
        <v>#DIV/0!</v>
      </c>
      <c r="Y17" s="139">
        <v>2016</v>
      </c>
      <c r="Z17" s="139" t="s">
        <v>51</v>
      </c>
      <c r="AA17" s="140"/>
      <c r="AB17" s="140"/>
      <c r="AC17" s="141" t="e">
        <f t="shared" si="2"/>
        <v>#DIV/0!</v>
      </c>
      <c r="AD17" s="145">
        <v>2015</v>
      </c>
      <c r="AE17" s="145" t="s">
        <v>51</v>
      </c>
      <c r="AF17" s="146"/>
      <c r="AG17" s="146"/>
      <c r="AH17" s="147" t="e">
        <f t="shared" si="3"/>
        <v>#DIV/0!</v>
      </c>
      <c r="AN17"/>
      <c r="AO17"/>
      <c r="AP17" s="6"/>
    </row>
    <row r="18" spans="2:42" ht="25.15" customHeight="1">
      <c r="B18" s="168">
        <v>11</v>
      </c>
      <c r="C18" s="4" t="s">
        <v>52</v>
      </c>
      <c r="D18" s="5" t="s">
        <v>53</v>
      </c>
      <c r="E18" s="152">
        <v>2020</v>
      </c>
      <c r="F18" s="152" t="s">
        <v>54</v>
      </c>
      <c r="G18" s="153"/>
      <c r="H18" s="153"/>
      <c r="I18" s="154" t="e">
        <f t="shared" si="4"/>
        <v>#DIV/0!</v>
      </c>
      <c r="J18" s="105">
        <v>2019</v>
      </c>
      <c r="K18" s="105" t="s">
        <v>54</v>
      </c>
      <c r="L18" s="106">
        <f>71199+9591+15255+512849+4548+30511</f>
        <v>643953</v>
      </c>
      <c r="M18" s="106">
        <v>2400294</v>
      </c>
      <c r="N18" s="107">
        <f t="shared" si="5"/>
        <v>0.21153112740194865</v>
      </c>
      <c r="O18" s="166">
        <v>2018</v>
      </c>
      <c r="P18" s="111" t="s">
        <v>54</v>
      </c>
      <c r="Q18" s="112"/>
      <c r="R18" s="112"/>
      <c r="S18" s="113" t="e">
        <f t="shared" si="0"/>
        <v>#DIV/0!</v>
      </c>
      <c r="T18" s="134">
        <v>2017</v>
      </c>
      <c r="U18" s="134" t="s">
        <v>54</v>
      </c>
      <c r="V18" s="135"/>
      <c r="W18" s="135"/>
      <c r="X18" s="136" t="e">
        <f t="shared" si="1"/>
        <v>#DIV/0!</v>
      </c>
      <c r="Y18" s="139">
        <v>2016</v>
      </c>
      <c r="Z18" s="139" t="s">
        <v>54</v>
      </c>
      <c r="AA18" s="140"/>
      <c r="AB18" s="140"/>
      <c r="AC18" s="141" t="e">
        <f t="shared" si="2"/>
        <v>#DIV/0!</v>
      </c>
      <c r="AD18" s="145">
        <v>2015</v>
      </c>
      <c r="AE18" s="145" t="s">
        <v>54</v>
      </c>
      <c r="AF18" s="146"/>
      <c r="AG18" s="146"/>
      <c r="AH18" s="147" t="e">
        <f t="shared" si="3"/>
        <v>#DIV/0!</v>
      </c>
      <c r="AN18"/>
      <c r="AO18"/>
      <c r="AP18" s="6"/>
    </row>
    <row r="19" spans="2:42" ht="25.15" customHeight="1">
      <c r="B19" s="168">
        <v>12</v>
      </c>
      <c r="C19" s="4" t="s">
        <v>55</v>
      </c>
      <c r="D19" s="7" t="s">
        <v>56</v>
      </c>
      <c r="E19" s="152">
        <v>2020</v>
      </c>
      <c r="F19" s="152" t="s">
        <v>57</v>
      </c>
      <c r="G19" s="153"/>
      <c r="H19" s="153"/>
      <c r="I19" s="154" t="e">
        <f t="shared" si="4"/>
        <v>#DIV/0!</v>
      </c>
      <c r="J19" s="105">
        <v>2019</v>
      </c>
      <c r="K19" s="105" t="s">
        <v>57</v>
      </c>
      <c r="L19" s="106">
        <f>(676000+79367724.47)/1000</f>
        <v>80043.72447</v>
      </c>
      <c r="M19" s="106">
        <f>(357365631.29)/1000</f>
        <v>357365.63129000005</v>
      </c>
      <c r="N19" s="107">
        <f t="shared" si="5"/>
        <v>0.18299499865731905</v>
      </c>
      <c r="O19" s="166">
        <v>2018</v>
      </c>
      <c r="P19" s="111" t="s">
        <v>57</v>
      </c>
      <c r="Q19" s="112"/>
      <c r="R19" s="112"/>
      <c r="S19" s="113" t="e">
        <f t="shared" si="0"/>
        <v>#DIV/0!</v>
      </c>
      <c r="T19" s="134">
        <v>2017</v>
      </c>
      <c r="U19" s="134" t="s">
        <v>57</v>
      </c>
      <c r="V19" s="135"/>
      <c r="W19" s="135"/>
      <c r="X19" s="136" t="e">
        <f t="shared" si="1"/>
        <v>#DIV/0!</v>
      </c>
      <c r="Y19" s="139">
        <v>2016</v>
      </c>
      <c r="Z19" s="139" t="s">
        <v>57</v>
      </c>
      <c r="AA19" s="140"/>
      <c r="AB19" s="140"/>
      <c r="AC19" s="141" t="e">
        <f t="shared" si="2"/>
        <v>#DIV/0!</v>
      </c>
      <c r="AD19" s="145">
        <v>2015</v>
      </c>
      <c r="AE19" s="145" t="s">
        <v>57</v>
      </c>
      <c r="AF19" s="146"/>
      <c r="AG19" s="146"/>
      <c r="AH19" s="147" t="e">
        <f t="shared" si="3"/>
        <v>#DIV/0!</v>
      </c>
      <c r="AN19"/>
      <c r="AO19"/>
      <c r="AP19" s="6"/>
    </row>
    <row r="20" spans="2:42" ht="25.15" customHeight="1">
      <c r="B20" s="168">
        <v>13</v>
      </c>
      <c r="C20" s="4" t="s">
        <v>58</v>
      </c>
      <c r="D20" s="7" t="s">
        <v>59</v>
      </c>
      <c r="E20" s="152">
        <v>2020</v>
      </c>
      <c r="F20" s="152" t="s">
        <v>60</v>
      </c>
      <c r="G20" s="153"/>
      <c r="H20" s="153"/>
      <c r="I20" s="154" t="e">
        <f t="shared" si="4"/>
        <v>#DIV/0!</v>
      </c>
      <c r="J20" s="105">
        <v>2019</v>
      </c>
      <c r="K20" s="105" t="s">
        <v>60</v>
      </c>
      <c r="L20" s="106">
        <f>(50114271+3968182+32153042+35474629)/1000</f>
        <v>121710.124</v>
      </c>
      <c r="M20" s="106">
        <f>(1498077334)/1000</f>
        <v>1498077.334</v>
      </c>
      <c r="N20" s="107">
        <f t="shared" si="5"/>
        <v>0.07513956439092269</v>
      </c>
      <c r="O20" s="166">
        <v>2018</v>
      </c>
      <c r="P20" s="111" t="s">
        <v>60</v>
      </c>
      <c r="Q20" s="112"/>
      <c r="R20" s="112"/>
      <c r="S20" s="113" t="e">
        <f t="shared" si="0"/>
        <v>#DIV/0!</v>
      </c>
      <c r="T20" s="134">
        <v>2017</v>
      </c>
      <c r="U20" s="134" t="s">
        <v>60</v>
      </c>
      <c r="V20" s="135"/>
      <c r="W20" s="135"/>
      <c r="X20" s="136" t="e">
        <f t="shared" si="1"/>
        <v>#DIV/0!</v>
      </c>
      <c r="Y20" s="139">
        <v>2016</v>
      </c>
      <c r="Z20" s="139" t="s">
        <v>60</v>
      </c>
      <c r="AA20" s="140"/>
      <c r="AB20" s="140"/>
      <c r="AC20" s="141" t="e">
        <f t="shared" si="2"/>
        <v>#DIV/0!</v>
      </c>
      <c r="AD20" s="145">
        <v>2015</v>
      </c>
      <c r="AE20" s="145" t="s">
        <v>60</v>
      </c>
      <c r="AF20" s="146"/>
      <c r="AG20" s="146"/>
      <c r="AH20" s="147" t="e">
        <f t="shared" si="3"/>
        <v>#DIV/0!</v>
      </c>
      <c r="AO20" s="6"/>
      <c r="AP20" s="6"/>
    </row>
    <row r="21" spans="2:42" ht="25.15" customHeight="1">
      <c r="B21" s="168">
        <v>14</v>
      </c>
      <c r="C21" s="4" t="s">
        <v>61</v>
      </c>
      <c r="D21" s="7" t="s">
        <v>62</v>
      </c>
      <c r="E21" s="152">
        <v>2020</v>
      </c>
      <c r="F21" s="152" t="s">
        <v>63</v>
      </c>
      <c r="G21" s="153"/>
      <c r="H21" s="153"/>
      <c r="I21" s="154" t="e">
        <f t="shared" si="4"/>
        <v>#DIV/0!</v>
      </c>
      <c r="J21" s="105">
        <v>2019</v>
      </c>
      <c r="K21" s="105" t="s">
        <v>63</v>
      </c>
      <c r="L21" s="106">
        <f>122642+8871+14010+518786+35396</f>
        <v>699705</v>
      </c>
      <c r="M21" s="106">
        <v>5839585</v>
      </c>
      <c r="N21" s="107">
        <f t="shared" si="5"/>
        <v>0.10700014833414637</v>
      </c>
      <c r="O21" s="166">
        <v>2018</v>
      </c>
      <c r="P21" s="111" t="s">
        <v>63</v>
      </c>
      <c r="Q21" s="112"/>
      <c r="R21" s="112"/>
      <c r="S21" s="113" t="e">
        <f t="shared" si="0"/>
        <v>#DIV/0!</v>
      </c>
      <c r="T21" s="134">
        <v>2017</v>
      </c>
      <c r="U21" s="134" t="s">
        <v>63</v>
      </c>
      <c r="V21" s="135"/>
      <c r="W21" s="135"/>
      <c r="X21" s="136" t="e">
        <f t="shared" si="1"/>
        <v>#DIV/0!</v>
      </c>
      <c r="Y21" s="139">
        <v>2016</v>
      </c>
      <c r="Z21" s="139" t="s">
        <v>63</v>
      </c>
      <c r="AA21" s="140"/>
      <c r="AB21" s="140"/>
      <c r="AC21" s="141" t="e">
        <f t="shared" si="2"/>
        <v>#DIV/0!</v>
      </c>
      <c r="AD21" s="145">
        <v>2015</v>
      </c>
      <c r="AE21" s="145" t="s">
        <v>63</v>
      </c>
      <c r="AF21" s="146"/>
      <c r="AG21" s="146"/>
      <c r="AH21" s="147" t="e">
        <f t="shared" si="3"/>
        <v>#DIV/0!</v>
      </c>
      <c r="AO21" s="6"/>
      <c r="AP21" s="6"/>
    </row>
    <row r="22" spans="2:42" ht="25.15" customHeight="1">
      <c r="B22" s="168">
        <v>15</v>
      </c>
      <c r="C22" s="4" t="s">
        <v>64</v>
      </c>
      <c r="D22" s="7" t="s">
        <v>65</v>
      </c>
      <c r="E22" s="152">
        <v>2020</v>
      </c>
      <c r="F22" s="152" t="s">
        <v>66</v>
      </c>
      <c r="G22" s="153"/>
      <c r="H22" s="153"/>
      <c r="I22" s="154" t="e">
        <f t="shared" si="4"/>
        <v>#DIV/0!</v>
      </c>
      <c r="J22" s="105">
        <v>2019</v>
      </c>
      <c r="K22" s="105" t="s">
        <v>66</v>
      </c>
      <c r="L22" s="106">
        <f>2859843+10384866</f>
        <v>13244709</v>
      </c>
      <c r="M22" s="106">
        <v>21635783</v>
      </c>
      <c r="N22" s="107">
        <f t="shared" si="5"/>
        <v>0.3797168056001045</v>
      </c>
      <c r="O22" s="166">
        <v>2018</v>
      </c>
      <c r="P22" s="111" t="s">
        <v>66</v>
      </c>
      <c r="Q22" s="112">
        <f>2103612+11049184</f>
        <v>13152796</v>
      </c>
      <c r="R22" s="112">
        <v>19551688</v>
      </c>
      <c r="S22" s="113">
        <f t="shared" si="0"/>
        <v>0.4021710295138734</v>
      </c>
      <c r="T22" s="134">
        <v>2017</v>
      </c>
      <c r="U22" s="134" t="s">
        <v>66</v>
      </c>
      <c r="V22" s="135">
        <f>1746755+10354211</f>
        <v>12100966</v>
      </c>
      <c r="W22" s="135">
        <v>17513009</v>
      </c>
      <c r="X22" s="136">
        <f t="shared" si="1"/>
        <v>0.40862349617030475</v>
      </c>
      <c r="Y22" s="139">
        <v>2016</v>
      </c>
      <c r="Z22" s="139" t="s">
        <v>66</v>
      </c>
      <c r="AA22" s="140">
        <f>1246567+10717576</f>
        <v>11964143</v>
      </c>
      <c r="AB22" s="140">
        <v>15419211</v>
      </c>
      <c r="AC22" s="141">
        <f t="shared" si="2"/>
        <v>0.4369129873572098</v>
      </c>
      <c r="AD22" s="145">
        <v>2015</v>
      </c>
      <c r="AE22" s="145" t="s">
        <v>66</v>
      </c>
      <c r="AF22" s="146">
        <f>1526262+11595338</f>
        <v>13121600</v>
      </c>
      <c r="AG22" s="146">
        <v>13716606</v>
      </c>
      <c r="AH22" s="147">
        <f t="shared" si="3"/>
        <v>0.4889149446129149</v>
      </c>
      <c r="AO22" s="6"/>
      <c r="AP22" s="6"/>
    </row>
    <row r="23" spans="2:42" ht="25.15" customHeight="1">
      <c r="B23" s="168">
        <v>16</v>
      </c>
      <c r="C23" s="142" t="s">
        <v>67</v>
      </c>
      <c r="D23" s="108" t="s">
        <v>68</v>
      </c>
      <c r="E23" s="152">
        <v>2020</v>
      </c>
      <c r="F23" s="152" t="s">
        <v>69</v>
      </c>
      <c r="G23" s="153"/>
      <c r="H23" s="153"/>
      <c r="I23" s="154" t="e">
        <f t="shared" si="4"/>
        <v>#DIV/0!</v>
      </c>
      <c r="J23" s="105">
        <v>2019</v>
      </c>
      <c r="K23" s="105" t="s">
        <v>69</v>
      </c>
      <c r="L23" s="106">
        <f>130881+95524+330121+389327</f>
        <v>945853</v>
      </c>
      <c r="M23" s="106">
        <v>2801329</v>
      </c>
      <c r="N23" s="107">
        <f t="shared" si="5"/>
        <v>0.2524171497407919</v>
      </c>
      <c r="O23" s="166">
        <v>2018</v>
      </c>
      <c r="P23" s="111" t="s">
        <v>69</v>
      </c>
      <c r="Q23" s="112"/>
      <c r="R23" s="112"/>
      <c r="S23" s="113" t="e">
        <f t="shared" si="0"/>
        <v>#DIV/0!</v>
      </c>
      <c r="T23" s="134">
        <v>2017</v>
      </c>
      <c r="U23" s="134" t="s">
        <v>69</v>
      </c>
      <c r="V23" s="135"/>
      <c r="W23" s="135"/>
      <c r="X23" s="136" t="e">
        <f t="shared" si="1"/>
        <v>#DIV/0!</v>
      </c>
      <c r="Y23" s="139">
        <v>2016</v>
      </c>
      <c r="Z23" s="139" t="s">
        <v>69</v>
      </c>
      <c r="AA23" s="140"/>
      <c r="AB23" s="140"/>
      <c r="AC23" s="141" t="e">
        <f t="shared" si="2"/>
        <v>#DIV/0!</v>
      </c>
      <c r="AD23" s="145">
        <v>2015</v>
      </c>
      <c r="AE23" s="145" t="s">
        <v>69</v>
      </c>
      <c r="AF23" s="146"/>
      <c r="AG23" s="146"/>
      <c r="AH23" s="147" t="e">
        <f t="shared" si="3"/>
        <v>#DIV/0!</v>
      </c>
      <c r="AO23" s="6"/>
      <c r="AP23" s="6"/>
    </row>
    <row r="24" spans="2:42" ht="25.15" customHeight="1">
      <c r="B24" s="168">
        <v>17</v>
      </c>
      <c r="C24" s="4" t="s">
        <v>70</v>
      </c>
      <c r="D24" s="7" t="s">
        <v>71</v>
      </c>
      <c r="E24" s="152">
        <v>2020</v>
      </c>
      <c r="F24" s="152" t="s">
        <v>72</v>
      </c>
      <c r="G24" s="153"/>
      <c r="H24" s="153"/>
      <c r="I24" s="154" t="e">
        <f t="shared" si="4"/>
        <v>#DIV/0!</v>
      </c>
      <c r="J24" s="105">
        <v>2019</v>
      </c>
      <c r="K24" s="105" t="s">
        <v>72</v>
      </c>
      <c r="L24" s="106">
        <f>199622+777709+2302847+1144794</f>
        <v>4424972</v>
      </c>
      <c r="M24" s="106">
        <v>4475326</v>
      </c>
      <c r="N24" s="107">
        <f t="shared" si="5"/>
        <v>0.49717121831201605</v>
      </c>
      <c r="O24" s="166">
        <v>2018</v>
      </c>
      <c r="P24" s="111" t="s">
        <v>72</v>
      </c>
      <c r="Q24" s="112"/>
      <c r="R24" s="112"/>
      <c r="S24" s="113" t="e">
        <f t="shared" si="0"/>
        <v>#DIV/0!</v>
      </c>
      <c r="T24" s="134">
        <v>2017</v>
      </c>
      <c r="U24" s="134" t="s">
        <v>72</v>
      </c>
      <c r="V24" s="135"/>
      <c r="W24" s="135"/>
      <c r="X24" s="136" t="e">
        <f t="shared" si="1"/>
        <v>#DIV/0!</v>
      </c>
      <c r="Y24" s="139">
        <v>2016</v>
      </c>
      <c r="Z24" s="139" t="s">
        <v>72</v>
      </c>
      <c r="AA24" s="140"/>
      <c r="AB24" s="140"/>
      <c r="AC24" s="141" t="e">
        <f t="shared" si="2"/>
        <v>#DIV/0!</v>
      </c>
      <c r="AD24" s="145">
        <v>2015</v>
      </c>
      <c r="AE24" s="145" t="s">
        <v>72</v>
      </c>
      <c r="AF24" s="146"/>
      <c r="AG24" s="146"/>
      <c r="AH24" s="147" t="e">
        <f t="shared" si="3"/>
        <v>#DIV/0!</v>
      </c>
      <c r="AO24" s="6"/>
      <c r="AP24" s="6"/>
    </row>
    <row r="25" spans="2:42" ht="25.15" customHeight="1">
      <c r="B25" s="168">
        <v>18</v>
      </c>
      <c r="C25" s="4" t="s">
        <v>73</v>
      </c>
      <c r="D25" s="7" t="s">
        <v>74</v>
      </c>
      <c r="E25" s="152">
        <v>2020</v>
      </c>
      <c r="F25" s="152" t="s">
        <v>75</v>
      </c>
      <c r="G25" s="153"/>
      <c r="H25" s="153"/>
      <c r="I25" s="154" t="e">
        <f t="shared" si="4"/>
        <v>#DIV/0!</v>
      </c>
      <c r="J25" s="105">
        <v>2019</v>
      </c>
      <c r="K25" s="105" t="s">
        <v>75</v>
      </c>
      <c r="L25" s="106">
        <v>3080431</v>
      </c>
      <c r="M25" s="106">
        <v>6173914</v>
      </c>
      <c r="N25" s="107">
        <f t="shared" si="5"/>
        <v>0.3328632118210419</v>
      </c>
      <c r="O25" s="166">
        <v>2018</v>
      </c>
      <c r="P25" s="111" t="s">
        <v>75</v>
      </c>
      <c r="Q25" s="112"/>
      <c r="R25" s="112"/>
      <c r="S25" s="113" t="e">
        <f t="shared" si="0"/>
        <v>#DIV/0!</v>
      </c>
      <c r="T25" s="134">
        <v>2017</v>
      </c>
      <c r="U25" s="134" t="s">
        <v>75</v>
      </c>
      <c r="V25" s="135"/>
      <c r="W25" s="135"/>
      <c r="X25" s="136" t="e">
        <f t="shared" si="1"/>
        <v>#DIV/0!</v>
      </c>
      <c r="Y25" s="139">
        <v>2016</v>
      </c>
      <c r="Z25" s="139" t="s">
        <v>75</v>
      </c>
      <c r="AA25" s="140"/>
      <c r="AB25" s="140"/>
      <c r="AC25" s="141" t="e">
        <f t="shared" si="2"/>
        <v>#DIV/0!</v>
      </c>
      <c r="AD25" s="145">
        <v>2015</v>
      </c>
      <c r="AE25" s="145" t="s">
        <v>75</v>
      </c>
      <c r="AF25" s="146"/>
      <c r="AG25" s="146"/>
      <c r="AH25" s="147" t="e">
        <f t="shared" si="3"/>
        <v>#DIV/0!</v>
      </c>
      <c r="AO25" s="6"/>
      <c r="AP25" s="6"/>
    </row>
    <row r="26" spans="2:42" ht="25.15" customHeight="1">
      <c r="B26" s="168">
        <v>19</v>
      </c>
      <c r="C26" s="4" t="s">
        <v>76</v>
      </c>
      <c r="D26" s="7" t="s">
        <v>77</v>
      </c>
      <c r="E26" s="152">
        <v>2020</v>
      </c>
      <c r="F26" s="152" t="s">
        <v>78</v>
      </c>
      <c r="G26" s="153"/>
      <c r="H26" s="153"/>
      <c r="I26" s="154" t="e">
        <f t="shared" si="4"/>
        <v>#DIV/0!</v>
      </c>
      <c r="J26" s="105">
        <v>2019</v>
      </c>
      <c r="K26" s="105" t="s">
        <v>78</v>
      </c>
      <c r="L26" s="106">
        <f>12920+168144</f>
        <v>181064</v>
      </c>
      <c r="M26" s="106">
        <v>814539</v>
      </c>
      <c r="N26" s="107">
        <f t="shared" si="5"/>
        <v>0.1818636544887872</v>
      </c>
      <c r="O26" s="166">
        <v>2018</v>
      </c>
      <c r="P26" s="111" t="s">
        <v>78</v>
      </c>
      <c r="Q26" s="112"/>
      <c r="R26" s="112"/>
      <c r="S26" s="113" t="e">
        <f t="shared" si="0"/>
        <v>#DIV/0!</v>
      </c>
      <c r="T26" s="134">
        <v>2017</v>
      </c>
      <c r="U26" s="134" t="s">
        <v>78</v>
      </c>
      <c r="V26" s="135"/>
      <c r="W26" s="135"/>
      <c r="X26" s="136" t="e">
        <f t="shared" si="1"/>
        <v>#DIV/0!</v>
      </c>
      <c r="Y26" s="139">
        <v>2016</v>
      </c>
      <c r="Z26" s="139" t="s">
        <v>78</v>
      </c>
      <c r="AA26" s="140"/>
      <c r="AB26" s="140"/>
      <c r="AC26" s="141" t="e">
        <f t="shared" si="2"/>
        <v>#DIV/0!</v>
      </c>
      <c r="AD26" s="145">
        <v>2015</v>
      </c>
      <c r="AE26" s="145" t="s">
        <v>78</v>
      </c>
      <c r="AF26" s="146"/>
      <c r="AG26" s="146"/>
      <c r="AH26" s="147" t="e">
        <f t="shared" si="3"/>
        <v>#DIV/0!</v>
      </c>
      <c r="AO26" s="6"/>
      <c r="AP26" s="6"/>
    </row>
    <row r="27" spans="2:41" ht="15" customHeight="1">
      <c r="B27" s="184" t="s">
        <v>262</v>
      </c>
      <c r="L27" s="169"/>
      <c r="N27" s="6"/>
      <c r="S27" s="6" t="e">
        <f>AVERAGE(S8:S26)</f>
        <v>#DIV/0!</v>
      </c>
      <c r="X27" s="6" t="e">
        <f>AVERAGE(X8:X26)</f>
        <v>#DIV/0!</v>
      </c>
      <c r="AC27" s="6" t="e">
        <f>AVERAGE(AC8:AC26)</f>
        <v>#DIV/0!</v>
      </c>
      <c r="AH27" s="6" t="e">
        <f>AVERAGE(AH8:AH26)</f>
        <v>#DIV/0!</v>
      </c>
      <c r="AO27" s="6"/>
    </row>
    <row r="28" spans="14:34" ht="15" customHeight="1">
      <c r="N28" s="6"/>
      <c r="S28" s="6" t="e">
        <f>MEDIAN(S8:S26)</f>
        <v>#DIV/0!</v>
      </c>
      <c r="X28" s="6" t="e">
        <f>MEDIAN(X8:X26)</f>
        <v>#DIV/0!</v>
      </c>
      <c r="AC28" s="6" t="e">
        <f>MEDIAN(AC8:AC26)</f>
        <v>#DIV/0!</v>
      </c>
      <c r="AH28" s="6" t="e">
        <f>MEDIAN(AH8:AH26)</f>
        <v>#DIV/0!</v>
      </c>
    </row>
  </sheetData>
  <mergeCells count="1">
    <mergeCell ref="B6:N6"/>
  </mergeCells>
  <hyperlinks>
    <hyperlink ref="D8" r:id="rId1" display="http://www.caema.ma.gov.br/portalcaema/"/>
    <hyperlink ref="D9" r:id="rId2" display="https://arquivos-transparencia.caern.com.br/index.php/s/OUb6QbzywOcNeAe"/>
    <hyperlink ref="D10" r:id="rId3" display="https://www.caesb.df.gov.br/images/Demonstracoes-Financeiras/DF-anual2019.pdf"/>
  </hyperlinks>
  <printOptions/>
  <pageMargins left="0.511811024" right="0.511811024" top="0.787401575" bottom="0.787401575" header="0.31496062" footer="0.31496062"/>
  <pageSetup horizontalDpi="600" verticalDpi="600" orientation="portrait" paperSize="9" r:id="rId6"/>
  <legacy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A13B45-E2B0-451F-A757-0357FC4DD3A0}">
  <dimension ref="B2:W379"/>
  <sheetViews>
    <sheetView showGridLines="0" workbookViewId="0" topLeftCell="A1">
      <selection activeCell="I7" sqref="I7"/>
    </sheetView>
  </sheetViews>
  <sheetFormatPr defaultColWidth="8.8515625" defaultRowHeight="15"/>
  <cols>
    <col min="1" max="1" width="5.00390625" style="173" customWidth="1"/>
    <col min="2" max="2" width="11.8515625" style="173" customWidth="1"/>
    <col min="3" max="3" width="8.8515625" style="173" customWidth="1"/>
    <col min="4" max="4" width="10.421875" style="173" bestFit="1" customWidth="1"/>
    <col min="5" max="5" width="10.421875" style="173" customWidth="1"/>
    <col min="6" max="6" width="8.57421875" style="173" customWidth="1"/>
    <col min="7" max="7" width="8.8515625" style="173" customWidth="1"/>
    <col min="8" max="8" width="15.28125" style="173" customWidth="1"/>
    <col min="9" max="11" width="8.8515625" style="173" customWidth="1"/>
    <col min="12" max="12" width="10.421875" style="173" bestFit="1" customWidth="1"/>
    <col min="13" max="13" width="8.8515625" style="173" customWidth="1"/>
    <col min="14" max="14" width="14.7109375" style="173" customWidth="1"/>
    <col min="15" max="15" width="22.8515625" style="173" bestFit="1" customWidth="1"/>
    <col min="16" max="18" width="8.8515625" style="173" customWidth="1"/>
    <col min="19" max="19" width="10.421875" style="173" bestFit="1" customWidth="1"/>
    <col min="20" max="16384" width="8.8515625" style="173" customWidth="1"/>
  </cols>
  <sheetData>
    <row r="2" spans="2:15" ht="21">
      <c r="B2" s="185" t="s">
        <v>152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</row>
    <row r="3" ht="15.75">
      <c r="B3" s="187" t="s">
        <v>247</v>
      </c>
    </row>
    <row r="4" ht="15">
      <c r="B4" s="188" t="s">
        <v>248</v>
      </c>
    </row>
    <row r="6" spans="2:16" ht="35.45" customHeight="1">
      <c r="B6" s="275" t="s">
        <v>154</v>
      </c>
      <c r="C6" s="276"/>
      <c r="E6" s="277" t="s">
        <v>263</v>
      </c>
      <c r="F6" s="278"/>
      <c r="H6" s="189" t="s">
        <v>264</v>
      </c>
      <c r="I6" s="189"/>
      <c r="J6" s="200"/>
      <c r="L6" s="277" t="s">
        <v>263</v>
      </c>
      <c r="M6" s="278"/>
      <c r="O6" s="189" t="s">
        <v>266</v>
      </c>
      <c r="P6" s="189"/>
    </row>
    <row r="7" spans="2:16" ht="15">
      <c r="B7" s="190" t="s">
        <v>0</v>
      </c>
      <c r="C7" s="191" t="s">
        <v>153</v>
      </c>
      <c r="E7" s="40" t="s">
        <v>0</v>
      </c>
      <c r="F7" s="41" t="s">
        <v>153</v>
      </c>
      <c r="H7" s="173" t="s">
        <v>147</v>
      </c>
      <c r="I7" s="192">
        <f>AVERAGE(C8:C127)/100</f>
        <v>0.02135</v>
      </c>
      <c r="J7" s="192"/>
      <c r="L7" s="40" t="s">
        <v>0</v>
      </c>
      <c r="M7" s="41" t="s">
        <v>153</v>
      </c>
      <c r="O7" s="173" t="s">
        <v>267</v>
      </c>
      <c r="P7" s="192">
        <f>AVERAGE(M8:M37)/100</f>
        <v>0.040742</v>
      </c>
    </row>
    <row r="8" spans="2:23" ht="15">
      <c r="B8" s="193">
        <v>44196</v>
      </c>
      <c r="C8" s="194">
        <v>0.916</v>
      </c>
      <c r="D8" s="195"/>
      <c r="E8" s="196">
        <v>44196</v>
      </c>
      <c r="F8" s="197">
        <f aca="true" t="shared" si="0" ref="F8:F17">VLOOKUP(E8,$B$8:$C$379,2,0)</f>
        <v>0.916</v>
      </c>
      <c r="H8" s="173" t="s">
        <v>150</v>
      </c>
      <c r="I8" s="192">
        <f>MEDIAN(C8:C127)/100</f>
        <v>0.021799999999999996</v>
      </c>
      <c r="J8" s="192"/>
      <c r="L8" s="193">
        <v>44196</v>
      </c>
      <c r="M8" s="194">
        <f aca="true" t="shared" si="1" ref="M8:M37">VLOOKUP(L8,$B$8:$C$379,2,0)</f>
        <v>0.916</v>
      </c>
      <c r="O8" s="173" t="s">
        <v>268</v>
      </c>
      <c r="P8" s="192">
        <f>MEDIAN(M8:M37)/100</f>
        <v>0.04128500000000001</v>
      </c>
      <c r="S8" s="195"/>
      <c r="V8" s="173" t="s">
        <v>201</v>
      </c>
      <c r="W8" s="173">
        <v>12</v>
      </c>
    </row>
    <row r="9" spans="2:23" ht="15">
      <c r="B9" s="196">
        <v>44165</v>
      </c>
      <c r="C9" s="197">
        <v>0.842</v>
      </c>
      <c r="D9" s="195"/>
      <c r="E9" s="196">
        <v>43830</v>
      </c>
      <c r="F9" s="197">
        <f t="shared" si="0"/>
        <v>1.919</v>
      </c>
      <c r="L9" s="196">
        <v>43830</v>
      </c>
      <c r="M9" s="197">
        <f t="shared" si="1"/>
        <v>1.919</v>
      </c>
      <c r="S9" s="195"/>
      <c r="V9" s="173" t="s">
        <v>202</v>
      </c>
      <c r="W9" s="173">
        <v>11</v>
      </c>
    </row>
    <row r="10" spans="2:23" ht="15">
      <c r="B10" s="196">
        <v>44135</v>
      </c>
      <c r="C10" s="197">
        <v>0.874</v>
      </c>
      <c r="D10" s="195"/>
      <c r="E10" s="196">
        <v>43465</v>
      </c>
      <c r="F10" s="197">
        <f t="shared" si="0"/>
        <v>2.686</v>
      </c>
      <c r="H10" s="189" t="s">
        <v>265</v>
      </c>
      <c r="I10" s="189"/>
      <c r="J10" s="200"/>
      <c r="L10" s="196">
        <v>43465</v>
      </c>
      <c r="M10" s="197">
        <f t="shared" si="1"/>
        <v>2.686</v>
      </c>
      <c r="S10" s="195"/>
      <c r="V10" s="173" t="s">
        <v>203</v>
      </c>
      <c r="W10" s="173">
        <v>10</v>
      </c>
    </row>
    <row r="11" spans="2:23" ht="15">
      <c r="B11" s="196">
        <v>44104</v>
      </c>
      <c r="C11" s="197">
        <v>0.686</v>
      </c>
      <c r="D11" s="195"/>
      <c r="E11" s="196">
        <v>43100</v>
      </c>
      <c r="F11" s="197">
        <f t="shared" si="0"/>
        <v>2.405</v>
      </c>
      <c r="H11" s="173" t="s">
        <v>147</v>
      </c>
      <c r="I11" s="192">
        <f>AVERAGE(F8:F17)/100</f>
        <v>0.021469000000000002</v>
      </c>
      <c r="J11" s="192"/>
      <c r="L11" s="196">
        <v>43100</v>
      </c>
      <c r="M11" s="197">
        <f t="shared" si="1"/>
        <v>2.405</v>
      </c>
      <c r="S11" s="195"/>
      <c r="V11" s="173" t="s">
        <v>204</v>
      </c>
      <c r="W11" s="173">
        <v>9</v>
      </c>
    </row>
    <row r="12" spans="2:23" ht="15">
      <c r="B12" s="196">
        <v>44074</v>
      </c>
      <c r="C12" s="197">
        <v>0.706</v>
      </c>
      <c r="D12" s="195"/>
      <c r="E12" s="196">
        <v>42735</v>
      </c>
      <c r="F12" s="197">
        <f t="shared" si="0"/>
        <v>2.446</v>
      </c>
      <c r="H12" s="173" t="s">
        <v>150</v>
      </c>
      <c r="I12" s="192">
        <f>MEDIAN(F8:F17)/100</f>
        <v>0.022195</v>
      </c>
      <c r="J12" s="192"/>
      <c r="L12" s="196">
        <v>42735</v>
      </c>
      <c r="M12" s="197">
        <f t="shared" si="1"/>
        <v>2.446</v>
      </c>
      <c r="S12" s="195"/>
      <c r="V12" s="173" t="s">
        <v>205</v>
      </c>
      <c r="W12" s="173">
        <v>8</v>
      </c>
    </row>
    <row r="13" spans="2:23" ht="15">
      <c r="B13" s="196">
        <v>44043</v>
      </c>
      <c r="C13" s="197">
        <v>0.533</v>
      </c>
      <c r="D13" s="195"/>
      <c r="E13" s="196">
        <v>42369</v>
      </c>
      <c r="F13" s="197">
        <f t="shared" si="0"/>
        <v>2.269</v>
      </c>
      <c r="L13" s="196">
        <v>42369</v>
      </c>
      <c r="M13" s="197">
        <f t="shared" si="1"/>
        <v>2.269</v>
      </c>
      <c r="S13" s="195"/>
      <c r="V13" s="173" t="s">
        <v>206</v>
      </c>
      <c r="W13" s="173">
        <v>7</v>
      </c>
    </row>
    <row r="14" spans="2:23" ht="15">
      <c r="B14" s="196">
        <v>44012</v>
      </c>
      <c r="C14" s="197">
        <v>0.658</v>
      </c>
      <c r="D14" s="195"/>
      <c r="E14" s="196">
        <v>42004</v>
      </c>
      <c r="F14" s="197">
        <f t="shared" si="0"/>
        <v>2.17</v>
      </c>
      <c r="L14" s="196">
        <v>42004</v>
      </c>
      <c r="M14" s="197">
        <f t="shared" si="1"/>
        <v>2.17</v>
      </c>
      <c r="S14" s="195"/>
      <c r="V14" s="173" t="s">
        <v>207</v>
      </c>
      <c r="W14" s="173">
        <v>6</v>
      </c>
    </row>
    <row r="15" spans="2:23" ht="15">
      <c r="B15" s="196">
        <v>43982</v>
      </c>
      <c r="C15" s="197">
        <v>0.653</v>
      </c>
      <c r="D15" s="195"/>
      <c r="E15" s="196">
        <v>41639</v>
      </c>
      <c r="F15" s="197">
        <f t="shared" si="0"/>
        <v>3.026</v>
      </c>
      <c r="L15" s="196">
        <v>41639</v>
      </c>
      <c r="M15" s="197">
        <f t="shared" si="1"/>
        <v>3.026</v>
      </c>
      <c r="S15" s="195"/>
      <c r="V15" s="173" t="s">
        <v>208</v>
      </c>
      <c r="W15" s="173">
        <v>5</v>
      </c>
    </row>
    <row r="16" spans="2:23" ht="15">
      <c r="B16" s="196">
        <v>43951</v>
      </c>
      <c r="C16" s="197">
        <v>0.646</v>
      </c>
      <c r="D16" s="195"/>
      <c r="E16" s="196">
        <v>41274</v>
      </c>
      <c r="F16" s="197">
        <f t="shared" si="0"/>
        <v>1.756</v>
      </c>
      <c r="L16" s="196">
        <v>41274</v>
      </c>
      <c r="M16" s="197">
        <f t="shared" si="1"/>
        <v>1.756</v>
      </c>
      <c r="S16" s="195"/>
      <c r="V16" s="173" t="s">
        <v>209</v>
      </c>
      <c r="W16" s="173">
        <v>4</v>
      </c>
    </row>
    <row r="17" spans="2:23" ht="15">
      <c r="B17" s="196">
        <v>43921</v>
      </c>
      <c r="C17" s="197">
        <v>0.668</v>
      </c>
      <c r="D17" s="195"/>
      <c r="E17" s="198">
        <v>40908</v>
      </c>
      <c r="F17" s="199">
        <f t="shared" si="0"/>
        <v>1.876</v>
      </c>
      <c r="L17" s="196">
        <v>40908</v>
      </c>
      <c r="M17" s="197">
        <f t="shared" si="1"/>
        <v>1.876</v>
      </c>
      <c r="S17" s="195"/>
      <c r="V17" s="173" t="s">
        <v>210</v>
      </c>
      <c r="W17" s="173">
        <v>3</v>
      </c>
    </row>
    <row r="18" spans="2:23" ht="15">
      <c r="B18" s="196">
        <v>43890</v>
      </c>
      <c r="C18" s="197">
        <v>1.163</v>
      </c>
      <c r="L18" s="196">
        <v>40543</v>
      </c>
      <c r="M18" s="197">
        <f t="shared" si="1"/>
        <v>3.288</v>
      </c>
      <c r="S18" s="195"/>
      <c r="V18" s="173" t="s">
        <v>211</v>
      </c>
      <c r="W18" s="173">
        <v>2</v>
      </c>
    </row>
    <row r="19" spans="2:23" ht="15">
      <c r="B19" s="196">
        <v>43861</v>
      </c>
      <c r="C19" s="197">
        <v>1.505</v>
      </c>
      <c r="L19" s="196">
        <v>40178</v>
      </c>
      <c r="M19" s="197">
        <f t="shared" si="1"/>
        <v>3.837</v>
      </c>
      <c r="S19" s="195"/>
      <c r="V19" s="173" t="s">
        <v>212</v>
      </c>
      <c r="W19" s="173">
        <v>1</v>
      </c>
    </row>
    <row r="20" spans="2:19" ht="15">
      <c r="B20" s="196">
        <v>43830</v>
      </c>
      <c r="C20" s="197">
        <v>1.919</v>
      </c>
      <c r="L20" s="196">
        <v>39813</v>
      </c>
      <c r="M20" s="197">
        <f t="shared" si="1"/>
        <v>2.22</v>
      </c>
      <c r="S20" s="195"/>
    </row>
    <row r="21" spans="2:19" ht="15">
      <c r="B21" s="196">
        <v>43799</v>
      </c>
      <c r="C21" s="197">
        <v>1.774</v>
      </c>
      <c r="L21" s="196">
        <v>39447</v>
      </c>
      <c r="M21" s="197">
        <f t="shared" si="1"/>
        <v>4.035</v>
      </c>
      <c r="S21" s="195"/>
    </row>
    <row r="22" spans="2:19" ht="15">
      <c r="B22" s="196">
        <v>43769</v>
      </c>
      <c r="C22" s="197">
        <v>1.688</v>
      </c>
      <c r="L22" s="196">
        <v>39082</v>
      </c>
      <c r="M22" s="197">
        <f t="shared" si="1"/>
        <v>4.7</v>
      </c>
      <c r="S22" s="195"/>
    </row>
    <row r="23" spans="2:19" ht="15">
      <c r="B23" s="196">
        <v>43738</v>
      </c>
      <c r="C23" s="197">
        <v>1.668</v>
      </c>
      <c r="L23" s="196">
        <v>38717</v>
      </c>
      <c r="M23" s="197">
        <f t="shared" si="1"/>
        <v>4.395</v>
      </c>
      <c r="S23" s="195"/>
    </row>
    <row r="24" spans="2:19" ht="15">
      <c r="B24" s="196">
        <v>43708</v>
      </c>
      <c r="C24" s="197">
        <v>1.499</v>
      </c>
      <c r="L24" s="196">
        <v>38352</v>
      </c>
      <c r="M24" s="197">
        <f t="shared" si="1"/>
        <v>4.222</v>
      </c>
      <c r="S24" s="195"/>
    </row>
    <row r="25" spans="2:19" ht="15">
      <c r="B25" s="196">
        <v>43677</v>
      </c>
      <c r="C25" s="197">
        <v>2.007</v>
      </c>
      <c r="L25" s="196">
        <v>37986</v>
      </c>
      <c r="M25" s="197">
        <f t="shared" si="1"/>
        <v>4.253</v>
      </c>
      <c r="S25" s="195"/>
    </row>
    <row r="26" spans="2:19" ht="15">
      <c r="B26" s="196">
        <v>43646</v>
      </c>
      <c r="C26" s="197">
        <v>2.007</v>
      </c>
      <c r="L26" s="196">
        <v>37621</v>
      </c>
      <c r="M26" s="197">
        <f t="shared" si="1"/>
        <v>3.818</v>
      </c>
      <c r="S26" s="195"/>
    </row>
    <row r="27" spans="2:19" ht="15">
      <c r="B27" s="196">
        <v>43616</v>
      </c>
      <c r="C27" s="197">
        <v>2.133</v>
      </c>
      <c r="L27" s="196">
        <v>37256</v>
      </c>
      <c r="M27" s="197">
        <f t="shared" si="1"/>
        <v>5.029</v>
      </c>
      <c r="S27" s="195"/>
    </row>
    <row r="28" spans="2:19" ht="15">
      <c r="B28" s="196">
        <v>43585</v>
      </c>
      <c r="C28" s="197">
        <v>2.504</v>
      </c>
      <c r="L28" s="196">
        <v>36891</v>
      </c>
      <c r="M28" s="197">
        <f t="shared" si="1"/>
        <v>5.112</v>
      </c>
      <c r="S28" s="195"/>
    </row>
    <row r="29" spans="2:19" ht="15">
      <c r="B29" s="196">
        <v>43555</v>
      </c>
      <c r="C29" s="197">
        <v>2.407</v>
      </c>
      <c r="L29" s="196">
        <v>36525</v>
      </c>
      <c r="M29" s="197">
        <f t="shared" si="1"/>
        <v>6.435</v>
      </c>
      <c r="S29" s="195"/>
    </row>
    <row r="30" spans="2:19" ht="15">
      <c r="B30" s="196">
        <v>43524</v>
      </c>
      <c r="C30" s="197">
        <v>2.717</v>
      </c>
      <c r="L30" s="196">
        <v>36160</v>
      </c>
      <c r="M30" s="197">
        <f t="shared" si="1"/>
        <v>4.658</v>
      </c>
      <c r="S30" s="195"/>
    </row>
    <row r="31" spans="2:19" ht="15">
      <c r="B31" s="196">
        <v>43496</v>
      </c>
      <c r="C31" s="197">
        <v>2.633</v>
      </c>
      <c r="L31" s="196">
        <v>35795</v>
      </c>
      <c r="M31" s="197">
        <f t="shared" si="1"/>
        <v>5.744</v>
      </c>
      <c r="S31" s="195"/>
    </row>
    <row r="32" spans="2:19" ht="15">
      <c r="B32" s="196">
        <v>43465</v>
      </c>
      <c r="C32" s="197">
        <v>2.686</v>
      </c>
      <c r="L32" s="196">
        <v>35430</v>
      </c>
      <c r="M32" s="197">
        <f t="shared" si="1"/>
        <v>6.429</v>
      </c>
      <c r="S32" s="195"/>
    </row>
    <row r="33" spans="2:19" ht="15">
      <c r="B33" s="196">
        <v>43434</v>
      </c>
      <c r="C33" s="197">
        <v>2.993</v>
      </c>
      <c r="L33" s="196">
        <v>35064</v>
      </c>
      <c r="M33" s="197">
        <f t="shared" si="1"/>
        <v>5.575</v>
      </c>
      <c r="S33" s="195"/>
    </row>
    <row r="34" spans="2:19" ht="15">
      <c r="B34" s="196">
        <v>43404</v>
      </c>
      <c r="C34" s="197">
        <v>3.149</v>
      </c>
      <c r="L34" s="196">
        <v>34699</v>
      </c>
      <c r="M34" s="197">
        <f t="shared" si="1"/>
        <v>7.831</v>
      </c>
      <c r="S34" s="195"/>
    </row>
    <row r="35" spans="2:19" ht="15">
      <c r="B35" s="196">
        <v>43373</v>
      </c>
      <c r="C35" s="197">
        <v>3.065</v>
      </c>
      <c r="L35" s="196">
        <v>34334</v>
      </c>
      <c r="M35" s="197">
        <f t="shared" si="1"/>
        <v>5.787</v>
      </c>
      <c r="S35" s="195"/>
    </row>
    <row r="36" spans="2:19" ht="15">
      <c r="B36" s="196">
        <v>43343</v>
      </c>
      <c r="C36" s="197">
        <v>2.86</v>
      </c>
      <c r="L36" s="196">
        <v>33969</v>
      </c>
      <c r="M36" s="197">
        <f t="shared" si="1"/>
        <v>6.69</v>
      </c>
      <c r="S36" s="195"/>
    </row>
    <row r="37" spans="2:19" ht="15">
      <c r="B37" s="196">
        <v>43312</v>
      </c>
      <c r="C37" s="197">
        <v>2.962</v>
      </c>
      <c r="L37" s="198">
        <v>33603</v>
      </c>
      <c r="M37" s="199">
        <f t="shared" si="1"/>
        <v>6.699</v>
      </c>
      <c r="S37" s="195"/>
    </row>
    <row r="38" spans="2:19" ht="15">
      <c r="B38" s="196">
        <v>43281</v>
      </c>
      <c r="C38" s="197">
        <v>2.86</v>
      </c>
      <c r="L38" s="195"/>
      <c r="S38" s="195"/>
    </row>
    <row r="39" spans="2:19" ht="15">
      <c r="B39" s="196">
        <v>43251</v>
      </c>
      <c r="C39" s="197">
        <v>2.86</v>
      </c>
      <c r="L39" s="195"/>
      <c r="S39" s="195"/>
    </row>
    <row r="40" spans="2:19" ht="15">
      <c r="B40" s="196">
        <v>43220</v>
      </c>
      <c r="C40" s="197">
        <v>2.955</v>
      </c>
      <c r="L40" s="195"/>
      <c r="S40" s="195"/>
    </row>
    <row r="41" spans="2:19" ht="15">
      <c r="B41" s="196">
        <v>43190</v>
      </c>
      <c r="C41" s="197">
        <v>2.741</v>
      </c>
      <c r="L41" s="195"/>
      <c r="S41" s="195"/>
    </row>
    <row r="42" spans="2:19" ht="15">
      <c r="B42" s="196">
        <v>43159</v>
      </c>
      <c r="C42" s="197">
        <v>2.864</v>
      </c>
      <c r="L42" s="195"/>
      <c r="S42" s="195"/>
    </row>
    <row r="43" spans="2:19" ht="15">
      <c r="B43" s="196">
        <v>43131</v>
      </c>
      <c r="C43" s="197">
        <v>2.712</v>
      </c>
      <c r="L43" s="195"/>
      <c r="S43" s="195"/>
    </row>
    <row r="44" spans="2:19" ht="15">
      <c r="B44" s="196">
        <v>43100</v>
      </c>
      <c r="C44" s="197">
        <v>2.405</v>
      </c>
      <c r="L44" s="195"/>
      <c r="S44" s="195"/>
    </row>
    <row r="45" spans="2:19" ht="15">
      <c r="B45" s="196">
        <v>43069</v>
      </c>
      <c r="C45" s="197">
        <v>2.415</v>
      </c>
      <c r="L45" s="195"/>
      <c r="S45" s="195"/>
    </row>
    <row r="46" spans="2:19" ht="15">
      <c r="B46" s="196">
        <v>43039</v>
      </c>
      <c r="C46" s="197">
        <v>2.377</v>
      </c>
      <c r="L46" s="195"/>
      <c r="S46" s="195"/>
    </row>
    <row r="47" spans="2:19" ht="15">
      <c r="B47" s="196">
        <v>43008</v>
      </c>
      <c r="C47" s="197">
        <v>2.339</v>
      </c>
      <c r="L47" s="195"/>
      <c r="S47" s="195"/>
    </row>
    <row r="48" spans="2:19" ht="15">
      <c r="B48" s="196">
        <v>42978</v>
      </c>
      <c r="C48" s="197">
        <v>2.12</v>
      </c>
      <c r="L48" s="195"/>
      <c r="S48" s="195"/>
    </row>
    <row r="49" spans="2:19" ht="15">
      <c r="B49" s="196">
        <v>42947</v>
      </c>
      <c r="C49" s="197">
        <v>2.296</v>
      </c>
      <c r="L49" s="195"/>
      <c r="S49" s="195"/>
    </row>
    <row r="50" spans="2:19" ht="15">
      <c r="B50" s="196">
        <v>42916</v>
      </c>
      <c r="C50" s="197">
        <v>2.304</v>
      </c>
      <c r="L50" s="195"/>
      <c r="S50" s="195"/>
    </row>
    <row r="51" spans="2:19" ht="15">
      <c r="B51" s="196">
        <v>42886</v>
      </c>
      <c r="C51" s="197">
        <v>2.206</v>
      </c>
      <c r="L51" s="195"/>
      <c r="S51" s="195"/>
    </row>
    <row r="52" spans="2:19" ht="15">
      <c r="B52" s="196">
        <v>42855</v>
      </c>
      <c r="C52" s="197">
        <v>2.289</v>
      </c>
      <c r="L52" s="195"/>
      <c r="S52" s="195"/>
    </row>
    <row r="53" spans="2:19" ht="15">
      <c r="B53" s="196">
        <v>42825</v>
      </c>
      <c r="C53" s="197">
        <v>2.389</v>
      </c>
      <c r="L53" s="195"/>
      <c r="S53" s="195"/>
    </row>
    <row r="54" spans="2:19" ht="15">
      <c r="B54" s="196">
        <v>42794</v>
      </c>
      <c r="C54" s="197">
        <v>2.397</v>
      </c>
      <c r="L54" s="195"/>
      <c r="S54" s="195"/>
    </row>
    <row r="55" spans="2:19" ht="15">
      <c r="B55" s="196">
        <v>42766</v>
      </c>
      <c r="C55" s="197">
        <v>2.466</v>
      </c>
      <c r="L55" s="195"/>
      <c r="S55" s="195"/>
    </row>
    <row r="56" spans="2:19" ht="15">
      <c r="B56" s="196">
        <v>42735</v>
      </c>
      <c r="C56" s="197">
        <v>2.446</v>
      </c>
      <c r="L56" s="195"/>
      <c r="S56" s="195"/>
    </row>
    <row r="57" spans="2:19" ht="15">
      <c r="B57" s="196">
        <v>42704</v>
      </c>
      <c r="C57" s="197">
        <v>2.39</v>
      </c>
      <c r="L57" s="195"/>
      <c r="S57" s="195"/>
    </row>
    <row r="58" spans="2:19" ht="15">
      <c r="B58" s="196">
        <v>42674</v>
      </c>
      <c r="C58" s="197">
        <v>1.825</v>
      </c>
      <c r="L58" s="195"/>
      <c r="S58" s="195"/>
    </row>
    <row r="59" spans="2:19" ht="15">
      <c r="B59" s="196">
        <v>42643</v>
      </c>
      <c r="C59" s="197">
        <v>1.598</v>
      </c>
      <c r="L59" s="195"/>
      <c r="S59" s="195"/>
    </row>
    <row r="60" spans="2:19" ht="15">
      <c r="B60" s="196">
        <v>42613</v>
      </c>
      <c r="C60" s="197">
        <v>1.578</v>
      </c>
      <c r="L60" s="195"/>
      <c r="S60" s="195"/>
    </row>
    <row r="61" spans="2:19" ht="15">
      <c r="B61" s="196">
        <v>42582</v>
      </c>
      <c r="C61" s="197">
        <v>1.45</v>
      </c>
      <c r="L61" s="195"/>
      <c r="S61" s="195"/>
    </row>
    <row r="62" spans="2:19" ht="15">
      <c r="B62" s="196">
        <v>42551</v>
      </c>
      <c r="C62" s="197">
        <v>1.475</v>
      </c>
      <c r="L62" s="195"/>
      <c r="S62" s="195"/>
    </row>
    <row r="63" spans="2:19" ht="15">
      <c r="B63" s="196">
        <v>42521</v>
      </c>
      <c r="C63" s="197">
        <v>1.851</v>
      </c>
      <c r="L63" s="195"/>
      <c r="S63" s="195"/>
    </row>
    <row r="64" spans="2:19" ht="15">
      <c r="B64" s="196">
        <v>42490</v>
      </c>
      <c r="C64" s="197">
        <v>1.835</v>
      </c>
      <c r="L64" s="195"/>
      <c r="S64" s="195"/>
    </row>
    <row r="65" spans="2:19" ht="15">
      <c r="B65" s="196">
        <v>42460</v>
      </c>
      <c r="C65" s="197">
        <v>1.77</v>
      </c>
      <c r="L65" s="195"/>
      <c r="S65" s="195"/>
    </row>
    <row r="66" spans="2:19" ht="15">
      <c r="B66" s="196">
        <v>42429</v>
      </c>
      <c r="C66" s="197">
        <v>1.738</v>
      </c>
      <c r="L66" s="195"/>
      <c r="S66" s="195"/>
    </row>
    <row r="67" spans="2:19" ht="15">
      <c r="B67" s="196">
        <v>42400</v>
      </c>
      <c r="C67" s="197">
        <v>1.923</v>
      </c>
      <c r="L67" s="195"/>
      <c r="S67" s="195"/>
    </row>
    <row r="68" spans="2:19" ht="15">
      <c r="B68" s="196">
        <v>42369</v>
      </c>
      <c r="C68" s="197">
        <v>2.269</v>
      </c>
      <c r="L68" s="195"/>
      <c r="S68" s="195"/>
    </row>
    <row r="69" spans="2:19" ht="15">
      <c r="B69" s="196">
        <v>42338</v>
      </c>
      <c r="C69" s="197">
        <v>2.208</v>
      </c>
      <c r="L69" s="195"/>
      <c r="S69" s="195"/>
    </row>
    <row r="70" spans="2:19" ht="15">
      <c r="B70" s="196">
        <v>42308</v>
      </c>
      <c r="C70" s="197">
        <v>2.146</v>
      </c>
      <c r="L70" s="195"/>
      <c r="S70" s="195"/>
    </row>
    <row r="71" spans="2:19" ht="15">
      <c r="B71" s="196">
        <v>42277</v>
      </c>
      <c r="C71" s="197">
        <v>2.035</v>
      </c>
      <c r="L71" s="195"/>
      <c r="S71" s="195"/>
    </row>
    <row r="72" spans="2:19" ht="15">
      <c r="B72" s="196">
        <v>42247</v>
      </c>
      <c r="C72" s="197">
        <v>2.214</v>
      </c>
      <c r="L72" s="195"/>
      <c r="S72" s="195"/>
    </row>
    <row r="73" spans="2:19" ht="15">
      <c r="B73" s="196">
        <v>42216</v>
      </c>
      <c r="C73" s="197">
        <v>2.187</v>
      </c>
      <c r="L73" s="195"/>
      <c r="S73" s="195"/>
    </row>
    <row r="74" spans="2:19" ht="15">
      <c r="B74" s="196">
        <v>42185</v>
      </c>
      <c r="C74" s="197">
        <v>2.349</v>
      </c>
      <c r="L74" s="195"/>
      <c r="S74" s="195"/>
    </row>
    <row r="75" spans="2:19" ht="15">
      <c r="B75" s="196">
        <v>42155</v>
      </c>
      <c r="C75" s="197">
        <v>2.123</v>
      </c>
      <c r="L75" s="195"/>
      <c r="S75" s="195"/>
    </row>
    <row r="76" spans="2:19" ht="15">
      <c r="B76" s="196">
        <v>42124</v>
      </c>
      <c r="C76" s="197">
        <v>2.035</v>
      </c>
      <c r="L76" s="195"/>
      <c r="S76" s="195"/>
    </row>
    <row r="77" spans="2:19" ht="15">
      <c r="B77" s="196">
        <v>42094</v>
      </c>
      <c r="C77" s="197">
        <v>1.927</v>
      </c>
      <c r="L77" s="195"/>
      <c r="S77" s="195"/>
    </row>
    <row r="78" spans="2:19" ht="15">
      <c r="B78" s="196">
        <v>42063</v>
      </c>
      <c r="C78" s="197">
        <v>1.996</v>
      </c>
      <c r="L78" s="195"/>
      <c r="S78" s="195"/>
    </row>
    <row r="79" spans="2:19" ht="15">
      <c r="B79" s="196">
        <v>42035</v>
      </c>
      <c r="C79" s="197">
        <v>1.639</v>
      </c>
      <c r="L79" s="195"/>
      <c r="S79" s="195"/>
    </row>
    <row r="80" spans="2:19" ht="15">
      <c r="B80" s="196">
        <v>42004</v>
      </c>
      <c r="C80" s="197">
        <v>2.17</v>
      </c>
      <c r="L80" s="195"/>
      <c r="S80" s="195"/>
    </row>
    <row r="81" spans="2:19" ht="15">
      <c r="B81" s="196">
        <v>41973</v>
      </c>
      <c r="C81" s="197">
        <v>2.173</v>
      </c>
      <c r="L81" s="195"/>
      <c r="S81" s="195"/>
    </row>
    <row r="82" spans="2:19" ht="15">
      <c r="B82" s="196">
        <v>41943</v>
      </c>
      <c r="C82" s="197">
        <v>2.335</v>
      </c>
      <c r="L82" s="195"/>
      <c r="S82" s="195"/>
    </row>
    <row r="83" spans="2:19" ht="15">
      <c r="B83" s="196">
        <v>41912</v>
      </c>
      <c r="C83" s="197">
        <v>2.495</v>
      </c>
      <c r="L83" s="195"/>
      <c r="S83" s="195"/>
    </row>
    <row r="84" spans="2:19" ht="15">
      <c r="B84" s="196">
        <v>41882</v>
      </c>
      <c r="C84" s="197">
        <v>2.345</v>
      </c>
      <c r="L84" s="195"/>
      <c r="S84" s="195"/>
    </row>
    <row r="85" spans="2:19" ht="15">
      <c r="B85" s="196">
        <v>41851</v>
      </c>
      <c r="C85" s="197">
        <v>2.562</v>
      </c>
      <c r="L85" s="195"/>
      <c r="S85" s="195"/>
    </row>
    <row r="86" spans="2:19" ht="15">
      <c r="B86" s="196">
        <v>41820</v>
      </c>
      <c r="C86" s="197">
        <v>2.532</v>
      </c>
      <c r="L86" s="195"/>
      <c r="S86" s="195"/>
    </row>
    <row r="87" spans="2:19" ht="15">
      <c r="B87" s="196">
        <v>41790</v>
      </c>
      <c r="C87" s="197">
        <v>2.475</v>
      </c>
      <c r="L87" s="195"/>
      <c r="S87" s="195"/>
    </row>
    <row r="88" spans="2:19" ht="15">
      <c r="B88" s="196">
        <v>41759</v>
      </c>
      <c r="C88" s="197">
        <v>2.646</v>
      </c>
      <c r="L88" s="195"/>
      <c r="S88" s="195"/>
    </row>
    <row r="89" spans="2:19" ht="15">
      <c r="B89" s="196">
        <v>41729</v>
      </c>
      <c r="C89" s="197">
        <v>2.719</v>
      </c>
      <c r="L89" s="195"/>
      <c r="S89" s="195"/>
    </row>
    <row r="90" spans="2:19" ht="15">
      <c r="B90" s="196">
        <v>41698</v>
      </c>
      <c r="C90" s="197">
        <v>2.649</v>
      </c>
      <c r="L90" s="195"/>
      <c r="S90" s="195"/>
    </row>
    <row r="91" spans="2:19" ht="15">
      <c r="B91" s="196">
        <v>41670</v>
      </c>
      <c r="C91" s="197">
        <v>2.644</v>
      </c>
      <c r="L91" s="195"/>
      <c r="S91" s="195"/>
    </row>
    <row r="92" spans="2:19" ht="15">
      <c r="B92" s="196">
        <v>41639</v>
      </c>
      <c r="C92" s="197">
        <v>3.026</v>
      </c>
      <c r="L92" s="195"/>
      <c r="S92" s="195"/>
    </row>
    <row r="93" spans="2:19" ht="15">
      <c r="B93" s="196">
        <v>41608</v>
      </c>
      <c r="C93" s="197">
        <v>2.746</v>
      </c>
      <c r="L93" s="195"/>
      <c r="S93" s="195"/>
    </row>
    <row r="94" spans="2:19" ht="15">
      <c r="B94" s="196">
        <v>41578</v>
      </c>
      <c r="C94" s="197">
        <v>2.552</v>
      </c>
      <c r="L94" s="195"/>
      <c r="S94" s="195"/>
    </row>
    <row r="95" spans="2:19" ht="15">
      <c r="B95" s="196">
        <v>41547</v>
      </c>
      <c r="C95" s="197">
        <v>2.615</v>
      </c>
      <c r="L95" s="195"/>
      <c r="S95" s="195"/>
    </row>
    <row r="96" spans="2:19" ht="15">
      <c r="B96" s="196">
        <v>41517</v>
      </c>
      <c r="C96" s="197">
        <v>2.789</v>
      </c>
      <c r="L96" s="195"/>
      <c r="S96" s="195"/>
    </row>
    <row r="97" spans="2:19" ht="15">
      <c r="B97" s="196">
        <v>41486</v>
      </c>
      <c r="C97" s="197">
        <v>2.588</v>
      </c>
      <c r="L97" s="195"/>
      <c r="S97" s="195"/>
    </row>
    <row r="98" spans="2:19" ht="15">
      <c r="B98" s="196">
        <v>41455</v>
      </c>
      <c r="C98" s="197">
        <v>2.487</v>
      </c>
      <c r="L98" s="195"/>
      <c r="S98" s="195"/>
    </row>
    <row r="99" spans="2:19" ht="15">
      <c r="B99" s="196">
        <v>41425</v>
      </c>
      <c r="C99" s="197">
        <v>2.132</v>
      </c>
      <c r="L99" s="195"/>
      <c r="S99" s="195"/>
    </row>
    <row r="100" spans="2:19" ht="15">
      <c r="B100" s="196">
        <v>41394</v>
      </c>
      <c r="C100" s="197">
        <v>1.673</v>
      </c>
      <c r="L100" s="195"/>
      <c r="S100" s="195"/>
    </row>
    <row r="101" spans="2:19" ht="15">
      <c r="B101" s="196">
        <v>41364</v>
      </c>
      <c r="C101" s="197">
        <v>1.852</v>
      </c>
      <c r="L101" s="195"/>
      <c r="S101" s="195"/>
    </row>
    <row r="102" spans="2:19" ht="15">
      <c r="B102" s="196">
        <v>41333</v>
      </c>
      <c r="C102" s="197">
        <v>1.881</v>
      </c>
      <c r="L102" s="195"/>
      <c r="S102" s="195"/>
    </row>
    <row r="103" spans="2:19" ht="15">
      <c r="B103" s="196">
        <v>41305</v>
      </c>
      <c r="C103" s="197">
        <v>1.985</v>
      </c>
      <c r="L103" s="195"/>
      <c r="S103" s="195"/>
    </row>
    <row r="104" spans="2:19" ht="15">
      <c r="B104" s="196">
        <v>41274</v>
      </c>
      <c r="C104" s="197">
        <v>1.756</v>
      </c>
      <c r="L104" s="195"/>
      <c r="S104" s="195"/>
    </row>
    <row r="105" spans="2:19" ht="15">
      <c r="B105" s="196">
        <v>41243</v>
      </c>
      <c r="C105" s="197">
        <v>1.616</v>
      </c>
      <c r="L105" s="195"/>
      <c r="S105" s="195"/>
    </row>
    <row r="106" spans="2:19" ht="15">
      <c r="B106" s="196">
        <v>41213</v>
      </c>
      <c r="C106" s="197">
        <v>1.694</v>
      </c>
      <c r="L106" s="195"/>
      <c r="S106" s="195"/>
    </row>
    <row r="107" spans="2:19" ht="15">
      <c r="B107" s="196">
        <v>41182</v>
      </c>
      <c r="C107" s="197">
        <v>1.633</v>
      </c>
      <c r="L107" s="195"/>
      <c r="S107" s="195"/>
    </row>
    <row r="108" spans="2:19" ht="15">
      <c r="B108" s="196">
        <v>41152</v>
      </c>
      <c r="C108" s="197">
        <v>1.548</v>
      </c>
      <c r="L108" s="195"/>
      <c r="S108" s="195"/>
    </row>
    <row r="109" spans="2:19" ht="15">
      <c r="B109" s="196">
        <v>41121</v>
      </c>
      <c r="C109" s="197">
        <v>1.47</v>
      </c>
      <c r="L109" s="195"/>
      <c r="S109" s="195"/>
    </row>
    <row r="110" spans="2:19" ht="15">
      <c r="B110" s="196">
        <v>41090</v>
      </c>
      <c r="C110" s="197">
        <v>1.643</v>
      </c>
      <c r="L110" s="195"/>
      <c r="S110" s="195"/>
    </row>
    <row r="111" spans="2:19" ht="15">
      <c r="B111" s="196">
        <v>41060</v>
      </c>
      <c r="C111" s="197">
        <v>1.563</v>
      </c>
      <c r="L111" s="195"/>
      <c r="S111" s="195"/>
    </row>
    <row r="112" spans="2:19" ht="15">
      <c r="B112" s="196">
        <v>41029</v>
      </c>
      <c r="C112" s="197">
        <v>1.919</v>
      </c>
      <c r="L112" s="195"/>
      <c r="S112" s="195"/>
    </row>
    <row r="113" spans="2:19" ht="15">
      <c r="B113" s="196">
        <v>40999</v>
      </c>
      <c r="C113" s="197">
        <v>2.214</v>
      </c>
      <c r="L113" s="195"/>
      <c r="S113" s="195"/>
    </row>
    <row r="114" spans="2:19" ht="15">
      <c r="B114" s="196">
        <v>40968</v>
      </c>
      <c r="C114" s="197">
        <v>1.974</v>
      </c>
      <c r="L114" s="195"/>
      <c r="S114" s="195"/>
    </row>
    <row r="115" spans="2:19" ht="15">
      <c r="B115" s="196">
        <v>40939</v>
      </c>
      <c r="C115" s="197">
        <v>1.795</v>
      </c>
      <c r="L115" s="195"/>
      <c r="S115" s="195"/>
    </row>
    <row r="116" spans="2:19" ht="15">
      <c r="B116" s="196">
        <v>40908</v>
      </c>
      <c r="C116" s="197">
        <v>1.876</v>
      </c>
      <c r="L116" s="195"/>
      <c r="S116" s="195"/>
    </row>
    <row r="117" spans="2:19" ht="15">
      <c r="B117" s="196">
        <v>40877</v>
      </c>
      <c r="C117" s="197">
        <v>2.071</v>
      </c>
      <c r="L117" s="195"/>
      <c r="S117" s="195"/>
    </row>
    <row r="118" spans="2:19" ht="15">
      <c r="B118" s="196">
        <v>40847</v>
      </c>
      <c r="C118" s="197">
        <v>2.116</v>
      </c>
      <c r="L118" s="195"/>
      <c r="S118" s="195"/>
    </row>
    <row r="119" spans="2:19" ht="15">
      <c r="B119" s="196">
        <v>40816</v>
      </c>
      <c r="C119" s="197">
        <v>1.917</v>
      </c>
      <c r="L119" s="195"/>
      <c r="S119" s="195"/>
    </row>
    <row r="120" spans="2:19" ht="15">
      <c r="B120" s="196">
        <v>40786</v>
      </c>
      <c r="C120" s="197">
        <v>2.234</v>
      </c>
      <c r="L120" s="195"/>
      <c r="S120" s="195"/>
    </row>
    <row r="121" spans="2:19" ht="15">
      <c r="B121" s="196">
        <v>40755</v>
      </c>
      <c r="C121" s="197">
        <v>2.792</v>
      </c>
      <c r="L121" s="195"/>
      <c r="S121" s="195"/>
    </row>
    <row r="122" spans="2:19" ht="15">
      <c r="B122" s="196">
        <v>40724</v>
      </c>
      <c r="C122" s="197">
        <v>3.16</v>
      </c>
      <c r="L122" s="195"/>
      <c r="S122" s="195"/>
    </row>
    <row r="123" spans="2:19" ht="15">
      <c r="B123" s="196">
        <v>40694</v>
      </c>
      <c r="C123" s="197">
        <v>3.059</v>
      </c>
      <c r="L123" s="195"/>
      <c r="S123" s="195"/>
    </row>
    <row r="124" spans="2:19" ht="15">
      <c r="B124" s="196">
        <v>40663</v>
      </c>
      <c r="C124" s="197">
        <v>3.29</v>
      </c>
      <c r="L124" s="195"/>
      <c r="S124" s="195"/>
    </row>
    <row r="125" spans="2:19" ht="15">
      <c r="B125" s="196">
        <v>40633</v>
      </c>
      <c r="C125" s="197">
        <v>3.47</v>
      </c>
      <c r="L125" s="195"/>
      <c r="S125" s="195"/>
    </row>
    <row r="126" spans="2:19" ht="15">
      <c r="B126" s="196">
        <v>40602</v>
      </c>
      <c r="C126" s="197">
        <v>3.422</v>
      </c>
      <c r="L126" s="195"/>
      <c r="S126" s="195"/>
    </row>
    <row r="127" spans="2:19" ht="15">
      <c r="B127" s="196">
        <v>40574</v>
      </c>
      <c r="C127" s="197">
        <v>3.374</v>
      </c>
      <c r="L127" s="195"/>
      <c r="S127" s="195"/>
    </row>
    <row r="128" spans="2:19" ht="15">
      <c r="B128" s="196">
        <v>40543</v>
      </c>
      <c r="C128" s="197">
        <v>3.288</v>
      </c>
      <c r="L128" s="195"/>
      <c r="S128" s="195"/>
    </row>
    <row r="129" spans="2:19" ht="15">
      <c r="B129" s="196">
        <v>40512</v>
      </c>
      <c r="C129" s="197">
        <v>2.797</v>
      </c>
      <c r="L129" s="195"/>
      <c r="S129" s="195"/>
    </row>
    <row r="130" spans="2:19" ht="15">
      <c r="B130" s="196">
        <v>40482</v>
      </c>
      <c r="C130" s="197">
        <v>2.603</v>
      </c>
      <c r="L130" s="195"/>
      <c r="S130" s="195"/>
    </row>
    <row r="131" spans="2:19" ht="15">
      <c r="B131" s="196">
        <v>40451</v>
      </c>
      <c r="C131" s="197">
        <v>2.512</v>
      </c>
      <c r="L131" s="195"/>
      <c r="S131" s="195"/>
    </row>
    <row r="132" spans="2:19" ht="15">
      <c r="B132" s="196">
        <v>40421</v>
      </c>
      <c r="C132" s="197">
        <v>2.47</v>
      </c>
      <c r="L132" s="195"/>
      <c r="S132" s="195"/>
    </row>
    <row r="133" spans="2:19" ht="15">
      <c r="B133" s="196">
        <v>40390</v>
      </c>
      <c r="C133" s="197">
        <v>2.905</v>
      </c>
      <c r="L133" s="195"/>
      <c r="S133" s="195"/>
    </row>
    <row r="134" spans="2:19" ht="15">
      <c r="B134" s="196">
        <v>40359</v>
      </c>
      <c r="C134" s="197">
        <v>2.935</v>
      </c>
      <c r="L134" s="195"/>
      <c r="S134" s="195"/>
    </row>
    <row r="135" spans="2:19" ht="15">
      <c r="B135" s="196">
        <v>40329</v>
      </c>
      <c r="C135" s="197">
        <v>3.303</v>
      </c>
      <c r="L135" s="195"/>
      <c r="S135" s="195"/>
    </row>
    <row r="136" spans="2:19" ht="15">
      <c r="B136" s="196">
        <v>40298</v>
      </c>
      <c r="C136" s="197">
        <v>3.659</v>
      </c>
      <c r="L136" s="195"/>
      <c r="S136" s="195"/>
    </row>
    <row r="137" spans="2:19" ht="15">
      <c r="B137" s="196">
        <v>40268</v>
      </c>
      <c r="C137" s="197">
        <v>3.833</v>
      </c>
      <c r="L137" s="195"/>
      <c r="S137" s="195"/>
    </row>
    <row r="138" spans="2:19" ht="15">
      <c r="B138" s="196">
        <v>40237</v>
      </c>
      <c r="C138" s="197">
        <v>3.619</v>
      </c>
      <c r="L138" s="195"/>
      <c r="S138" s="195"/>
    </row>
    <row r="139" spans="2:19" ht="15">
      <c r="B139" s="196">
        <v>40209</v>
      </c>
      <c r="C139" s="197">
        <v>3.588</v>
      </c>
      <c r="L139" s="195"/>
      <c r="S139" s="195"/>
    </row>
    <row r="140" spans="2:19" ht="15">
      <c r="B140" s="196">
        <v>40178</v>
      </c>
      <c r="C140" s="197">
        <v>3.837</v>
      </c>
      <c r="L140" s="195"/>
      <c r="S140" s="195"/>
    </row>
    <row r="141" spans="2:19" ht="15">
      <c r="B141" s="196">
        <v>40147</v>
      </c>
      <c r="C141" s="197">
        <v>3.198</v>
      </c>
      <c r="L141" s="195"/>
      <c r="S141" s="195"/>
    </row>
    <row r="142" spans="2:19" ht="15">
      <c r="B142" s="196">
        <v>40117</v>
      </c>
      <c r="C142" s="197">
        <v>3.388</v>
      </c>
      <c r="L142" s="195"/>
      <c r="S142" s="195"/>
    </row>
    <row r="143" spans="2:19" ht="15">
      <c r="B143" s="196">
        <v>40086</v>
      </c>
      <c r="C143" s="197">
        <v>3.305</v>
      </c>
      <c r="L143" s="195"/>
      <c r="S143" s="195"/>
    </row>
    <row r="144" spans="2:19" ht="15">
      <c r="B144" s="196">
        <v>40056</v>
      </c>
      <c r="C144" s="197">
        <v>3.401</v>
      </c>
      <c r="L144" s="195"/>
      <c r="S144" s="195"/>
    </row>
    <row r="145" spans="2:19" ht="15">
      <c r="B145" s="196">
        <v>40025</v>
      </c>
      <c r="C145" s="197">
        <v>3.482</v>
      </c>
      <c r="L145" s="195"/>
      <c r="S145" s="195"/>
    </row>
    <row r="146" spans="2:19" ht="15">
      <c r="B146" s="196">
        <v>39994</v>
      </c>
      <c r="C146" s="197">
        <v>3.537</v>
      </c>
      <c r="L146" s="195"/>
      <c r="S146" s="195"/>
    </row>
    <row r="147" spans="2:19" ht="15">
      <c r="B147" s="196">
        <v>39964</v>
      </c>
      <c r="C147" s="197">
        <v>3.461</v>
      </c>
      <c r="L147" s="195"/>
      <c r="S147" s="195"/>
    </row>
    <row r="148" spans="2:19" ht="15">
      <c r="B148" s="196">
        <v>39933</v>
      </c>
      <c r="C148" s="197">
        <v>3.119</v>
      </c>
      <c r="L148" s="195"/>
      <c r="S148" s="195"/>
    </row>
    <row r="149" spans="2:19" ht="15">
      <c r="B149" s="196">
        <v>39903</v>
      </c>
      <c r="C149" s="197">
        <v>2.668</v>
      </c>
      <c r="L149" s="195"/>
      <c r="S149" s="195"/>
    </row>
    <row r="150" spans="2:19" ht="15">
      <c r="B150" s="196">
        <v>39872</v>
      </c>
      <c r="C150" s="197">
        <v>3.021</v>
      </c>
      <c r="L150" s="195"/>
      <c r="S150" s="195"/>
    </row>
    <row r="151" spans="2:19" ht="15">
      <c r="B151" s="196">
        <v>39844</v>
      </c>
      <c r="C151" s="197">
        <v>2.851</v>
      </c>
      <c r="L151" s="195"/>
      <c r="S151" s="195"/>
    </row>
    <row r="152" spans="2:19" ht="15">
      <c r="B152" s="196">
        <v>39813</v>
      </c>
      <c r="C152" s="197">
        <v>2.22</v>
      </c>
      <c r="L152" s="195"/>
      <c r="S152" s="195"/>
    </row>
    <row r="153" spans="2:19" ht="15">
      <c r="B153" s="196">
        <v>39782</v>
      </c>
      <c r="C153" s="197">
        <v>2.92</v>
      </c>
      <c r="L153" s="195"/>
      <c r="S153" s="195"/>
    </row>
    <row r="154" spans="2:19" ht="15">
      <c r="B154" s="196">
        <v>39752</v>
      </c>
      <c r="C154" s="197">
        <v>3.97</v>
      </c>
      <c r="L154" s="195"/>
      <c r="S154" s="195"/>
    </row>
    <row r="155" spans="2:19" ht="15">
      <c r="B155" s="196">
        <v>39721</v>
      </c>
      <c r="C155" s="197">
        <v>3.829</v>
      </c>
      <c r="L155" s="195"/>
      <c r="S155" s="195"/>
    </row>
    <row r="156" spans="2:19" ht="15">
      <c r="B156" s="196">
        <v>39691</v>
      </c>
      <c r="C156" s="197">
        <v>3.825</v>
      </c>
      <c r="L156" s="195"/>
      <c r="S156" s="195"/>
    </row>
    <row r="157" spans="2:19" ht="15">
      <c r="B157" s="196">
        <v>39660</v>
      </c>
      <c r="C157" s="197">
        <v>3.958</v>
      </c>
      <c r="L157" s="195"/>
      <c r="S157" s="195"/>
    </row>
    <row r="158" spans="2:19" ht="15">
      <c r="B158" s="196">
        <v>39629</v>
      </c>
      <c r="C158" s="197">
        <v>3.975</v>
      </c>
      <c r="L158" s="195"/>
      <c r="S158" s="195"/>
    </row>
    <row r="159" spans="2:19" ht="15">
      <c r="B159" s="196">
        <v>39599</v>
      </c>
      <c r="C159" s="197">
        <v>4.067</v>
      </c>
      <c r="L159" s="195"/>
      <c r="S159" s="195"/>
    </row>
    <row r="160" spans="2:19" ht="15">
      <c r="B160" s="196">
        <v>39568</v>
      </c>
      <c r="C160" s="197">
        <v>3.734</v>
      </c>
      <c r="L160" s="195"/>
      <c r="S160" s="195"/>
    </row>
    <row r="161" spans="2:19" ht="15">
      <c r="B161" s="196">
        <v>39538</v>
      </c>
      <c r="C161" s="197">
        <v>3.421</v>
      </c>
      <c r="L161" s="195"/>
      <c r="S161" s="195"/>
    </row>
    <row r="162" spans="2:19" ht="15">
      <c r="B162" s="196">
        <v>39507</v>
      </c>
      <c r="C162" s="197">
        <v>3.519</v>
      </c>
      <c r="L162" s="195"/>
      <c r="S162" s="195"/>
    </row>
    <row r="163" spans="2:19" ht="15">
      <c r="B163" s="196">
        <v>39478</v>
      </c>
      <c r="C163" s="197">
        <v>3.597</v>
      </c>
      <c r="L163" s="195"/>
      <c r="S163" s="195"/>
    </row>
    <row r="164" spans="2:19" ht="15">
      <c r="B164" s="196">
        <v>39447</v>
      </c>
      <c r="C164" s="197">
        <v>4.035</v>
      </c>
      <c r="L164" s="195"/>
      <c r="S164" s="195"/>
    </row>
    <row r="165" spans="2:19" ht="15">
      <c r="B165" s="196">
        <v>39416</v>
      </c>
      <c r="C165" s="197">
        <v>3.949</v>
      </c>
      <c r="L165" s="195"/>
      <c r="S165" s="195"/>
    </row>
    <row r="166" spans="2:19" ht="15">
      <c r="B166" s="196">
        <v>39386</v>
      </c>
      <c r="C166" s="197">
        <v>4.473</v>
      </c>
      <c r="L166" s="195"/>
      <c r="S166" s="195"/>
    </row>
    <row r="167" spans="2:19" ht="15">
      <c r="B167" s="196">
        <v>39355</v>
      </c>
      <c r="C167" s="197">
        <v>4.594</v>
      </c>
      <c r="L167" s="195"/>
      <c r="S167" s="195"/>
    </row>
    <row r="168" spans="2:19" ht="15">
      <c r="B168" s="196">
        <v>39325</v>
      </c>
      <c r="C168" s="197">
        <v>4.527</v>
      </c>
      <c r="L168" s="195"/>
      <c r="S168" s="195"/>
    </row>
    <row r="169" spans="2:19" ht="15">
      <c r="B169" s="196">
        <v>39294</v>
      </c>
      <c r="C169" s="197">
        <v>4.733</v>
      </c>
      <c r="L169" s="195"/>
      <c r="S169" s="195"/>
    </row>
    <row r="170" spans="2:19" ht="15">
      <c r="B170" s="196">
        <v>39263</v>
      </c>
      <c r="C170" s="197">
        <v>5.027</v>
      </c>
      <c r="L170" s="195"/>
      <c r="S170" s="195"/>
    </row>
    <row r="171" spans="2:19" ht="15">
      <c r="B171" s="196">
        <v>39233</v>
      </c>
      <c r="C171" s="197">
        <v>4.892</v>
      </c>
      <c r="L171" s="195"/>
      <c r="S171" s="195"/>
    </row>
    <row r="172" spans="2:19" ht="15">
      <c r="B172" s="196">
        <v>39202</v>
      </c>
      <c r="C172" s="197">
        <v>4.628</v>
      </c>
      <c r="L172" s="195"/>
      <c r="S172" s="195"/>
    </row>
    <row r="173" spans="2:19" ht="15">
      <c r="B173" s="196">
        <v>39172</v>
      </c>
      <c r="C173" s="197">
        <v>4.648</v>
      </c>
      <c r="L173" s="195"/>
      <c r="S173" s="195"/>
    </row>
    <row r="174" spans="2:19" ht="15">
      <c r="B174" s="196">
        <v>39141</v>
      </c>
      <c r="C174" s="197">
        <v>4.577</v>
      </c>
      <c r="L174" s="195"/>
      <c r="S174" s="195"/>
    </row>
    <row r="175" spans="2:19" ht="15">
      <c r="B175" s="196">
        <v>39113</v>
      </c>
      <c r="C175" s="197">
        <v>4.814</v>
      </c>
      <c r="L175" s="195"/>
      <c r="S175" s="195"/>
    </row>
    <row r="176" spans="2:19" ht="15">
      <c r="B176" s="196">
        <v>39082</v>
      </c>
      <c r="C176" s="197">
        <v>4.7</v>
      </c>
      <c r="L176" s="195"/>
      <c r="S176" s="195"/>
    </row>
    <row r="177" spans="2:19" ht="15">
      <c r="B177" s="196">
        <v>39051</v>
      </c>
      <c r="C177" s="197">
        <v>4.462</v>
      </c>
      <c r="L177" s="195"/>
      <c r="S177" s="195"/>
    </row>
    <row r="178" spans="2:19" ht="15">
      <c r="B178" s="196">
        <v>39021</v>
      </c>
      <c r="C178" s="197">
        <v>4.604</v>
      </c>
      <c r="L178" s="195"/>
      <c r="S178" s="195"/>
    </row>
    <row r="179" spans="2:19" ht="15">
      <c r="B179" s="196">
        <v>38990</v>
      </c>
      <c r="C179" s="197">
        <v>4.633</v>
      </c>
      <c r="L179" s="195"/>
      <c r="S179" s="195"/>
    </row>
    <row r="180" spans="2:19" ht="15">
      <c r="B180" s="196">
        <v>38960</v>
      </c>
      <c r="C180" s="197">
        <v>4.732</v>
      </c>
      <c r="L180" s="195"/>
      <c r="S180" s="195"/>
    </row>
    <row r="181" spans="2:19" ht="15">
      <c r="B181" s="196">
        <v>38929</v>
      </c>
      <c r="C181" s="197">
        <v>4.988</v>
      </c>
      <c r="L181" s="195"/>
      <c r="S181" s="195"/>
    </row>
    <row r="182" spans="2:19" ht="15">
      <c r="B182" s="196">
        <v>38898</v>
      </c>
      <c r="C182" s="197">
        <v>5.145</v>
      </c>
      <c r="L182" s="195"/>
      <c r="S182" s="195"/>
    </row>
    <row r="183" spans="2:19" ht="15">
      <c r="B183" s="196">
        <v>38868</v>
      </c>
      <c r="C183" s="197">
        <v>5.123</v>
      </c>
      <c r="L183" s="195"/>
      <c r="S183" s="195"/>
    </row>
    <row r="184" spans="2:19" ht="15">
      <c r="B184" s="196">
        <v>38837</v>
      </c>
      <c r="C184" s="197">
        <v>5.057</v>
      </c>
      <c r="L184" s="195"/>
      <c r="S184" s="195"/>
    </row>
    <row r="185" spans="2:19" ht="15">
      <c r="B185" s="196">
        <v>38807</v>
      </c>
      <c r="C185" s="197">
        <v>4.853</v>
      </c>
      <c r="L185" s="195"/>
      <c r="S185" s="195"/>
    </row>
    <row r="186" spans="2:19" ht="15">
      <c r="B186" s="196">
        <v>38776</v>
      </c>
      <c r="C186" s="197">
        <v>4.557</v>
      </c>
      <c r="L186" s="195"/>
      <c r="S186" s="195"/>
    </row>
    <row r="187" spans="2:19" ht="15">
      <c r="B187" s="196">
        <v>38748</v>
      </c>
      <c r="C187" s="197">
        <v>4.519</v>
      </c>
      <c r="L187" s="195"/>
      <c r="S187" s="195"/>
    </row>
    <row r="188" spans="2:19" ht="15">
      <c r="B188" s="196">
        <v>38717</v>
      </c>
      <c r="C188" s="197">
        <v>4.395</v>
      </c>
      <c r="L188" s="195"/>
      <c r="S188" s="195"/>
    </row>
    <row r="189" spans="2:19" ht="15">
      <c r="B189" s="196">
        <v>38686</v>
      </c>
      <c r="C189" s="197">
        <v>4.49</v>
      </c>
      <c r="L189" s="195"/>
      <c r="S189" s="195"/>
    </row>
    <row r="190" spans="2:19" ht="15">
      <c r="B190" s="196">
        <v>38656</v>
      </c>
      <c r="C190" s="197">
        <v>4.557</v>
      </c>
      <c r="L190" s="195"/>
      <c r="S190" s="195"/>
    </row>
    <row r="191" spans="2:19" ht="15">
      <c r="B191" s="196">
        <v>38625</v>
      </c>
      <c r="C191" s="197">
        <v>4.332</v>
      </c>
      <c r="L191" s="195"/>
      <c r="S191" s="195"/>
    </row>
    <row r="192" spans="2:19" ht="15">
      <c r="B192" s="196">
        <v>38595</v>
      </c>
      <c r="C192" s="197">
        <v>4.014</v>
      </c>
      <c r="L192" s="195"/>
      <c r="S192" s="195"/>
    </row>
    <row r="193" spans="2:19" ht="15">
      <c r="B193" s="196">
        <v>38564</v>
      </c>
      <c r="C193" s="197">
        <v>4.282</v>
      </c>
      <c r="L193" s="195"/>
      <c r="S193" s="195"/>
    </row>
    <row r="194" spans="2:19" ht="15">
      <c r="B194" s="196">
        <v>38533</v>
      </c>
      <c r="C194" s="197">
        <v>3.921</v>
      </c>
      <c r="L194" s="195"/>
      <c r="S194" s="195"/>
    </row>
    <row r="195" spans="2:19" ht="15">
      <c r="B195" s="196">
        <v>38503</v>
      </c>
      <c r="C195" s="197">
        <v>3.987</v>
      </c>
      <c r="L195" s="195"/>
      <c r="S195" s="195"/>
    </row>
    <row r="196" spans="2:19" ht="15">
      <c r="B196" s="196">
        <v>38472</v>
      </c>
      <c r="C196" s="197">
        <v>4.2</v>
      </c>
      <c r="L196" s="195"/>
      <c r="S196" s="195"/>
    </row>
    <row r="197" spans="2:19" ht="15">
      <c r="B197" s="196">
        <v>38442</v>
      </c>
      <c r="C197" s="197">
        <v>4.488</v>
      </c>
      <c r="L197" s="195"/>
      <c r="S197" s="195"/>
    </row>
    <row r="198" spans="2:19" ht="15">
      <c r="B198" s="196">
        <v>38411</v>
      </c>
      <c r="C198" s="197">
        <v>4.381</v>
      </c>
      <c r="L198" s="195"/>
      <c r="S198" s="195"/>
    </row>
    <row r="199" spans="2:19" ht="15">
      <c r="B199" s="196">
        <v>38383</v>
      </c>
      <c r="C199" s="197">
        <v>4.132</v>
      </c>
      <c r="L199" s="195"/>
      <c r="S199" s="195"/>
    </row>
    <row r="200" spans="2:19" ht="15">
      <c r="B200" s="196">
        <v>38352</v>
      </c>
      <c r="C200" s="197">
        <v>4.222</v>
      </c>
      <c r="L200" s="195"/>
      <c r="S200" s="195"/>
    </row>
    <row r="201" spans="2:19" ht="15">
      <c r="B201" s="196">
        <v>38321</v>
      </c>
      <c r="C201" s="197">
        <v>4.355</v>
      </c>
      <c r="L201" s="195"/>
      <c r="S201" s="195"/>
    </row>
    <row r="202" spans="2:19" ht="15">
      <c r="B202" s="196">
        <v>38291</v>
      </c>
      <c r="C202" s="197">
        <v>4.029</v>
      </c>
      <c r="L202" s="195"/>
      <c r="S202" s="195"/>
    </row>
    <row r="203" spans="2:19" ht="15">
      <c r="B203" s="196">
        <v>38260</v>
      </c>
      <c r="C203" s="197">
        <v>4.123</v>
      </c>
      <c r="L203" s="195"/>
      <c r="S203" s="195"/>
    </row>
    <row r="204" spans="2:19" ht="15">
      <c r="B204" s="196">
        <v>38230</v>
      </c>
      <c r="C204" s="197">
        <v>4.24</v>
      </c>
      <c r="L204" s="195"/>
      <c r="S204" s="195"/>
    </row>
    <row r="205" spans="2:19" ht="15">
      <c r="B205" s="196">
        <v>38199</v>
      </c>
      <c r="C205" s="197">
        <v>4.491</v>
      </c>
      <c r="L205" s="195"/>
      <c r="S205" s="195"/>
    </row>
    <row r="206" spans="2:19" ht="15">
      <c r="B206" s="196">
        <v>38168</v>
      </c>
      <c r="C206" s="197">
        <v>4.583</v>
      </c>
      <c r="L206" s="195"/>
      <c r="S206" s="195"/>
    </row>
    <row r="207" spans="2:19" ht="15">
      <c r="B207" s="196">
        <v>38138</v>
      </c>
      <c r="C207" s="197">
        <v>4.665</v>
      </c>
      <c r="L207" s="195"/>
      <c r="S207" s="195"/>
    </row>
    <row r="208" spans="2:19" ht="15">
      <c r="B208" s="196">
        <v>38107</v>
      </c>
      <c r="C208" s="197">
        <v>4.51</v>
      </c>
      <c r="L208" s="195"/>
      <c r="S208" s="195"/>
    </row>
    <row r="209" spans="2:19" ht="15">
      <c r="B209" s="196">
        <v>38077</v>
      </c>
      <c r="C209" s="197">
        <v>3.837</v>
      </c>
      <c r="L209" s="195"/>
      <c r="S209" s="195"/>
    </row>
    <row r="210" spans="2:19" ht="15">
      <c r="B210" s="196">
        <v>38046</v>
      </c>
      <c r="C210" s="197">
        <v>3.972</v>
      </c>
      <c r="L210" s="195"/>
      <c r="S210" s="195"/>
    </row>
    <row r="211" spans="2:19" ht="15">
      <c r="B211" s="196">
        <v>38017</v>
      </c>
      <c r="C211" s="197">
        <v>4.134</v>
      </c>
      <c r="L211" s="195"/>
      <c r="S211" s="195"/>
    </row>
    <row r="212" spans="2:19" ht="15">
      <c r="B212" s="196">
        <v>37986</v>
      </c>
      <c r="C212" s="197">
        <v>4.253</v>
      </c>
      <c r="L212" s="195"/>
      <c r="S212" s="195"/>
    </row>
    <row r="213" spans="2:19" ht="15">
      <c r="B213" s="196">
        <v>37955</v>
      </c>
      <c r="C213" s="197">
        <v>4.334</v>
      </c>
      <c r="L213" s="195"/>
      <c r="S213" s="195"/>
    </row>
    <row r="214" spans="2:19" ht="15">
      <c r="B214" s="196">
        <v>37925</v>
      </c>
      <c r="C214" s="197">
        <v>4.297</v>
      </c>
      <c r="L214" s="195"/>
      <c r="S214" s="195"/>
    </row>
    <row r="215" spans="2:19" ht="15">
      <c r="B215" s="196">
        <v>37894</v>
      </c>
      <c r="C215" s="197">
        <v>3.94</v>
      </c>
      <c r="L215" s="195"/>
      <c r="S215" s="195"/>
    </row>
    <row r="216" spans="2:19" ht="15">
      <c r="B216" s="196">
        <v>37864</v>
      </c>
      <c r="C216" s="197">
        <v>4.47</v>
      </c>
      <c r="L216" s="195"/>
      <c r="S216" s="195"/>
    </row>
    <row r="217" spans="2:19" ht="15">
      <c r="B217" s="196">
        <v>37833</v>
      </c>
      <c r="C217" s="197">
        <v>4.41</v>
      </c>
      <c r="L217" s="195"/>
      <c r="S217" s="195"/>
    </row>
    <row r="218" spans="2:19" ht="15">
      <c r="B218" s="196">
        <v>37802</v>
      </c>
      <c r="C218" s="197">
        <v>3.516</v>
      </c>
      <c r="L218" s="195"/>
      <c r="S218" s="195"/>
    </row>
    <row r="219" spans="2:19" ht="15">
      <c r="B219" s="196">
        <v>37772</v>
      </c>
      <c r="C219" s="197">
        <v>3.373</v>
      </c>
      <c r="L219" s="195"/>
      <c r="S219" s="195"/>
    </row>
    <row r="220" spans="2:19" ht="15">
      <c r="B220" s="196">
        <v>37741</v>
      </c>
      <c r="C220" s="197">
        <v>3.84</v>
      </c>
      <c r="L220" s="195"/>
      <c r="S220" s="195"/>
    </row>
    <row r="221" spans="2:19" ht="15">
      <c r="B221" s="196">
        <v>37711</v>
      </c>
      <c r="C221" s="197">
        <v>3.802</v>
      </c>
      <c r="L221" s="195"/>
      <c r="S221" s="195"/>
    </row>
    <row r="222" spans="2:19" ht="15">
      <c r="B222" s="196">
        <v>37680</v>
      </c>
      <c r="C222" s="197">
        <v>3.692</v>
      </c>
      <c r="L222" s="195"/>
      <c r="S222" s="195"/>
    </row>
    <row r="223" spans="2:19" ht="15">
      <c r="B223" s="196">
        <v>37652</v>
      </c>
      <c r="C223" s="197">
        <v>3.966</v>
      </c>
      <c r="L223" s="195"/>
      <c r="S223" s="195"/>
    </row>
    <row r="224" spans="2:19" ht="15">
      <c r="B224" s="196">
        <v>37621</v>
      </c>
      <c r="C224" s="197">
        <v>3.818</v>
      </c>
      <c r="L224" s="195"/>
      <c r="S224" s="195"/>
    </row>
    <row r="225" spans="2:19" ht="15">
      <c r="B225" s="196">
        <v>37590</v>
      </c>
      <c r="C225" s="197">
        <v>4.211</v>
      </c>
      <c r="L225" s="195"/>
      <c r="S225" s="195"/>
    </row>
    <row r="226" spans="2:19" ht="15">
      <c r="B226" s="196">
        <v>37560</v>
      </c>
      <c r="C226" s="197">
        <v>3.895</v>
      </c>
      <c r="L226" s="195"/>
      <c r="S226" s="195"/>
    </row>
    <row r="227" spans="2:19" ht="15">
      <c r="B227" s="196">
        <v>37529</v>
      </c>
      <c r="C227" s="197">
        <v>3.6</v>
      </c>
      <c r="L227" s="195"/>
      <c r="S227" s="195"/>
    </row>
    <row r="228" spans="2:19" ht="15">
      <c r="B228" s="196">
        <v>37499</v>
      </c>
      <c r="C228" s="197">
        <v>4.13</v>
      </c>
      <c r="L228" s="195"/>
      <c r="S228" s="195"/>
    </row>
    <row r="229" spans="2:19" ht="15">
      <c r="B229" s="196">
        <v>37468</v>
      </c>
      <c r="C229" s="197">
        <v>4.459</v>
      </c>
      <c r="L229" s="195"/>
      <c r="S229" s="195"/>
    </row>
    <row r="230" spans="2:19" ht="15">
      <c r="B230" s="196">
        <v>37437</v>
      </c>
      <c r="C230" s="197">
        <v>4.809</v>
      </c>
      <c r="L230" s="195"/>
      <c r="S230" s="195"/>
    </row>
    <row r="231" spans="2:19" ht="15">
      <c r="B231" s="196">
        <v>37407</v>
      </c>
      <c r="C231" s="197">
        <v>5.045</v>
      </c>
      <c r="L231" s="195"/>
      <c r="S231" s="195"/>
    </row>
    <row r="232" spans="2:19" ht="15">
      <c r="B232" s="196">
        <v>37376</v>
      </c>
      <c r="C232" s="197">
        <v>5.089</v>
      </c>
      <c r="L232" s="195"/>
      <c r="S232" s="195"/>
    </row>
    <row r="233" spans="2:19" ht="15">
      <c r="B233" s="196">
        <v>37346</v>
      </c>
      <c r="C233" s="197">
        <v>5.406</v>
      </c>
      <c r="L233" s="195"/>
      <c r="S233" s="195"/>
    </row>
    <row r="234" spans="2:19" ht="15">
      <c r="B234" s="196">
        <v>37315</v>
      </c>
      <c r="C234" s="197">
        <v>4.874</v>
      </c>
      <c r="L234" s="195"/>
      <c r="S234" s="195"/>
    </row>
    <row r="235" spans="2:19" ht="15">
      <c r="B235" s="196">
        <v>37287</v>
      </c>
      <c r="C235" s="197">
        <v>5.046</v>
      </c>
      <c r="L235" s="195"/>
      <c r="S235" s="195"/>
    </row>
    <row r="236" spans="2:19" ht="15">
      <c r="B236" s="196">
        <v>37256</v>
      </c>
      <c r="C236" s="197">
        <v>5.029</v>
      </c>
      <c r="L236" s="195"/>
      <c r="S236" s="195"/>
    </row>
    <row r="237" spans="2:19" ht="15">
      <c r="B237" s="196">
        <v>37225</v>
      </c>
      <c r="C237" s="197">
        <v>4.754</v>
      </c>
      <c r="L237" s="195"/>
      <c r="S237" s="195"/>
    </row>
    <row r="238" spans="2:19" ht="15">
      <c r="B238" s="196">
        <v>37195</v>
      </c>
      <c r="C238" s="197">
        <v>4.244</v>
      </c>
      <c r="L238" s="195"/>
      <c r="S238" s="195"/>
    </row>
    <row r="239" spans="2:19" ht="15">
      <c r="B239" s="196">
        <v>37164</v>
      </c>
      <c r="C239" s="197">
        <v>4.59</v>
      </c>
      <c r="L239" s="195"/>
      <c r="S239" s="195"/>
    </row>
    <row r="240" spans="2:19" ht="15">
      <c r="B240" s="196">
        <v>37134</v>
      </c>
      <c r="C240" s="197">
        <v>4.84</v>
      </c>
      <c r="L240" s="195"/>
      <c r="S240" s="195"/>
    </row>
    <row r="241" spans="2:19" ht="15">
      <c r="B241" s="196">
        <v>37103</v>
      </c>
      <c r="C241" s="197">
        <v>5.055</v>
      </c>
      <c r="L241" s="195"/>
      <c r="S241" s="195"/>
    </row>
    <row r="242" spans="2:19" ht="15">
      <c r="B242" s="196">
        <v>37072</v>
      </c>
      <c r="C242" s="197">
        <v>5.404</v>
      </c>
      <c r="L242" s="195"/>
      <c r="S242" s="195"/>
    </row>
    <row r="243" spans="2:19" ht="15">
      <c r="B243" s="196">
        <v>37042</v>
      </c>
      <c r="C243" s="197">
        <v>5.385</v>
      </c>
      <c r="L243" s="195"/>
      <c r="S243" s="195"/>
    </row>
    <row r="244" spans="2:19" ht="15">
      <c r="B244" s="196">
        <v>37011</v>
      </c>
      <c r="C244" s="197">
        <v>5.336</v>
      </c>
      <c r="L244" s="195"/>
      <c r="S244" s="195"/>
    </row>
    <row r="245" spans="2:19" ht="15">
      <c r="B245" s="196">
        <v>36981</v>
      </c>
      <c r="C245" s="197">
        <v>4.915</v>
      </c>
      <c r="L245" s="195"/>
      <c r="S245" s="195"/>
    </row>
    <row r="246" spans="2:19" ht="15">
      <c r="B246" s="196">
        <v>36950</v>
      </c>
      <c r="C246" s="197">
        <v>4.904</v>
      </c>
      <c r="L246" s="195"/>
      <c r="S246" s="195"/>
    </row>
    <row r="247" spans="2:19" ht="15">
      <c r="B247" s="196">
        <v>36922</v>
      </c>
      <c r="C247" s="197">
        <v>5.112</v>
      </c>
      <c r="L247" s="195"/>
      <c r="S247" s="195"/>
    </row>
    <row r="248" spans="2:19" ht="15">
      <c r="B248" s="196">
        <v>36891</v>
      </c>
      <c r="C248" s="197">
        <v>5.112</v>
      </c>
      <c r="L248" s="195"/>
      <c r="S248" s="195"/>
    </row>
    <row r="249" spans="2:19" ht="15">
      <c r="B249" s="196">
        <v>36860</v>
      </c>
      <c r="C249" s="197">
        <v>5.478</v>
      </c>
      <c r="L249" s="195"/>
      <c r="S249" s="195"/>
    </row>
    <row r="250" spans="2:19" ht="15">
      <c r="B250" s="196">
        <v>36830</v>
      </c>
      <c r="C250" s="197">
        <v>5.761</v>
      </c>
      <c r="L250" s="195"/>
      <c r="S250" s="195"/>
    </row>
    <row r="251" spans="2:19" ht="15">
      <c r="B251" s="196">
        <v>36799</v>
      </c>
      <c r="C251" s="197">
        <v>5.808</v>
      </c>
      <c r="L251" s="195"/>
      <c r="S251" s="195"/>
    </row>
    <row r="252" spans="2:19" ht="15">
      <c r="B252" s="196">
        <v>36769</v>
      </c>
      <c r="C252" s="197">
        <v>5.729</v>
      </c>
      <c r="L252" s="195"/>
      <c r="S252" s="195"/>
    </row>
    <row r="253" spans="2:19" ht="15">
      <c r="B253" s="196">
        <v>36738</v>
      </c>
      <c r="C253" s="197">
        <v>6.04</v>
      </c>
      <c r="L253" s="195"/>
      <c r="S253" s="195"/>
    </row>
    <row r="254" spans="2:19" ht="15">
      <c r="B254" s="196">
        <v>36707</v>
      </c>
      <c r="C254" s="197">
        <v>6.027</v>
      </c>
      <c r="L254" s="195"/>
      <c r="S254" s="195"/>
    </row>
    <row r="255" spans="2:19" ht="15">
      <c r="B255" s="196">
        <v>36677</v>
      </c>
      <c r="C255" s="197">
        <v>6.285</v>
      </c>
      <c r="L255" s="195"/>
      <c r="S255" s="195"/>
    </row>
    <row r="256" spans="2:19" ht="15">
      <c r="B256" s="196">
        <v>36646</v>
      </c>
      <c r="C256" s="197">
        <v>6.218</v>
      </c>
      <c r="L256" s="195"/>
      <c r="S256" s="195"/>
    </row>
    <row r="257" spans="2:19" ht="15">
      <c r="B257" s="196">
        <v>36616</v>
      </c>
      <c r="C257" s="197">
        <v>6.002</v>
      </c>
      <c r="L257" s="195"/>
      <c r="S257" s="195"/>
    </row>
    <row r="258" spans="2:19" ht="15">
      <c r="B258" s="196">
        <v>36585</v>
      </c>
      <c r="C258" s="197">
        <v>6.409</v>
      </c>
      <c r="L258" s="195"/>
      <c r="S258" s="195"/>
    </row>
    <row r="259" spans="2:19" ht="15">
      <c r="B259" s="196">
        <v>36556</v>
      </c>
      <c r="C259" s="197">
        <v>6.662</v>
      </c>
      <c r="L259" s="195"/>
      <c r="S259" s="195"/>
    </row>
    <row r="260" spans="2:19" ht="15">
      <c r="B260" s="196">
        <v>36525</v>
      </c>
      <c r="C260" s="197">
        <v>6.435</v>
      </c>
      <c r="L260" s="195"/>
      <c r="S260" s="195"/>
    </row>
    <row r="261" spans="2:19" ht="15">
      <c r="B261" s="196">
        <v>36494</v>
      </c>
      <c r="C261" s="197">
        <v>6.193</v>
      </c>
      <c r="L261" s="195"/>
      <c r="S261" s="195"/>
    </row>
    <row r="262" spans="2:19" ht="15">
      <c r="B262" s="196">
        <v>36464</v>
      </c>
      <c r="C262" s="197">
        <v>6.028</v>
      </c>
      <c r="L262" s="195"/>
      <c r="S262" s="195"/>
    </row>
    <row r="263" spans="2:19" ht="15">
      <c r="B263" s="196">
        <v>36433</v>
      </c>
      <c r="C263" s="197">
        <v>5.881</v>
      </c>
      <c r="L263" s="195"/>
      <c r="S263" s="195"/>
    </row>
    <row r="264" spans="2:19" ht="15">
      <c r="B264" s="196">
        <v>36403</v>
      </c>
      <c r="C264" s="197">
        <v>5.974</v>
      </c>
      <c r="L264" s="195"/>
      <c r="S264" s="195"/>
    </row>
    <row r="265" spans="2:19" ht="15">
      <c r="B265" s="196">
        <v>36372</v>
      </c>
      <c r="C265" s="197">
        <v>5.902</v>
      </c>
      <c r="L265" s="195"/>
      <c r="S265" s="195"/>
    </row>
    <row r="266" spans="2:19" ht="15">
      <c r="B266" s="196">
        <v>36341</v>
      </c>
      <c r="C266" s="197">
        <v>5.785</v>
      </c>
      <c r="L266" s="195"/>
      <c r="S266" s="195"/>
    </row>
    <row r="267" spans="2:19" ht="15">
      <c r="B267" s="196">
        <v>36311</v>
      </c>
      <c r="C267" s="197">
        <v>5.624</v>
      </c>
      <c r="L267" s="195"/>
      <c r="S267" s="195"/>
    </row>
    <row r="268" spans="2:19" ht="15">
      <c r="B268" s="196">
        <v>36280</v>
      </c>
      <c r="C268" s="197">
        <v>5.35</v>
      </c>
      <c r="L268" s="195"/>
      <c r="S268" s="195"/>
    </row>
    <row r="269" spans="2:19" ht="15">
      <c r="B269" s="196">
        <v>36250</v>
      </c>
      <c r="C269" s="197">
        <v>5.242</v>
      </c>
      <c r="L269" s="195"/>
      <c r="S269" s="195"/>
    </row>
    <row r="270" spans="2:19" ht="15">
      <c r="B270" s="196">
        <v>36219</v>
      </c>
      <c r="C270" s="197">
        <v>5.294</v>
      </c>
      <c r="L270" s="195"/>
      <c r="S270" s="195"/>
    </row>
    <row r="271" spans="2:19" ht="15">
      <c r="B271" s="196">
        <v>36191</v>
      </c>
      <c r="C271" s="197">
        <v>4.653</v>
      </c>
      <c r="L271" s="195"/>
      <c r="S271" s="195"/>
    </row>
    <row r="272" spans="2:19" ht="15">
      <c r="B272" s="196">
        <v>36160</v>
      </c>
      <c r="C272" s="197">
        <v>4.658</v>
      </c>
      <c r="L272" s="195"/>
      <c r="S272" s="195"/>
    </row>
    <row r="273" spans="2:19" ht="15">
      <c r="B273" s="196">
        <v>36129</v>
      </c>
      <c r="C273" s="197">
        <v>4.722</v>
      </c>
      <c r="L273" s="195"/>
      <c r="S273" s="195"/>
    </row>
    <row r="274" spans="2:19" ht="15">
      <c r="B274" s="196">
        <v>36099</v>
      </c>
      <c r="C274" s="197">
        <v>4.603</v>
      </c>
      <c r="L274" s="195"/>
      <c r="S274" s="195"/>
    </row>
    <row r="275" spans="2:19" ht="15">
      <c r="B275" s="196">
        <v>36068</v>
      </c>
      <c r="C275" s="197">
        <v>4.422</v>
      </c>
      <c r="L275" s="195"/>
      <c r="S275" s="195"/>
    </row>
    <row r="276" spans="2:19" ht="15">
      <c r="B276" s="196">
        <v>36038</v>
      </c>
      <c r="C276" s="197">
        <v>5.048</v>
      </c>
      <c r="L276" s="195"/>
      <c r="S276" s="195"/>
    </row>
    <row r="277" spans="2:19" ht="15">
      <c r="B277" s="196">
        <v>36007</v>
      </c>
      <c r="C277" s="197">
        <v>5.494</v>
      </c>
      <c r="L277" s="195"/>
      <c r="S277" s="195"/>
    </row>
    <row r="278" spans="2:19" ht="15">
      <c r="B278" s="196">
        <v>35976</v>
      </c>
      <c r="C278" s="197">
        <v>5.446</v>
      </c>
      <c r="L278" s="195"/>
      <c r="S278" s="195"/>
    </row>
    <row r="279" spans="2:19" ht="15">
      <c r="B279" s="196">
        <v>35946</v>
      </c>
      <c r="C279" s="197">
        <v>5.558</v>
      </c>
      <c r="L279" s="195"/>
      <c r="S279" s="195"/>
    </row>
    <row r="280" spans="2:19" ht="15">
      <c r="B280" s="196">
        <v>35915</v>
      </c>
      <c r="C280" s="197">
        <v>5.82</v>
      </c>
      <c r="L280" s="195"/>
      <c r="S280" s="195"/>
    </row>
    <row r="281" spans="2:19" ht="15">
      <c r="B281" s="196">
        <v>35885</v>
      </c>
      <c r="C281" s="197">
        <v>5.658</v>
      </c>
      <c r="L281" s="195"/>
      <c r="S281" s="195"/>
    </row>
    <row r="282" spans="2:19" ht="15">
      <c r="B282" s="196">
        <v>35854</v>
      </c>
      <c r="C282" s="197">
        <v>5.624</v>
      </c>
      <c r="L282" s="195"/>
      <c r="S282" s="195"/>
    </row>
    <row r="283" spans="2:19" ht="15">
      <c r="B283" s="196">
        <v>35826</v>
      </c>
      <c r="C283" s="197">
        <v>5.516</v>
      </c>
      <c r="L283" s="195"/>
      <c r="S283" s="195"/>
    </row>
    <row r="284" spans="2:19" ht="15">
      <c r="B284" s="196">
        <v>35795</v>
      </c>
      <c r="C284" s="197">
        <v>5.744</v>
      </c>
      <c r="L284" s="195"/>
      <c r="S284" s="195"/>
    </row>
    <row r="285" spans="2:19" ht="15">
      <c r="B285" s="196">
        <v>35764</v>
      </c>
      <c r="C285" s="197">
        <v>5.88</v>
      </c>
      <c r="L285" s="195"/>
      <c r="S285" s="195"/>
    </row>
    <row r="286" spans="2:19" ht="15">
      <c r="B286" s="196">
        <v>35734</v>
      </c>
      <c r="C286" s="197">
        <v>5.831</v>
      </c>
      <c r="L286" s="195"/>
      <c r="S286" s="195"/>
    </row>
    <row r="287" spans="2:19" ht="15">
      <c r="B287" s="196">
        <v>35703</v>
      </c>
      <c r="C287" s="197">
        <v>6.103</v>
      </c>
      <c r="L287" s="195"/>
      <c r="S287" s="195"/>
    </row>
    <row r="288" spans="2:19" ht="15">
      <c r="B288" s="196">
        <v>35673</v>
      </c>
      <c r="C288" s="197">
        <v>6.339</v>
      </c>
      <c r="L288" s="195"/>
      <c r="S288" s="195"/>
    </row>
    <row r="289" spans="2:19" ht="15">
      <c r="B289" s="196">
        <v>35642</v>
      </c>
      <c r="C289" s="197">
        <v>6.013</v>
      </c>
      <c r="L289" s="195"/>
      <c r="S289" s="195"/>
    </row>
    <row r="290" spans="2:19" ht="15">
      <c r="B290" s="196">
        <v>35611</v>
      </c>
      <c r="C290" s="197">
        <v>6.502</v>
      </c>
      <c r="L290" s="195"/>
      <c r="S290" s="195"/>
    </row>
    <row r="291" spans="2:19" ht="15">
      <c r="B291" s="196">
        <v>35581</v>
      </c>
      <c r="C291" s="197">
        <v>6.663</v>
      </c>
      <c r="L291" s="195"/>
      <c r="S291" s="195"/>
    </row>
    <row r="292" spans="2:19" ht="15">
      <c r="B292" s="196">
        <v>35550</v>
      </c>
      <c r="C292" s="197">
        <v>6.715</v>
      </c>
      <c r="L292" s="195"/>
      <c r="S292" s="195"/>
    </row>
    <row r="293" spans="2:19" ht="15">
      <c r="B293" s="196">
        <v>35520</v>
      </c>
      <c r="C293" s="197">
        <v>6.907</v>
      </c>
      <c r="L293" s="195"/>
      <c r="S293" s="195"/>
    </row>
    <row r="294" spans="2:19" ht="15">
      <c r="B294" s="196">
        <v>35489</v>
      </c>
      <c r="C294" s="197">
        <v>6.556</v>
      </c>
      <c r="L294" s="195"/>
      <c r="S294" s="195"/>
    </row>
    <row r="295" spans="2:19" ht="15">
      <c r="B295" s="196">
        <v>35461</v>
      </c>
      <c r="C295" s="197">
        <v>6.503</v>
      </c>
      <c r="L295" s="195"/>
      <c r="S295" s="195"/>
    </row>
    <row r="296" spans="2:19" ht="15">
      <c r="B296" s="196">
        <v>35430</v>
      </c>
      <c r="C296" s="197">
        <v>6.429</v>
      </c>
      <c r="L296" s="195"/>
      <c r="S296" s="195"/>
    </row>
    <row r="297" spans="2:19" ht="15">
      <c r="B297" s="196">
        <v>35399</v>
      </c>
      <c r="C297" s="197">
        <v>6.048</v>
      </c>
      <c r="L297" s="195"/>
      <c r="S297" s="195"/>
    </row>
    <row r="298" spans="2:19" ht="15">
      <c r="B298" s="196">
        <v>35369</v>
      </c>
      <c r="C298" s="197">
        <v>6.341</v>
      </c>
      <c r="L298" s="195"/>
      <c r="S298" s="195"/>
    </row>
    <row r="299" spans="2:19" ht="15">
      <c r="B299" s="196">
        <v>35338</v>
      </c>
      <c r="C299" s="197">
        <v>6.703</v>
      </c>
      <c r="L299" s="195"/>
      <c r="S299" s="195"/>
    </row>
    <row r="300" spans="2:19" ht="15">
      <c r="B300" s="196">
        <v>35308</v>
      </c>
      <c r="C300" s="197">
        <v>6.945</v>
      </c>
      <c r="L300" s="195"/>
      <c r="S300" s="195"/>
    </row>
    <row r="301" spans="2:19" ht="15">
      <c r="B301" s="196">
        <v>35277</v>
      </c>
      <c r="C301" s="197">
        <v>6.798</v>
      </c>
      <c r="L301" s="195"/>
      <c r="S301" s="195"/>
    </row>
    <row r="302" spans="2:19" ht="15">
      <c r="B302" s="196">
        <v>35246</v>
      </c>
      <c r="C302" s="197">
        <v>6.716</v>
      </c>
      <c r="L302" s="195"/>
      <c r="S302" s="195"/>
    </row>
    <row r="303" spans="2:19" ht="15">
      <c r="B303" s="196">
        <v>35216</v>
      </c>
      <c r="C303" s="197">
        <v>6.848</v>
      </c>
      <c r="L303" s="195"/>
      <c r="S303" s="195"/>
    </row>
    <row r="304" spans="2:19" ht="15">
      <c r="B304" s="196">
        <v>35185</v>
      </c>
      <c r="C304" s="197">
        <v>6.679</v>
      </c>
      <c r="L304" s="195"/>
      <c r="S304" s="195"/>
    </row>
    <row r="305" spans="2:19" ht="15">
      <c r="B305" s="196">
        <v>35155</v>
      </c>
      <c r="C305" s="197">
        <v>6.334</v>
      </c>
      <c r="L305" s="195"/>
      <c r="S305" s="195"/>
    </row>
    <row r="306" spans="2:19" ht="15">
      <c r="B306" s="196">
        <v>35124</v>
      </c>
      <c r="C306" s="197">
        <v>6.103</v>
      </c>
      <c r="L306" s="195"/>
      <c r="S306" s="195"/>
    </row>
    <row r="307" spans="2:19" ht="15">
      <c r="B307" s="196">
        <v>35095</v>
      </c>
      <c r="C307" s="197">
        <v>5.576</v>
      </c>
      <c r="L307" s="195"/>
      <c r="S307" s="195"/>
    </row>
    <row r="308" spans="2:19" ht="15">
      <c r="B308" s="196">
        <v>35064</v>
      </c>
      <c r="C308" s="197">
        <v>5.575</v>
      </c>
      <c r="L308" s="195"/>
      <c r="S308" s="195"/>
    </row>
    <row r="309" spans="2:19" ht="15">
      <c r="B309" s="196">
        <v>35033</v>
      </c>
      <c r="C309" s="197">
        <v>5.745</v>
      </c>
      <c r="L309" s="195"/>
      <c r="S309" s="195"/>
    </row>
    <row r="310" spans="2:19" ht="15">
      <c r="B310" s="196">
        <v>35003</v>
      </c>
      <c r="C310" s="197">
        <v>6.024</v>
      </c>
      <c r="L310" s="195"/>
      <c r="S310" s="195"/>
    </row>
    <row r="311" spans="2:19" ht="15">
      <c r="B311" s="196">
        <v>34972</v>
      </c>
      <c r="C311" s="197">
        <v>6.182</v>
      </c>
      <c r="L311" s="195"/>
      <c r="S311" s="195"/>
    </row>
    <row r="312" spans="2:19" ht="15">
      <c r="B312" s="196">
        <v>34942</v>
      </c>
      <c r="C312" s="197">
        <v>6.286</v>
      </c>
      <c r="L312" s="195"/>
      <c r="S312" s="195"/>
    </row>
    <row r="313" spans="2:19" ht="15">
      <c r="B313" s="196">
        <v>34911</v>
      </c>
      <c r="C313" s="197">
        <v>6.424</v>
      </c>
      <c r="L313" s="195"/>
      <c r="S313" s="195"/>
    </row>
    <row r="314" spans="2:19" ht="15">
      <c r="B314" s="196">
        <v>34880</v>
      </c>
      <c r="C314" s="197">
        <v>6.207</v>
      </c>
      <c r="L314" s="195"/>
      <c r="S314" s="195"/>
    </row>
    <row r="315" spans="2:19" ht="15">
      <c r="B315" s="196">
        <v>34850</v>
      </c>
      <c r="C315" s="197">
        <v>6.286</v>
      </c>
      <c r="L315" s="195"/>
      <c r="S315" s="195"/>
    </row>
    <row r="316" spans="2:19" ht="15">
      <c r="B316" s="196">
        <v>34819</v>
      </c>
      <c r="C316" s="197">
        <v>7.055</v>
      </c>
      <c r="L316" s="195"/>
      <c r="S316" s="195"/>
    </row>
    <row r="317" spans="2:19" ht="15">
      <c r="B317" s="196">
        <v>34789</v>
      </c>
      <c r="C317" s="197">
        <v>7.198</v>
      </c>
      <c r="L317" s="195"/>
      <c r="S317" s="195"/>
    </row>
    <row r="318" spans="2:19" ht="15">
      <c r="B318" s="196">
        <v>34758</v>
      </c>
      <c r="C318" s="197">
        <v>7.205</v>
      </c>
      <c r="L318" s="195"/>
      <c r="S318" s="195"/>
    </row>
    <row r="319" spans="2:19" ht="15">
      <c r="B319" s="196">
        <v>34730</v>
      </c>
      <c r="C319" s="197">
        <v>7.579</v>
      </c>
      <c r="L319" s="195"/>
      <c r="S319" s="195"/>
    </row>
    <row r="320" spans="2:19" ht="15">
      <c r="B320" s="196">
        <v>34699</v>
      </c>
      <c r="C320" s="197">
        <v>7.831</v>
      </c>
      <c r="L320" s="195"/>
      <c r="S320" s="195"/>
    </row>
    <row r="321" spans="2:19" ht="15">
      <c r="B321" s="196">
        <v>34668</v>
      </c>
      <c r="C321" s="197">
        <v>7.906</v>
      </c>
      <c r="L321" s="195"/>
      <c r="S321" s="195"/>
    </row>
    <row r="322" spans="2:19" ht="15">
      <c r="B322" s="196">
        <v>34638</v>
      </c>
      <c r="C322" s="197">
        <v>7.812</v>
      </c>
      <c r="L322" s="195"/>
      <c r="S322" s="195"/>
    </row>
    <row r="323" spans="2:19" ht="15">
      <c r="B323" s="196">
        <v>34607</v>
      </c>
      <c r="C323" s="197">
        <v>7.608</v>
      </c>
      <c r="L323" s="195"/>
      <c r="S323" s="195"/>
    </row>
    <row r="324" spans="2:19" ht="15">
      <c r="B324" s="196">
        <v>34577</v>
      </c>
      <c r="C324" s="197">
        <v>7.178</v>
      </c>
      <c r="L324" s="195"/>
      <c r="S324" s="195"/>
    </row>
    <row r="325" spans="2:19" ht="15">
      <c r="B325" s="196">
        <v>34546</v>
      </c>
      <c r="C325" s="197">
        <v>7.113</v>
      </c>
      <c r="L325" s="195"/>
      <c r="S325" s="195"/>
    </row>
    <row r="326" spans="2:19" ht="15">
      <c r="B326" s="196">
        <v>34515</v>
      </c>
      <c r="C326" s="197">
        <v>7.325</v>
      </c>
      <c r="L326" s="195"/>
      <c r="S326" s="195"/>
    </row>
    <row r="327" spans="2:19" ht="15">
      <c r="B327" s="196">
        <v>34485</v>
      </c>
      <c r="C327" s="197">
        <v>7.152</v>
      </c>
      <c r="L327" s="195"/>
      <c r="S327" s="195"/>
    </row>
    <row r="328" spans="2:19" ht="15">
      <c r="B328" s="196">
        <v>34454</v>
      </c>
      <c r="C328" s="197">
        <v>7.041</v>
      </c>
      <c r="L328" s="195"/>
      <c r="S328" s="195"/>
    </row>
    <row r="329" spans="2:19" ht="15">
      <c r="B329" s="196">
        <v>34424</v>
      </c>
      <c r="C329" s="197">
        <v>6.738</v>
      </c>
      <c r="L329" s="195"/>
      <c r="S329" s="195"/>
    </row>
    <row r="330" spans="2:19" ht="15">
      <c r="B330" s="196">
        <v>34393</v>
      </c>
      <c r="C330" s="197">
        <v>6.133</v>
      </c>
      <c r="L330" s="195"/>
      <c r="S330" s="195"/>
    </row>
    <row r="331" spans="2:19" ht="15">
      <c r="B331" s="196">
        <v>34365</v>
      </c>
      <c r="C331" s="197">
        <v>5.645</v>
      </c>
      <c r="L331" s="195"/>
      <c r="S331" s="195"/>
    </row>
    <row r="332" spans="2:19" ht="15">
      <c r="B332" s="196">
        <v>34334</v>
      </c>
      <c r="C332" s="197">
        <v>5.787</v>
      </c>
      <c r="L332" s="195"/>
      <c r="S332" s="195"/>
    </row>
    <row r="333" spans="2:19" ht="15">
      <c r="B333" s="196">
        <v>34303</v>
      </c>
      <c r="C333" s="197">
        <v>5.817</v>
      </c>
      <c r="L333" s="195"/>
      <c r="S333" s="195"/>
    </row>
    <row r="334" spans="2:19" ht="15">
      <c r="B334" s="196">
        <v>34273</v>
      </c>
      <c r="C334" s="197">
        <v>5.42</v>
      </c>
      <c r="L334" s="195"/>
      <c r="S334" s="195"/>
    </row>
    <row r="335" spans="2:19" ht="15">
      <c r="B335" s="196">
        <v>34242</v>
      </c>
      <c r="C335" s="197">
        <v>5.374</v>
      </c>
      <c r="L335" s="195"/>
      <c r="S335" s="195"/>
    </row>
    <row r="336" spans="2:19" ht="15">
      <c r="B336" s="196">
        <v>34212</v>
      </c>
      <c r="C336" s="197">
        <v>5.446</v>
      </c>
      <c r="L336" s="195"/>
      <c r="S336" s="195"/>
    </row>
    <row r="337" spans="2:19" ht="15">
      <c r="B337" s="196">
        <v>34181</v>
      </c>
      <c r="C337" s="197">
        <v>5.809</v>
      </c>
      <c r="L337" s="195"/>
      <c r="S337" s="195"/>
    </row>
    <row r="338" spans="2:19" ht="15">
      <c r="B338" s="196">
        <v>34150</v>
      </c>
      <c r="C338" s="197">
        <v>5.778</v>
      </c>
      <c r="L338" s="195"/>
      <c r="S338" s="195"/>
    </row>
    <row r="339" spans="2:19" ht="15">
      <c r="B339" s="196">
        <v>34120</v>
      </c>
      <c r="C339" s="197">
        <v>6.11</v>
      </c>
      <c r="L339" s="195"/>
      <c r="S339" s="195"/>
    </row>
    <row r="340" spans="2:19" ht="15">
      <c r="B340" s="196">
        <v>34089</v>
      </c>
      <c r="C340" s="197">
        <v>6.009</v>
      </c>
      <c r="L340" s="195"/>
      <c r="S340" s="195"/>
    </row>
    <row r="341" spans="2:19" ht="15">
      <c r="B341" s="196">
        <v>34059</v>
      </c>
      <c r="C341" s="197">
        <v>6.024</v>
      </c>
      <c r="L341" s="195"/>
      <c r="S341" s="195"/>
    </row>
    <row r="342" spans="2:19" ht="15">
      <c r="B342" s="196">
        <v>34028</v>
      </c>
      <c r="C342" s="197">
        <v>6.013</v>
      </c>
      <c r="L342" s="195"/>
      <c r="S342" s="195"/>
    </row>
    <row r="343" spans="2:19" ht="15">
      <c r="B343" s="196">
        <v>34000</v>
      </c>
      <c r="C343" s="197">
        <v>6.361</v>
      </c>
      <c r="L343" s="195"/>
      <c r="S343" s="195"/>
    </row>
    <row r="344" spans="2:19" ht="15">
      <c r="B344" s="196">
        <v>33969</v>
      </c>
      <c r="C344" s="197">
        <v>6.69</v>
      </c>
      <c r="L344" s="195"/>
      <c r="S344" s="195"/>
    </row>
    <row r="345" spans="2:19" ht="15">
      <c r="B345" s="196">
        <v>33938</v>
      </c>
      <c r="C345" s="197">
        <v>6.928</v>
      </c>
      <c r="L345" s="195"/>
      <c r="S345" s="195"/>
    </row>
    <row r="346" spans="2:19" ht="15">
      <c r="B346" s="196">
        <v>33908</v>
      </c>
      <c r="C346" s="197">
        <v>6.789</v>
      </c>
      <c r="L346" s="195"/>
      <c r="S346" s="195"/>
    </row>
    <row r="347" spans="2:19" ht="15">
      <c r="B347" s="196">
        <v>33877</v>
      </c>
      <c r="C347" s="197">
        <v>6.354</v>
      </c>
      <c r="L347" s="195"/>
      <c r="S347" s="195"/>
    </row>
    <row r="348" spans="2:19" ht="15">
      <c r="B348" s="196">
        <v>33847</v>
      </c>
      <c r="C348" s="197">
        <v>6.604</v>
      </c>
      <c r="L348" s="195"/>
      <c r="S348" s="195"/>
    </row>
    <row r="349" spans="2:19" ht="15">
      <c r="B349" s="196">
        <v>33816</v>
      </c>
      <c r="C349" s="197">
        <v>6.696</v>
      </c>
      <c r="L349" s="195"/>
      <c r="S349" s="195"/>
    </row>
    <row r="350" spans="2:19" ht="15">
      <c r="B350" s="196">
        <v>33785</v>
      </c>
      <c r="C350" s="197">
        <v>7.123</v>
      </c>
      <c r="L350" s="195"/>
      <c r="S350" s="195"/>
    </row>
    <row r="351" spans="2:19" ht="15">
      <c r="B351" s="196">
        <v>33755</v>
      </c>
      <c r="C351" s="197">
        <v>7.322</v>
      </c>
      <c r="L351" s="195"/>
      <c r="S351" s="195"/>
    </row>
    <row r="352" spans="2:19" ht="15">
      <c r="B352" s="196">
        <v>33724</v>
      </c>
      <c r="C352" s="197">
        <v>7.583</v>
      </c>
      <c r="L352" s="195"/>
      <c r="S352" s="195"/>
    </row>
    <row r="353" spans="2:19" ht="15">
      <c r="B353" s="196">
        <v>33694</v>
      </c>
      <c r="C353" s="197">
        <v>7.53</v>
      </c>
      <c r="L353" s="195"/>
      <c r="S353" s="195"/>
    </row>
    <row r="354" spans="2:19" ht="15">
      <c r="B354" s="196">
        <v>33663</v>
      </c>
      <c r="C354" s="197">
        <v>7.252</v>
      </c>
      <c r="L354" s="195"/>
      <c r="S354" s="195"/>
    </row>
    <row r="355" spans="2:19" ht="15">
      <c r="B355" s="196">
        <v>33634</v>
      </c>
      <c r="C355" s="197">
        <v>7.276</v>
      </c>
      <c r="L355" s="195"/>
      <c r="S355" s="195"/>
    </row>
    <row r="356" spans="2:19" ht="15">
      <c r="B356" s="196">
        <v>33603</v>
      </c>
      <c r="C356" s="197">
        <v>6.699</v>
      </c>
      <c r="L356" s="195"/>
      <c r="S356" s="195"/>
    </row>
    <row r="357" spans="2:19" ht="15">
      <c r="B357" s="196">
        <v>33572</v>
      </c>
      <c r="C357" s="197">
        <v>7.374</v>
      </c>
      <c r="L357" s="195"/>
      <c r="S357" s="195"/>
    </row>
    <row r="358" spans="2:19" ht="15">
      <c r="B358" s="196">
        <v>33542</v>
      </c>
      <c r="C358" s="197">
        <v>7.422</v>
      </c>
      <c r="L358" s="195"/>
      <c r="S358" s="195"/>
    </row>
    <row r="359" spans="2:19" ht="15">
      <c r="B359" s="196">
        <v>33511</v>
      </c>
      <c r="C359" s="197">
        <v>7.452</v>
      </c>
      <c r="L359" s="195"/>
      <c r="S359" s="195"/>
    </row>
    <row r="360" spans="2:19" ht="15">
      <c r="B360" s="196">
        <v>33481</v>
      </c>
      <c r="C360" s="197">
        <v>7.814</v>
      </c>
      <c r="L360" s="195"/>
      <c r="S360" s="195"/>
    </row>
    <row r="361" spans="2:19" ht="15">
      <c r="B361" s="196">
        <v>33450</v>
      </c>
      <c r="C361" s="197">
        <v>8.157</v>
      </c>
      <c r="L361" s="195"/>
      <c r="S361" s="195"/>
    </row>
    <row r="362" spans="2:19" ht="15">
      <c r="B362" s="196">
        <v>33419</v>
      </c>
      <c r="C362" s="197">
        <v>8.232</v>
      </c>
      <c r="L362" s="195"/>
      <c r="S362" s="195"/>
    </row>
    <row r="363" spans="2:19" ht="15">
      <c r="B363" s="196">
        <v>33389</v>
      </c>
      <c r="C363" s="197">
        <v>8.061</v>
      </c>
      <c r="L363" s="195"/>
      <c r="S363" s="195"/>
    </row>
    <row r="364" spans="2:19" ht="15">
      <c r="B364" s="196">
        <v>33358</v>
      </c>
      <c r="C364" s="197">
        <v>8.018</v>
      </c>
      <c r="L364" s="195"/>
      <c r="S364" s="195"/>
    </row>
    <row r="365" spans="2:19" ht="15">
      <c r="B365" s="196">
        <v>33328</v>
      </c>
      <c r="C365" s="197">
        <v>8.064</v>
      </c>
      <c r="L365" s="195"/>
      <c r="S365" s="195"/>
    </row>
    <row r="366" spans="2:19" ht="15">
      <c r="B366" s="196">
        <v>33297</v>
      </c>
      <c r="C366" s="197">
        <v>8.045</v>
      </c>
      <c r="L366" s="195"/>
      <c r="S366" s="195"/>
    </row>
    <row r="367" spans="2:19" ht="15">
      <c r="B367" s="196">
        <v>33269</v>
      </c>
      <c r="C367" s="197">
        <v>8.021</v>
      </c>
      <c r="L367" s="195"/>
      <c r="S367" s="195"/>
    </row>
    <row r="368" spans="2:19" ht="15">
      <c r="B368" s="196">
        <v>33238</v>
      </c>
      <c r="C368" s="197">
        <v>8.079</v>
      </c>
      <c r="L368" s="195"/>
      <c r="S368" s="195"/>
    </row>
    <row r="369" spans="2:19" ht="15">
      <c r="B369" s="196">
        <v>33207</v>
      </c>
      <c r="C369" s="197">
        <v>8.256</v>
      </c>
      <c r="L369" s="195"/>
      <c r="S369" s="195"/>
    </row>
    <row r="370" spans="2:19" ht="15">
      <c r="B370" s="196">
        <v>33177</v>
      </c>
      <c r="C370" s="197">
        <v>8.627</v>
      </c>
      <c r="L370" s="195"/>
      <c r="S370" s="195"/>
    </row>
    <row r="371" spans="2:19" ht="15">
      <c r="B371" s="196">
        <v>33146</v>
      </c>
      <c r="C371" s="197">
        <v>8.81</v>
      </c>
      <c r="L371" s="195"/>
      <c r="S371" s="195"/>
    </row>
    <row r="372" spans="2:19" ht="15">
      <c r="B372" s="196">
        <v>33116</v>
      </c>
      <c r="C372" s="197">
        <v>8.859</v>
      </c>
      <c r="L372" s="195"/>
      <c r="S372" s="195"/>
    </row>
    <row r="373" spans="2:19" ht="15">
      <c r="B373" s="196">
        <v>33085</v>
      </c>
      <c r="C373" s="197">
        <v>8.351</v>
      </c>
      <c r="L373" s="195"/>
      <c r="S373" s="195"/>
    </row>
    <row r="374" spans="2:19" ht="15">
      <c r="B374" s="196">
        <v>33054</v>
      </c>
      <c r="C374" s="197">
        <v>8.423</v>
      </c>
      <c r="L374" s="195"/>
      <c r="S374" s="195"/>
    </row>
    <row r="375" spans="2:19" ht="15">
      <c r="B375" s="196">
        <v>33024</v>
      </c>
      <c r="C375" s="197">
        <v>8.618</v>
      </c>
      <c r="L375" s="195"/>
      <c r="S375" s="195"/>
    </row>
    <row r="376" spans="2:19" ht="15">
      <c r="B376" s="196">
        <v>32993</v>
      </c>
      <c r="C376" s="197">
        <v>9.073</v>
      </c>
      <c r="L376" s="195"/>
      <c r="S376" s="195"/>
    </row>
    <row r="377" spans="2:19" ht="15">
      <c r="B377" s="196">
        <v>32963</v>
      </c>
      <c r="C377" s="197">
        <v>8.621</v>
      </c>
      <c r="L377" s="195"/>
      <c r="S377" s="195"/>
    </row>
    <row r="378" spans="2:19" ht="15">
      <c r="B378" s="196">
        <v>32932</v>
      </c>
      <c r="C378" s="197">
        <v>8.527</v>
      </c>
      <c r="L378" s="195"/>
      <c r="S378" s="195"/>
    </row>
    <row r="379" spans="2:19" ht="15">
      <c r="B379" s="198">
        <v>32904</v>
      </c>
      <c r="C379" s="199">
        <v>8.423</v>
      </c>
      <c r="L379" s="195"/>
      <c r="S379" s="195"/>
    </row>
  </sheetData>
  <mergeCells count="3">
    <mergeCell ref="B6:C6"/>
    <mergeCell ref="E6:F6"/>
    <mergeCell ref="L6:M6"/>
  </mergeCells>
  <printOptions/>
  <pageMargins left="0.511811024" right="0.511811024" top="0.787401575" bottom="0.787401575" header="0.31496062" footer="0.3149606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F68D77-8D55-4769-84C8-61BC42789094}">
  <dimension ref="B1:H31"/>
  <sheetViews>
    <sheetView showGridLines="0" workbookViewId="0" topLeftCell="A7">
      <selection activeCell="B16" sqref="B16"/>
    </sheetView>
  </sheetViews>
  <sheetFormatPr defaultColWidth="8.8515625" defaultRowHeight="15" customHeight="1"/>
  <cols>
    <col min="1" max="1" width="8.8515625" style="173" customWidth="1"/>
    <col min="2" max="2" width="92.421875" style="173" bestFit="1" customWidth="1"/>
    <col min="3" max="3" width="8.8515625" style="173" customWidth="1"/>
    <col min="4" max="4" width="29.28125" style="173" bestFit="1" customWidth="1"/>
    <col min="5" max="5" width="10.421875" style="173" bestFit="1" customWidth="1"/>
    <col min="6" max="16384" width="8.8515625" style="173" customWidth="1"/>
  </cols>
  <sheetData>
    <row r="1" ht="38.45" customHeight="1">
      <c r="B1" s="185" t="s">
        <v>269</v>
      </c>
    </row>
    <row r="2" ht="15" customHeight="1">
      <c r="B2" s="187" t="s">
        <v>270</v>
      </c>
    </row>
    <row r="3" ht="15" customHeight="1">
      <c r="B3" s="211" t="s">
        <v>285</v>
      </c>
    </row>
    <row r="4" ht="15" customHeight="1">
      <c r="B4" s="211" t="s">
        <v>286</v>
      </c>
    </row>
    <row r="5" ht="15" customHeight="1">
      <c r="B5" s="211" t="s">
        <v>290</v>
      </c>
    </row>
    <row r="6" ht="15" customHeight="1">
      <c r="B6" s="187"/>
    </row>
    <row r="7" ht="15" customHeight="1" thickBot="1">
      <c r="B7" s="51"/>
    </row>
    <row r="8" spans="2:5" ht="15" customHeight="1">
      <c r="B8" s="202" t="s">
        <v>128</v>
      </c>
      <c r="D8" s="217" t="s">
        <v>433</v>
      </c>
      <c r="E8" s="218" t="s">
        <v>271</v>
      </c>
    </row>
    <row r="9" spans="2:7" ht="15" customHeight="1">
      <c r="B9" s="209" t="s">
        <v>129</v>
      </c>
      <c r="D9" s="204" t="s">
        <v>281</v>
      </c>
      <c r="E9" s="205">
        <f>'Estrutura Benchmarking'!AK9</f>
        <v>0.2407794992101254</v>
      </c>
      <c r="G9" s="178"/>
    </row>
    <row r="10" spans="2:5" ht="15" customHeight="1">
      <c r="B10" s="209" t="s">
        <v>130</v>
      </c>
      <c r="D10" s="204" t="s">
        <v>282</v>
      </c>
      <c r="E10" s="205">
        <f>1-E9</f>
        <v>0.7592205007898746</v>
      </c>
    </row>
    <row r="11" spans="2:5" ht="15" customHeight="1" thickBot="1">
      <c r="B11" s="209" t="s">
        <v>131</v>
      </c>
      <c r="D11" s="219" t="s">
        <v>85</v>
      </c>
      <c r="E11" s="220">
        <f>SUM(E9:E10)</f>
        <v>1</v>
      </c>
    </row>
    <row r="12" spans="2:5" ht="15" customHeight="1" thickBot="1">
      <c r="B12" s="209" t="s">
        <v>132</v>
      </c>
      <c r="D12" s="1"/>
      <c r="E12" s="2"/>
    </row>
    <row r="13" spans="2:5" ht="15" customHeight="1">
      <c r="B13" s="209" t="s">
        <v>133</v>
      </c>
      <c r="D13" s="217" t="s">
        <v>272</v>
      </c>
      <c r="E13" s="218" t="s">
        <v>273</v>
      </c>
    </row>
    <row r="14" spans="2:5" ht="15" customHeight="1">
      <c r="B14" s="209" t="s">
        <v>134</v>
      </c>
      <c r="D14" s="204" t="s">
        <v>280</v>
      </c>
      <c r="E14" s="259">
        <f>'Aux. Beta Damodaran'!C104</f>
        <v>0.7339677478881326</v>
      </c>
    </row>
    <row r="15" spans="2:5" ht="15" customHeight="1">
      <c r="B15" s="209" t="s">
        <v>135</v>
      </c>
      <c r="D15" s="204" t="s">
        <v>274</v>
      </c>
      <c r="E15" s="260">
        <v>0.27</v>
      </c>
    </row>
    <row r="16" spans="2:5" ht="15" customHeight="1">
      <c r="B16" s="209" t="s">
        <v>136</v>
      </c>
      <c r="D16" s="204" t="s">
        <v>275</v>
      </c>
      <c r="E16" s="260">
        <f>'Aux. Beta Damodaran'!D104</f>
        <v>0.4045953143678547</v>
      </c>
    </row>
    <row r="17" spans="2:5" ht="15" customHeight="1">
      <c r="B17" s="209" t="s">
        <v>137</v>
      </c>
      <c r="D17" s="204" t="s">
        <v>276</v>
      </c>
      <c r="E17" s="260">
        <f>1/(1+E16)</f>
        <v>0.711948836629898</v>
      </c>
    </row>
    <row r="18" spans="2:5" ht="15" customHeight="1">
      <c r="B18" s="209" t="s">
        <v>138</v>
      </c>
      <c r="D18" s="204" t="s">
        <v>277</v>
      </c>
      <c r="E18" s="260">
        <f>1-E17</f>
        <v>0.28805116337010195</v>
      </c>
    </row>
    <row r="19" spans="2:8" ht="15" customHeight="1" thickBot="1">
      <c r="B19" s="209" t="s">
        <v>139</v>
      </c>
      <c r="D19" s="208" t="s">
        <v>283</v>
      </c>
      <c r="E19" s="261">
        <f>'Aux. Beta Damodaran'!F104</f>
        <v>0.5666153187013374</v>
      </c>
      <c r="F19" s="212">
        <f>E18/E17</f>
        <v>0.40459531436785456</v>
      </c>
      <c r="G19" s="212">
        <f>F19*(1-E15)</f>
        <v>0.29535457948853383</v>
      </c>
      <c r="H19" s="212">
        <f>1+G19</f>
        <v>1.2953545794885337</v>
      </c>
    </row>
    <row r="20" spans="2:5" ht="15" customHeight="1" thickBot="1">
      <c r="B20" s="209" t="s">
        <v>140</v>
      </c>
      <c r="D20" s="1"/>
      <c r="E20" s="2"/>
    </row>
    <row r="21" spans="2:5" ht="15" customHeight="1">
      <c r="B21" s="209" t="s">
        <v>141</v>
      </c>
      <c r="D21" s="217" t="s">
        <v>278</v>
      </c>
      <c r="E21" s="218" t="s">
        <v>273</v>
      </c>
    </row>
    <row r="22" spans="2:5" ht="15" customHeight="1">
      <c r="B22" s="209" t="s">
        <v>142</v>
      </c>
      <c r="D22" s="204" t="s">
        <v>283</v>
      </c>
      <c r="E22" s="214">
        <f>E19</f>
        <v>0.5666153187013374</v>
      </c>
    </row>
    <row r="23" spans="2:5" ht="15" customHeight="1">
      <c r="B23" s="209" t="s">
        <v>143</v>
      </c>
      <c r="D23" s="204" t="s">
        <v>279</v>
      </c>
      <c r="E23" s="206">
        <v>0.34</v>
      </c>
    </row>
    <row r="24" spans="2:5" ht="15" customHeight="1">
      <c r="B24" s="209" t="s">
        <v>144</v>
      </c>
      <c r="D24" s="204" t="s">
        <v>276</v>
      </c>
      <c r="E24" s="207">
        <f>E10</f>
        <v>0.7592205007898746</v>
      </c>
    </row>
    <row r="25" spans="2:5" ht="15" customHeight="1">
      <c r="B25" s="210" t="s">
        <v>145</v>
      </c>
      <c r="D25" s="204" t="s">
        <v>277</v>
      </c>
      <c r="E25" s="207">
        <f>1-E24</f>
        <v>0.24077949921012543</v>
      </c>
    </row>
    <row r="26" spans="2:8" ht="15" customHeight="1" thickBot="1">
      <c r="B26" s="203" t="s">
        <v>160</v>
      </c>
      <c r="D26" s="208" t="s">
        <v>284</v>
      </c>
      <c r="E26" s="213">
        <f>E22*H26</f>
        <v>0.6852150834287636</v>
      </c>
      <c r="F26" s="178">
        <f>E25/E24</f>
        <v>0.3171404077730044</v>
      </c>
      <c r="G26" s="178">
        <f>F26*(1-E23)</f>
        <v>0.20931266913018287</v>
      </c>
      <c r="H26" s="178">
        <f>G26+1</f>
        <v>1.209312669130183</v>
      </c>
    </row>
    <row r="29" ht="15" customHeight="1">
      <c r="B29" s="173" t="s">
        <v>287</v>
      </c>
    </row>
    <row r="30" ht="15" customHeight="1">
      <c r="B30" s="173" t="s">
        <v>288</v>
      </c>
    </row>
    <row r="31" ht="15" customHeight="1">
      <c r="B31" s="173" t="s">
        <v>289</v>
      </c>
    </row>
  </sheetData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DBB23A-4BF2-49F3-A2E9-D4A2C50A0BAD}">
  <dimension ref="A1:Q110"/>
  <sheetViews>
    <sheetView workbookViewId="0" topLeftCell="A4">
      <selection activeCell="F104" sqref="F104"/>
    </sheetView>
  </sheetViews>
  <sheetFormatPr defaultColWidth="12.00390625" defaultRowHeight="15"/>
  <cols>
    <col min="1" max="1" width="32.00390625" style="0" customWidth="1"/>
    <col min="2" max="2" width="19.140625" style="0" customWidth="1"/>
    <col min="3" max="3" width="12.140625" style="0" customWidth="1"/>
    <col min="4" max="4" width="15.140625" style="0" customWidth="1"/>
    <col min="5" max="5" width="12.00390625" style="0" customWidth="1"/>
    <col min="6" max="6" width="18.140625" style="0" customWidth="1"/>
    <col min="7" max="7" width="19.140625" style="0" customWidth="1"/>
    <col min="8" max="8" width="35.421875" style="0" customWidth="1"/>
    <col min="9" max="9" width="12.57421875" style="0" customWidth="1"/>
    <col min="10" max="10" width="30.421875" style="0" customWidth="1"/>
    <col min="11" max="11" width="20.140625" style="0" customWidth="1"/>
    <col min="12" max="16" width="12.00390625" style="0" customWidth="1"/>
    <col min="17" max="17" width="13.421875" style="237" customWidth="1"/>
    <col min="257" max="257" width="32.00390625" style="0" customWidth="1"/>
    <col min="258" max="258" width="19.140625" style="0" customWidth="1"/>
    <col min="259" max="259" width="12.140625" style="0" customWidth="1"/>
    <col min="260" max="260" width="15.140625" style="0" customWidth="1"/>
    <col min="262" max="262" width="18.140625" style="0" customWidth="1"/>
    <col min="263" max="263" width="19.140625" style="0" customWidth="1"/>
    <col min="264" max="264" width="35.421875" style="0" customWidth="1"/>
    <col min="265" max="265" width="12.57421875" style="0" customWidth="1"/>
    <col min="266" max="266" width="30.421875" style="0" customWidth="1"/>
    <col min="267" max="267" width="20.140625" style="0" customWidth="1"/>
    <col min="273" max="273" width="13.421875" style="0" customWidth="1"/>
    <col min="513" max="513" width="32.00390625" style="0" customWidth="1"/>
    <col min="514" max="514" width="19.140625" style="0" customWidth="1"/>
    <col min="515" max="515" width="12.140625" style="0" customWidth="1"/>
    <col min="516" max="516" width="15.140625" style="0" customWidth="1"/>
    <col min="518" max="518" width="18.140625" style="0" customWidth="1"/>
    <col min="519" max="519" width="19.140625" style="0" customWidth="1"/>
    <col min="520" max="520" width="35.421875" style="0" customWidth="1"/>
    <col min="521" max="521" width="12.57421875" style="0" customWidth="1"/>
    <col min="522" max="522" width="30.421875" style="0" customWidth="1"/>
    <col min="523" max="523" width="20.140625" style="0" customWidth="1"/>
    <col min="529" max="529" width="13.421875" style="0" customWidth="1"/>
    <col min="769" max="769" width="32.00390625" style="0" customWidth="1"/>
    <col min="770" max="770" width="19.140625" style="0" customWidth="1"/>
    <col min="771" max="771" width="12.140625" style="0" customWidth="1"/>
    <col min="772" max="772" width="15.140625" style="0" customWidth="1"/>
    <col min="774" max="774" width="18.140625" style="0" customWidth="1"/>
    <col min="775" max="775" width="19.140625" style="0" customWidth="1"/>
    <col min="776" max="776" width="35.421875" style="0" customWidth="1"/>
    <col min="777" max="777" width="12.57421875" style="0" customWidth="1"/>
    <col min="778" max="778" width="30.421875" style="0" customWidth="1"/>
    <col min="779" max="779" width="20.140625" style="0" customWidth="1"/>
    <col min="785" max="785" width="13.421875" style="0" customWidth="1"/>
    <col min="1025" max="1025" width="32.00390625" style="0" customWidth="1"/>
    <col min="1026" max="1026" width="19.140625" style="0" customWidth="1"/>
    <col min="1027" max="1027" width="12.140625" style="0" customWidth="1"/>
    <col min="1028" max="1028" width="15.140625" style="0" customWidth="1"/>
    <col min="1030" max="1030" width="18.140625" style="0" customWidth="1"/>
    <col min="1031" max="1031" width="19.140625" style="0" customWidth="1"/>
    <col min="1032" max="1032" width="35.421875" style="0" customWidth="1"/>
    <col min="1033" max="1033" width="12.57421875" style="0" customWidth="1"/>
    <col min="1034" max="1034" width="30.421875" style="0" customWidth="1"/>
    <col min="1035" max="1035" width="20.140625" style="0" customWidth="1"/>
    <col min="1041" max="1041" width="13.421875" style="0" customWidth="1"/>
    <col min="1281" max="1281" width="32.00390625" style="0" customWidth="1"/>
    <col min="1282" max="1282" width="19.140625" style="0" customWidth="1"/>
    <col min="1283" max="1283" width="12.140625" style="0" customWidth="1"/>
    <col min="1284" max="1284" width="15.140625" style="0" customWidth="1"/>
    <col min="1286" max="1286" width="18.140625" style="0" customWidth="1"/>
    <col min="1287" max="1287" width="19.140625" style="0" customWidth="1"/>
    <col min="1288" max="1288" width="35.421875" style="0" customWidth="1"/>
    <col min="1289" max="1289" width="12.57421875" style="0" customWidth="1"/>
    <col min="1290" max="1290" width="30.421875" style="0" customWidth="1"/>
    <col min="1291" max="1291" width="20.140625" style="0" customWidth="1"/>
    <col min="1297" max="1297" width="13.421875" style="0" customWidth="1"/>
    <col min="1537" max="1537" width="32.00390625" style="0" customWidth="1"/>
    <col min="1538" max="1538" width="19.140625" style="0" customWidth="1"/>
    <col min="1539" max="1539" width="12.140625" style="0" customWidth="1"/>
    <col min="1540" max="1540" width="15.140625" style="0" customWidth="1"/>
    <col min="1542" max="1542" width="18.140625" style="0" customWidth="1"/>
    <col min="1543" max="1543" width="19.140625" style="0" customWidth="1"/>
    <col min="1544" max="1544" width="35.421875" style="0" customWidth="1"/>
    <col min="1545" max="1545" width="12.57421875" style="0" customWidth="1"/>
    <col min="1546" max="1546" width="30.421875" style="0" customWidth="1"/>
    <col min="1547" max="1547" width="20.140625" style="0" customWidth="1"/>
    <col min="1553" max="1553" width="13.421875" style="0" customWidth="1"/>
    <col min="1793" max="1793" width="32.00390625" style="0" customWidth="1"/>
    <col min="1794" max="1794" width="19.140625" style="0" customWidth="1"/>
    <col min="1795" max="1795" width="12.140625" style="0" customWidth="1"/>
    <col min="1796" max="1796" width="15.140625" style="0" customWidth="1"/>
    <col min="1798" max="1798" width="18.140625" style="0" customWidth="1"/>
    <col min="1799" max="1799" width="19.140625" style="0" customWidth="1"/>
    <col min="1800" max="1800" width="35.421875" style="0" customWidth="1"/>
    <col min="1801" max="1801" width="12.57421875" style="0" customWidth="1"/>
    <col min="1802" max="1802" width="30.421875" style="0" customWidth="1"/>
    <col min="1803" max="1803" width="20.140625" style="0" customWidth="1"/>
    <col min="1809" max="1809" width="13.421875" style="0" customWidth="1"/>
    <col min="2049" max="2049" width="32.00390625" style="0" customWidth="1"/>
    <col min="2050" max="2050" width="19.140625" style="0" customWidth="1"/>
    <col min="2051" max="2051" width="12.140625" style="0" customWidth="1"/>
    <col min="2052" max="2052" width="15.140625" style="0" customWidth="1"/>
    <col min="2054" max="2054" width="18.140625" style="0" customWidth="1"/>
    <col min="2055" max="2055" width="19.140625" style="0" customWidth="1"/>
    <col min="2056" max="2056" width="35.421875" style="0" customWidth="1"/>
    <col min="2057" max="2057" width="12.57421875" style="0" customWidth="1"/>
    <col min="2058" max="2058" width="30.421875" style="0" customWidth="1"/>
    <col min="2059" max="2059" width="20.140625" style="0" customWidth="1"/>
    <col min="2065" max="2065" width="13.421875" style="0" customWidth="1"/>
    <col min="2305" max="2305" width="32.00390625" style="0" customWidth="1"/>
    <col min="2306" max="2306" width="19.140625" style="0" customWidth="1"/>
    <col min="2307" max="2307" width="12.140625" style="0" customWidth="1"/>
    <col min="2308" max="2308" width="15.140625" style="0" customWidth="1"/>
    <col min="2310" max="2310" width="18.140625" style="0" customWidth="1"/>
    <col min="2311" max="2311" width="19.140625" style="0" customWidth="1"/>
    <col min="2312" max="2312" width="35.421875" style="0" customWidth="1"/>
    <col min="2313" max="2313" width="12.57421875" style="0" customWidth="1"/>
    <col min="2314" max="2314" width="30.421875" style="0" customWidth="1"/>
    <col min="2315" max="2315" width="20.140625" style="0" customWidth="1"/>
    <col min="2321" max="2321" width="13.421875" style="0" customWidth="1"/>
    <col min="2561" max="2561" width="32.00390625" style="0" customWidth="1"/>
    <col min="2562" max="2562" width="19.140625" style="0" customWidth="1"/>
    <col min="2563" max="2563" width="12.140625" style="0" customWidth="1"/>
    <col min="2564" max="2564" width="15.140625" style="0" customWidth="1"/>
    <col min="2566" max="2566" width="18.140625" style="0" customWidth="1"/>
    <col min="2567" max="2567" width="19.140625" style="0" customWidth="1"/>
    <col min="2568" max="2568" width="35.421875" style="0" customWidth="1"/>
    <col min="2569" max="2569" width="12.57421875" style="0" customWidth="1"/>
    <col min="2570" max="2570" width="30.421875" style="0" customWidth="1"/>
    <col min="2571" max="2571" width="20.140625" style="0" customWidth="1"/>
    <col min="2577" max="2577" width="13.421875" style="0" customWidth="1"/>
    <col min="2817" max="2817" width="32.00390625" style="0" customWidth="1"/>
    <col min="2818" max="2818" width="19.140625" style="0" customWidth="1"/>
    <col min="2819" max="2819" width="12.140625" style="0" customWidth="1"/>
    <col min="2820" max="2820" width="15.140625" style="0" customWidth="1"/>
    <col min="2822" max="2822" width="18.140625" style="0" customWidth="1"/>
    <col min="2823" max="2823" width="19.140625" style="0" customWidth="1"/>
    <col min="2824" max="2824" width="35.421875" style="0" customWidth="1"/>
    <col min="2825" max="2825" width="12.57421875" style="0" customWidth="1"/>
    <col min="2826" max="2826" width="30.421875" style="0" customWidth="1"/>
    <col min="2827" max="2827" width="20.140625" style="0" customWidth="1"/>
    <col min="2833" max="2833" width="13.421875" style="0" customWidth="1"/>
    <col min="3073" max="3073" width="32.00390625" style="0" customWidth="1"/>
    <col min="3074" max="3074" width="19.140625" style="0" customWidth="1"/>
    <col min="3075" max="3075" width="12.140625" style="0" customWidth="1"/>
    <col min="3076" max="3076" width="15.140625" style="0" customWidth="1"/>
    <col min="3078" max="3078" width="18.140625" style="0" customWidth="1"/>
    <col min="3079" max="3079" width="19.140625" style="0" customWidth="1"/>
    <col min="3080" max="3080" width="35.421875" style="0" customWidth="1"/>
    <col min="3081" max="3081" width="12.57421875" style="0" customWidth="1"/>
    <col min="3082" max="3082" width="30.421875" style="0" customWidth="1"/>
    <col min="3083" max="3083" width="20.140625" style="0" customWidth="1"/>
    <col min="3089" max="3089" width="13.421875" style="0" customWidth="1"/>
    <col min="3329" max="3329" width="32.00390625" style="0" customWidth="1"/>
    <col min="3330" max="3330" width="19.140625" style="0" customWidth="1"/>
    <col min="3331" max="3331" width="12.140625" style="0" customWidth="1"/>
    <col min="3332" max="3332" width="15.140625" style="0" customWidth="1"/>
    <col min="3334" max="3334" width="18.140625" style="0" customWidth="1"/>
    <col min="3335" max="3335" width="19.140625" style="0" customWidth="1"/>
    <col min="3336" max="3336" width="35.421875" style="0" customWidth="1"/>
    <col min="3337" max="3337" width="12.57421875" style="0" customWidth="1"/>
    <col min="3338" max="3338" width="30.421875" style="0" customWidth="1"/>
    <col min="3339" max="3339" width="20.140625" style="0" customWidth="1"/>
    <col min="3345" max="3345" width="13.421875" style="0" customWidth="1"/>
    <col min="3585" max="3585" width="32.00390625" style="0" customWidth="1"/>
    <col min="3586" max="3586" width="19.140625" style="0" customWidth="1"/>
    <col min="3587" max="3587" width="12.140625" style="0" customWidth="1"/>
    <col min="3588" max="3588" width="15.140625" style="0" customWidth="1"/>
    <col min="3590" max="3590" width="18.140625" style="0" customWidth="1"/>
    <col min="3591" max="3591" width="19.140625" style="0" customWidth="1"/>
    <col min="3592" max="3592" width="35.421875" style="0" customWidth="1"/>
    <col min="3593" max="3593" width="12.57421875" style="0" customWidth="1"/>
    <col min="3594" max="3594" width="30.421875" style="0" customWidth="1"/>
    <col min="3595" max="3595" width="20.140625" style="0" customWidth="1"/>
    <col min="3601" max="3601" width="13.421875" style="0" customWidth="1"/>
    <col min="3841" max="3841" width="32.00390625" style="0" customWidth="1"/>
    <col min="3842" max="3842" width="19.140625" style="0" customWidth="1"/>
    <col min="3843" max="3843" width="12.140625" style="0" customWidth="1"/>
    <col min="3844" max="3844" width="15.140625" style="0" customWidth="1"/>
    <col min="3846" max="3846" width="18.140625" style="0" customWidth="1"/>
    <col min="3847" max="3847" width="19.140625" style="0" customWidth="1"/>
    <col min="3848" max="3848" width="35.421875" style="0" customWidth="1"/>
    <col min="3849" max="3849" width="12.57421875" style="0" customWidth="1"/>
    <col min="3850" max="3850" width="30.421875" style="0" customWidth="1"/>
    <col min="3851" max="3851" width="20.140625" style="0" customWidth="1"/>
    <col min="3857" max="3857" width="13.421875" style="0" customWidth="1"/>
    <col min="4097" max="4097" width="32.00390625" style="0" customWidth="1"/>
    <col min="4098" max="4098" width="19.140625" style="0" customWidth="1"/>
    <col min="4099" max="4099" width="12.140625" style="0" customWidth="1"/>
    <col min="4100" max="4100" width="15.140625" style="0" customWidth="1"/>
    <col min="4102" max="4102" width="18.140625" style="0" customWidth="1"/>
    <col min="4103" max="4103" width="19.140625" style="0" customWidth="1"/>
    <col min="4104" max="4104" width="35.421875" style="0" customWidth="1"/>
    <col min="4105" max="4105" width="12.57421875" style="0" customWidth="1"/>
    <col min="4106" max="4106" width="30.421875" style="0" customWidth="1"/>
    <col min="4107" max="4107" width="20.140625" style="0" customWidth="1"/>
    <col min="4113" max="4113" width="13.421875" style="0" customWidth="1"/>
    <col min="4353" max="4353" width="32.00390625" style="0" customWidth="1"/>
    <col min="4354" max="4354" width="19.140625" style="0" customWidth="1"/>
    <col min="4355" max="4355" width="12.140625" style="0" customWidth="1"/>
    <col min="4356" max="4356" width="15.140625" style="0" customWidth="1"/>
    <col min="4358" max="4358" width="18.140625" style="0" customWidth="1"/>
    <col min="4359" max="4359" width="19.140625" style="0" customWidth="1"/>
    <col min="4360" max="4360" width="35.421875" style="0" customWidth="1"/>
    <col min="4361" max="4361" width="12.57421875" style="0" customWidth="1"/>
    <col min="4362" max="4362" width="30.421875" style="0" customWidth="1"/>
    <col min="4363" max="4363" width="20.140625" style="0" customWidth="1"/>
    <col min="4369" max="4369" width="13.421875" style="0" customWidth="1"/>
    <col min="4609" max="4609" width="32.00390625" style="0" customWidth="1"/>
    <col min="4610" max="4610" width="19.140625" style="0" customWidth="1"/>
    <col min="4611" max="4611" width="12.140625" style="0" customWidth="1"/>
    <col min="4612" max="4612" width="15.140625" style="0" customWidth="1"/>
    <col min="4614" max="4614" width="18.140625" style="0" customWidth="1"/>
    <col min="4615" max="4615" width="19.140625" style="0" customWidth="1"/>
    <col min="4616" max="4616" width="35.421875" style="0" customWidth="1"/>
    <col min="4617" max="4617" width="12.57421875" style="0" customWidth="1"/>
    <col min="4618" max="4618" width="30.421875" style="0" customWidth="1"/>
    <col min="4619" max="4619" width="20.140625" style="0" customWidth="1"/>
    <col min="4625" max="4625" width="13.421875" style="0" customWidth="1"/>
    <col min="4865" max="4865" width="32.00390625" style="0" customWidth="1"/>
    <col min="4866" max="4866" width="19.140625" style="0" customWidth="1"/>
    <col min="4867" max="4867" width="12.140625" style="0" customWidth="1"/>
    <col min="4868" max="4868" width="15.140625" style="0" customWidth="1"/>
    <col min="4870" max="4870" width="18.140625" style="0" customWidth="1"/>
    <col min="4871" max="4871" width="19.140625" style="0" customWidth="1"/>
    <col min="4872" max="4872" width="35.421875" style="0" customWidth="1"/>
    <col min="4873" max="4873" width="12.57421875" style="0" customWidth="1"/>
    <col min="4874" max="4874" width="30.421875" style="0" customWidth="1"/>
    <col min="4875" max="4875" width="20.140625" style="0" customWidth="1"/>
    <col min="4881" max="4881" width="13.421875" style="0" customWidth="1"/>
    <col min="5121" max="5121" width="32.00390625" style="0" customWidth="1"/>
    <col min="5122" max="5122" width="19.140625" style="0" customWidth="1"/>
    <col min="5123" max="5123" width="12.140625" style="0" customWidth="1"/>
    <col min="5124" max="5124" width="15.140625" style="0" customWidth="1"/>
    <col min="5126" max="5126" width="18.140625" style="0" customWidth="1"/>
    <col min="5127" max="5127" width="19.140625" style="0" customWidth="1"/>
    <col min="5128" max="5128" width="35.421875" style="0" customWidth="1"/>
    <col min="5129" max="5129" width="12.57421875" style="0" customWidth="1"/>
    <col min="5130" max="5130" width="30.421875" style="0" customWidth="1"/>
    <col min="5131" max="5131" width="20.140625" style="0" customWidth="1"/>
    <col min="5137" max="5137" width="13.421875" style="0" customWidth="1"/>
    <col min="5377" max="5377" width="32.00390625" style="0" customWidth="1"/>
    <col min="5378" max="5378" width="19.140625" style="0" customWidth="1"/>
    <col min="5379" max="5379" width="12.140625" style="0" customWidth="1"/>
    <col min="5380" max="5380" width="15.140625" style="0" customWidth="1"/>
    <col min="5382" max="5382" width="18.140625" style="0" customWidth="1"/>
    <col min="5383" max="5383" width="19.140625" style="0" customWidth="1"/>
    <col min="5384" max="5384" width="35.421875" style="0" customWidth="1"/>
    <col min="5385" max="5385" width="12.57421875" style="0" customWidth="1"/>
    <col min="5386" max="5386" width="30.421875" style="0" customWidth="1"/>
    <col min="5387" max="5387" width="20.140625" style="0" customWidth="1"/>
    <col min="5393" max="5393" width="13.421875" style="0" customWidth="1"/>
    <col min="5633" max="5633" width="32.00390625" style="0" customWidth="1"/>
    <col min="5634" max="5634" width="19.140625" style="0" customWidth="1"/>
    <col min="5635" max="5635" width="12.140625" style="0" customWidth="1"/>
    <col min="5636" max="5636" width="15.140625" style="0" customWidth="1"/>
    <col min="5638" max="5638" width="18.140625" style="0" customWidth="1"/>
    <col min="5639" max="5639" width="19.140625" style="0" customWidth="1"/>
    <col min="5640" max="5640" width="35.421875" style="0" customWidth="1"/>
    <col min="5641" max="5641" width="12.57421875" style="0" customWidth="1"/>
    <col min="5642" max="5642" width="30.421875" style="0" customWidth="1"/>
    <col min="5643" max="5643" width="20.140625" style="0" customWidth="1"/>
    <col min="5649" max="5649" width="13.421875" style="0" customWidth="1"/>
    <col min="5889" max="5889" width="32.00390625" style="0" customWidth="1"/>
    <col min="5890" max="5890" width="19.140625" style="0" customWidth="1"/>
    <col min="5891" max="5891" width="12.140625" style="0" customWidth="1"/>
    <col min="5892" max="5892" width="15.140625" style="0" customWidth="1"/>
    <col min="5894" max="5894" width="18.140625" style="0" customWidth="1"/>
    <col min="5895" max="5895" width="19.140625" style="0" customWidth="1"/>
    <col min="5896" max="5896" width="35.421875" style="0" customWidth="1"/>
    <col min="5897" max="5897" width="12.57421875" style="0" customWidth="1"/>
    <col min="5898" max="5898" width="30.421875" style="0" customWidth="1"/>
    <col min="5899" max="5899" width="20.140625" style="0" customWidth="1"/>
    <col min="5905" max="5905" width="13.421875" style="0" customWidth="1"/>
    <col min="6145" max="6145" width="32.00390625" style="0" customWidth="1"/>
    <col min="6146" max="6146" width="19.140625" style="0" customWidth="1"/>
    <col min="6147" max="6147" width="12.140625" style="0" customWidth="1"/>
    <col min="6148" max="6148" width="15.140625" style="0" customWidth="1"/>
    <col min="6150" max="6150" width="18.140625" style="0" customWidth="1"/>
    <col min="6151" max="6151" width="19.140625" style="0" customWidth="1"/>
    <col min="6152" max="6152" width="35.421875" style="0" customWidth="1"/>
    <col min="6153" max="6153" width="12.57421875" style="0" customWidth="1"/>
    <col min="6154" max="6154" width="30.421875" style="0" customWidth="1"/>
    <col min="6155" max="6155" width="20.140625" style="0" customWidth="1"/>
    <col min="6161" max="6161" width="13.421875" style="0" customWidth="1"/>
    <col min="6401" max="6401" width="32.00390625" style="0" customWidth="1"/>
    <col min="6402" max="6402" width="19.140625" style="0" customWidth="1"/>
    <col min="6403" max="6403" width="12.140625" style="0" customWidth="1"/>
    <col min="6404" max="6404" width="15.140625" style="0" customWidth="1"/>
    <col min="6406" max="6406" width="18.140625" style="0" customWidth="1"/>
    <col min="6407" max="6407" width="19.140625" style="0" customWidth="1"/>
    <col min="6408" max="6408" width="35.421875" style="0" customWidth="1"/>
    <col min="6409" max="6409" width="12.57421875" style="0" customWidth="1"/>
    <col min="6410" max="6410" width="30.421875" style="0" customWidth="1"/>
    <col min="6411" max="6411" width="20.140625" style="0" customWidth="1"/>
    <col min="6417" max="6417" width="13.421875" style="0" customWidth="1"/>
    <col min="6657" max="6657" width="32.00390625" style="0" customWidth="1"/>
    <col min="6658" max="6658" width="19.140625" style="0" customWidth="1"/>
    <col min="6659" max="6659" width="12.140625" style="0" customWidth="1"/>
    <col min="6660" max="6660" width="15.140625" style="0" customWidth="1"/>
    <col min="6662" max="6662" width="18.140625" style="0" customWidth="1"/>
    <col min="6663" max="6663" width="19.140625" style="0" customWidth="1"/>
    <col min="6664" max="6664" width="35.421875" style="0" customWidth="1"/>
    <col min="6665" max="6665" width="12.57421875" style="0" customWidth="1"/>
    <col min="6666" max="6666" width="30.421875" style="0" customWidth="1"/>
    <col min="6667" max="6667" width="20.140625" style="0" customWidth="1"/>
    <col min="6673" max="6673" width="13.421875" style="0" customWidth="1"/>
    <col min="6913" max="6913" width="32.00390625" style="0" customWidth="1"/>
    <col min="6914" max="6914" width="19.140625" style="0" customWidth="1"/>
    <col min="6915" max="6915" width="12.140625" style="0" customWidth="1"/>
    <col min="6916" max="6916" width="15.140625" style="0" customWidth="1"/>
    <col min="6918" max="6918" width="18.140625" style="0" customWidth="1"/>
    <col min="6919" max="6919" width="19.140625" style="0" customWidth="1"/>
    <col min="6920" max="6920" width="35.421875" style="0" customWidth="1"/>
    <col min="6921" max="6921" width="12.57421875" style="0" customWidth="1"/>
    <col min="6922" max="6922" width="30.421875" style="0" customWidth="1"/>
    <col min="6923" max="6923" width="20.140625" style="0" customWidth="1"/>
    <col min="6929" max="6929" width="13.421875" style="0" customWidth="1"/>
    <col min="7169" max="7169" width="32.00390625" style="0" customWidth="1"/>
    <col min="7170" max="7170" width="19.140625" style="0" customWidth="1"/>
    <col min="7171" max="7171" width="12.140625" style="0" customWidth="1"/>
    <col min="7172" max="7172" width="15.140625" style="0" customWidth="1"/>
    <col min="7174" max="7174" width="18.140625" style="0" customWidth="1"/>
    <col min="7175" max="7175" width="19.140625" style="0" customWidth="1"/>
    <col min="7176" max="7176" width="35.421875" style="0" customWidth="1"/>
    <col min="7177" max="7177" width="12.57421875" style="0" customWidth="1"/>
    <col min="7178" max="7178" width="30.421875" style="0" customWidth="1"/>
    <col min="7179" max="7179" width="20.140625" style="0" customWidth="1"/>
    <col min="7185" max="7185" width="13.421875" style="0" customWidth="1"/>
    <col min="7425" max="7425" width="32.00390625" style="0" customWidth="1"/>
    <col min="7426" max="7426" width="19.140625" style="0" customWidth="1"/>
    <col min="7427" max="7427" width="12.140625" style="0" customWidth="1"/>
    <col min="7428" max="7428" width="15.140625" style="0" customWidth="1"/>
    <col min="7430" max="7430" width="18.140625" style="0" customWidth="1"/>
    <col min="7431" max="7431" width="19.140625" style="0" customWidth="1"/>
    <col min="7432" max="7432" width="35.421875" style="0" customWidth="1"/>
    <col min="7433" max="7433" width="12.57421875" style="0" customWidth="1"/>
    <col min="7434" max="7434" width="30.421875" style="0" customWidth="1"/>
    <col min="7435" max="7435" width="20.140625" style="0" customWidth="1"/>
    <col min="7441" max="7441" width="13.421875" style="0" customWidth="1"/>
    <col min="7681" max="7681" width="32.00390625" style="0" customWidth="1"/>
    <col min="7682" max="7682" width="19.140625" style="0" customWidth="1"/>
    <col min="7683" max="7683" width="12.140625" style="0" customWidth="1"/>
    <col min="7684" max="7684" width="15.140625" style="0" customWidth="1"/>
    <col min="7686" max="7686" width="18.140625" style="0" customWidth="1"/>
    <col min="7687" max="7687" width="19.140625" style="0" customWidth="1"/>
    <col min="7688" max="7688" width="35.421875" style="0" customWidth="1"/>
    <col min="7689" max="7689" width="12.57421875" style="0" customWidth="1"/>
    <col min="7690" max="7690" width="30.421875" style="0" customWidth="1"/>
    <col min="7691" max="7691" width="20.140625" style="0" customWidth="1"/>
    <col min="7697" max="7697" width="13.421875" style="0" customWidth="1"/>
    <col min="7937" max="7937" width="32.00390625" style="0" customWidth="1"/>
    <col min="7938" max="7938" width="19.140625" style="0" customWidth="1"/>
    <col min="7939" max="7939" width="12.140625" style="0" customWidth="1"/>
    <col min="7940" max="7940" width="15.140625" style="0" customWidth="1"/>
    <col min="7942" max="7942" width="18.140625" style="0" customWidth="1"/>
    <col min="7943" max="7943" width="19.140625" style="0" customWidth="1"/>
    <col min="7944" max="7944" width="35.421875" style="0" customWidth="1"/>
    <col min="7945" max="7945" width="12.57421875" style="0" customWidth="1"/>
    <col min="7946" max="7946" width="30.421875" style="0" customWidth="1"/>
    <col min="7947" max="7947" width="20.140625" style="0" customWidth="1"/>
    <col min="7953" max="7953" width="13.421875" style="0" customWidth="1"/>
    <col min="8193" max="8193" width="32.00390625" style="0" customWidth="1"/>
    <col min="8194" max="8194" width="19.140625" style="0" customWidth="1"/>
    <col min="8195" max="8195" width="12.140625" style="0" customWidth="1"/>
    <col min="8196" max="8196" width="15.140625" style="0" customWidth="1"/>
    <col min="8198" max="8198" width="18.140625" style="0" customWidth="1"/>
    <col min="8199" max="8199" width="19.140625" style="0" customWidth="1"/>
    <col min="8200" max="8200" width="35.421875" style="0" customWidth="1"/>
    <col min="8201" max="8201" width="12.57421875" style="0" customWidth="1"/>
    <col min="8202" max="8202" width="30.421875" style="0" customWidth="1"/>
    <col min="8203" max="8203" width="20.140625" style="0" customWidth="1"/>
    <col min="8209" max="8209" width="13.421875" style="0" customWidth="1"/>
    <col min="8449" max="8449" width="32.00390625" style="0" customWidth="1"/>
    <col min="8450" max="8450" width="19.140625" style="0" customWidth="1"/>
    <col min="8451" max="8451" width="12.140625" style="0" customWidth="1"/>
    <col min="8452" max="8452" width="15.140625" style="0" customWidth="1"/>
    <col min="8454" max="8454" width="18.140625" style="0" customWidth="1"/>
    <col min="8455" max="8455" width="19.140625" style="0" customWidth="1"/>
    <col min="8456" max="8456" width="35.421875" style="0" customWidth="1"/>
    <col min="8457" max="8457" width="12.57421875" style="0" customWidth="1"/>
    <col min="8458" max="8458" width="30.421875" style="0" customWidth="1"/>
    <col min="8459" max="8459" width="20.140625" style="0" customWidth="1"/>
    <col min="8465" max="8465" width="13.421875" style="0" customWidth="1"/>
    <col min="8705" max="8705" width="32.00390625" style="0" customWidth="1"/>
    <col min="8706" max="8706" width="19.140625" style="0" customWidth="1"/>
    <col min="8707" max="8707" width="12.140625" style="0" customWidth="1"/>
    <col min="8708" max="8708" width="15.140625" style="0" customWidth="1"/>
    <col min="8710" max="8710" width="18.140625" style="0" customWidth="1"/>
    <col min="8711" max="8711" width="19.140625" style="0" customWidth="1"/>
    <col min="8712" max="8712" width="35.421875" style="0" customWidth="1"/>
    <col min="8713" max="8713" width="12.57421875" style="0" customWidth="1"/>
    <col min="8714" max="8714" width="30.421875" style="0" customWidth="1"/>
    <col min="8715" max="8715" width="20.140625" style="0" customWidth="1"/>
    <col min="8721" max="8721" width="13.421875" style="0" customWidth="1"/>
    <col min="8961" max="8961" width="32.00390625" style="0" customWidth="1"/>
    <col min="8962" max="8962" width="19.140625" style="0" customWidth="1"/>
    <col min="8963" max="8963" width="12.140625" style="0" customWidth="1"/>
    <col min="8964" max="8964" width="15.140625" style="0" customWidth="1"/>
    <col min="8966" max="8966" width="18.140625" style="0" customWidth="1"/>
    <col min="8967" max="8967" width="19.140625" style="0" customWidth="1"/>
    <col min="8968" max="8968" width="35.421875" style="0" customWidth="1"/>
    <col min="8969" max="8969" width="12.57421875" style="0" customWidth="1"/>
    <col min="8970" max="8970" width="30.421875" style="0" customWidth="1"/>
    <col min="8971" max="8971" width="20.140625" style="0" customWidth="1"/>
    <col min="8977" max="8977" width="13.421875" style="0" customWidth="1"/>
    <col min="9217" max="9217" width="32.00390625" style="0" customWidth="1"/>
    <col min="9218" max="9218" width="19.140625" style="0" customWidth="1"/>
    <col min="9219" max="9219" width="12.140625" style="0" customWidth="1"/>
    <col min="9220" max="9220" width="15.140625" style="0" customWidth="1"/>
    <col min="9222" max="9222" width="18.140625" style="0" customWidth="1"/>
    <col min="9223" max="9223" width="19.140625" style="0" customWidth="1"/>
    <col min="9224" max="9224" width="35.421875" style="0" customWidth="1"/>
    <col min="9225" max="9225" width="12.57421875" style="0" customWidth="1"/>
    <col min="9226" max="9226" width="30.421875" style="0" customWidth="1"/>
    <col min="9227" max="9227" width="20.140625" style="0" customWidth="1"/>
    <col min="9233" max="9233" width="13.421875" style="0" customWidth="1"/>
    <col min="9473" max="9473" width="32.00390625" style="0" customWidth="1"/>
    <col min="9474" max="9474" width="19.140625" style="0" customWidth="1"/>
    <col min="9475" max="9475" width="12.140625" style="0" customWidth="1"/>
    <col min="9476" max="9476" width="15.140625" style="0" customWidth="1"/>
    <col min="9478" max="9478" width="18.140625" style="0" customWidth="1"/>
    <col min="9479" max="9479" width="19.140625" style="0" customWidth="1"/>
    <col min="9480" max="9480" width="35.421875" style="0" customWidth="1"/>
    <col min="9481" max="9481" width="12.57421875" style="0" customWidth="1"/>
    <col min="9482" max="9482" width="30.421875" style="0" customWidth="1"/>
    <col min="9483" max="9483" width="20.140625" style="0" customWidth="1"/>
    <col min="9489" max="9489" width="13.421875" style="0" customWidth="1"/>
    <col min="9729" max="9729" width="32.00390625" style="0" customWidth="1"/>
    <col min="9730" max="9730" width="19.140625" style="0" customWidth="1"/>
    <col min="9731" max="9731" width="12.140625" style="0" customWidth="1"/>
    <col min="9732" max="9732" width="15.140625" style="0" customWidth="1"/>
    <col min="9734" max="9734" width="18.140625" style="0" customWidth="1"/>
    <col min="9735" max="9735" width="19.140625" style="0" customWidth="1"/>
    <col min="9736" max="9736" width="35.421875" style="0" customWidth="1"/>
    <col min="9737" max="9737" width="12.57421875" style="0" customWidth="1"/>
    <col min="9738" max="9738" width="30.421875" style="0" customWidth="1"/>
    <col min="9739" max="9739" width="20.140625" style="0" customWidth="1"/>
    <col min="9745" max="9745" width="13.421875" style="0" customWidth="1"/>
    <col min="9985" max="9985" width="32.00390625" style="0" customWidth="1"/>
    <col min="9986" max="9986" width="19.140625" style="0" customWidth="1"/>
    <col min="9987" max="9987" width="12.140625" style="0" customWidth="1"/>
    <col min="9988" max="9988" width="15.140625" style="0" customWidth="1"/>
    <col min="9990" max="9990" width="18.140625" style="0" customWidth="1"/>
    <col min="9991" max="9991" width="19.140625" style="0" customWidth="1"/>
    <col min="9992" max="9992" width="35.421875" style="0" customWidth="1"/>
    <col min="9993" max="9993" width="12.57421875" style="0" customWidth="1"/>
    <col min="9994" max="9994" width="30.421875" style="0" customWidth="1"/>
    <col min="9995" max="9995" width="20.140625" style="0" customWidth="1"/>
    <col min="10001" max="10001" width="13.421875" style="0" customWidth="1"/>
    <col min="10241" max="10241" width="32.00390625" style="0" customWidth="1"/>
    <col min="10242" max="10242" width="19.140625" style="0" customWidth="1"/>
    <col min="10243" max="10243" width="12.140625" style="0" customWidth="1"/>
    <col min="10244" max="10244" width="15.140625" style="0" customWidth="1"/>
    <col min="10246" max="10246" width="18.140625" style="0" customWidth="1"/>
    <col min="10247" max="10247" width="19.140625" style="0" customWidth="1"/>
    <col min="10248" max="10248" width="35.421875" style="0" customWidth="1"/>
    <col min="10249" max="10249" width="12.57421875" style="0" customWidth="1"/>
    <col min="10250" max="10250" width="30.421875" style="0" customWidth="1"/>
    <col min="10251" max="10251" width="20.140625" style="0" customWidth="1"/>
    <col min="10257" max="10257" width="13.421875" style="0" customWidth="1"/>
    <col min="10497" max="10497" width="32.00390625" style="0" customWidth="1"/>
    <col min="10498" max="10498" width="19.140625" style="0" customWidth="1"/>
    <col min="10499" max="10499" width="12.140625" style="0" customWidth="1"/>
    <col min="10500" max="10500" width="15.140625" style="0" customWidth="1"/>
    <col min="10502" max="10502" width="18.140625" style="0" customWidth="1"/>
    <col min="10503" max="10503" width="19.140625" style="0" customWidth="1"/>
    <col min="10504" max="10504" width="35.421875" style="0" customWidth="1"/>
    <col min="10505" max="10505" width="12.57421875" style="0" customWidth="1"/>
    <col min="10506" max="10506" width="30.421875" style="0" customWidth="1"/>
    <col min="10507" max="10507" width="20.140625" style="0" customWidth="1"/>
    <col min="10513" max="10513" width="13.421875" style="0" customWidth="1"/>
    <col min="10753" max="10753" width="32.00390625" style="0" customWidth="1"/>
    <col min="10754" max="10754" width="19.140625" style="0" customWidth="1"/>
    <col min="10755" max="10755" width="12.140625" style="0" customWidth="1"/>
    <col min="10756" max="10756" width="15.140625" style="0" customWidth="1"/>
    <col min="10758" max="10758" width="18.140625" style="0" customWidth="1"/>
    <col min="10759" max="10759" width="19.140625" style="0" customWidth="1"/>
    <col min="10760" max="10760" width="35.421875" style="0" customWidth="1"/>
    <col min="10761" max="10761" width="12.57421875" style="0" customWidth="1"/>
    <col min="10762" max="10762" width="30.421875" style="0" customWidth="1"/>
    <col min="10763" max="10763" width="20.140625" style="0" customWidth="1"/>
    <col min="10769" max="10769" width="13.421875" style="0" customWidth="1"/>
    <col min="11009" max="11009" width="32.00390625" style="0" customWidth="1"/>
    <col min="11010" max="11010" width="19.140625" style="0" customWidth="1"/>
    <col min="11011" max="11011" width="12.140625" style="0" customWidth="1"/>
    <col min="11012" max="11012" width="15.140625" style="0" customWidth="1"/>
    <col min="11014" max="11014" width="18.140625" style="0" customWidth="1"/>
    <col min="11015" max="11015" width="19.140625" style="0" customWidth="1"/>
    <col min="11016" max="11016" width="35.421875" style="0" customWidth="1"/>
    <col min="11017" max="11017" width="12.57421875" style="0" customWidth="1"/>
    <col min="11018" max="11018" width="30.421875" style="0" customWidth="1"/>
    <col min="11019" max="11019" width="20.140625" style="0" customWidth="1"/>
    <col min="11025" max="11025" width="13.421875" style="0" customWidth="1"/>
    <col min="11265" max="11265" width="32.00390625" style="0" customWidth="1"/>
    <col min="11266" max="11266" width="19.140625" style="0" customWidth="1"/>
    <col min="11267" max="11267" width="12.140625" style="0" customWidth="1"/>
    <col min="11268" max="11268" width="15.140625" style="0" customWidth="1"/>
    <col min="11270" max="11270" width="18.140625" style="0" customWidth="1"/>
    <col min="11271" max="11271" width="19.140625" style="0" customWidth="1"/>
    <col min="11272" max="11272" width="35.421875" style="0" customWidth="1"/>
    <col min="11273" max="11273" width="12.57421875" style="0" customWidth="1"/>
    <col min="11274" max="11274" width="30.421875" style="0" customWidth="1"/>
    <col min="11275" max="11275" width="20.140625" style="0" customWidth="1"/>
    <col min="11281" max="11281" width="13.421875" style="0" customWidth="1"/>
    <col min="11521" max="11521" width="32.00390625" style="0" customWidth="1"/>
    <col min="11522" max="11522" width="19.140625" style="0" customWidth="1"/>
    <col min="11523" max="11523" width="12.140625" style="0" customWidth="1"/>
    <col min="11524" max="11524" width="15.140625" style="0" customWidth="1"/>
    <col min="11526" max="11526" width="18.140625" style="0" customWidth="1"/>
    <col min="11527" max="11527" width="19.140625" style="0" customWidth="1"/>
    <col min="11528" max="11528" width="35.421875" style="0" customWidth="1"/>
    <col min="11529" max="11529" width="12.57421875" style="0" customWidth="1"/>
    <col min="11530" max="11530" width="30.421875" style="0" customWidth="1"/>
    <col min="11531" max="11531" width="20.140625" style="0" customWidth="1"/>
    <col min="11537" max="11537" width="13.421875" style="0" customWidth="1"/>
    <col min="11777" max="11777" width="32.00390625" style="0" customWidth="1"/>
    <col min="11778" max="11778" width="19.140625" style="0" customWidth="1"/>
    <col min="11779" max="11779" width="12.140625" style="0" customWidth="1"/>
    <col min="11780" max="11780" width="15.140625" style="0" customWidth="1"/>
    <col min="11782" max="11782" width="18.140625" style="0" customWidth="1"/>
    <col min="11783" max="11783" width="19.140625" style="0" customWidth="1"/>
    <col min="11784" max="11784" width="35.421875" style="0" customWidth="1"/>
    <col min="11785" max="11785" width="12.57421875" style="0" customWidth="1"/>
    <col min="11786" max="11786" width="30.421875" style="0" customWidth="1"/>
    <col min="11787" max="11787" width="20.140625" style="0" customWidth="1"/>
    <col min="11793" max="11793" width="13.421875" style="0" customWidth="1"/>
    <col min="12033" max="12033" width="32.00390625" style="0" customWidth="1"/>
    <col min="12034" max="12034" width="19.140625" style="0" customWidth="1"/>
    <col min="12035" max="12035" width="12.140625" style="0" customWidth="1"/>
    <col min="12036" max="12036" width="15.140625" style="0" customWidth="1"/>
    <col min="12038" max="12038" width="18.140625" style="0" customWidth="1"/>
    <col min="12039" max="12039" width="19.140625" style="0" customWidth="1"/>
    <col min="12040" max="12040" width="35.421875" style="0" customWidth="1"/>
    <col min="12041" max="12041" width="12.57421875" style="0" customWidth="1"/>
    <col min="12042" max="12042" width="30.421875" style="0" customWidth="1"/>
    <col min="12043" max="12043" width="20.140625" style="0" customWidth="1"/>
    <col min="12049" max="12049" width="13.421875" style="0" customWidth="1"/>
    <col min="12289" max="12289" width="32.00390625" style="0" customWidth="1"/>
    <col min="12290" max="12290" width="19.140625" style="0" customWidth="1"/>
    <col min="12291" max="12291" width="12.140625" style="0" customWidth="1"/>
    <col min="12292" max="12292" width="15.140625" style="0" customWidth="1"/>
    <col min="12294" max="12294" width="18.140625" style="0" customWidth="1"/>
    <col min="12295" max="12295" width="19.140625" style="0" customWidth="1"/>
    <col min="12296" max="12296" width="35.421875" style="0" customWidth="1"/>
    <col min="12297" max="12297" width="12.57421875" style="0" customWidth="1"/>
    <col min="12298" max="12298" width="30.421875" style="0" customWidth="1"/>
    <col min="12299" max="12299" width="20.140625" style="0" customWidth="1"/>
    <col min="12305" max="12305" width="13.421875" style="0" customWidth="1"/>
    <col min="12545" max="12545" width="32.00390625" style="0" customWidth="1"/>
    <col min="12546" max="12546" width="19.140625" style="0" customWidth="1"/>
    <col min="12547" max="12547" width="12.140625" style="0" customWidth="1"/>
    <col min="12548" max="12548" width="15.140625" style="0" customWidth="1"/>
    <col min="12550" max="12550" width="18.140625" style="0" customWidth="1"/>
    <col min="12551" max="12551" width="19.140625" style="0" customWidth="1"/>
    <col min="12552" max="12552" width="35.421875" style="0" customWidth="1"/>
    <col min="12553" max="12553" width="12.57421875" style="0" customWidth="1"/>
    <col min="12554" max="12554" width="30.421875" style="0" customWidth="1"/>
    <col min="12555" max="12555" width="20.140625" style="0" customWidth="1"/>
    <col min="12561" max="12561" width="13.421875" style="0" customWidth="1"/>
    <col min="12801" max="12801" width="32.00390625" style="0" customWidth="1"/>
    <col min="12802" max="12802" width="19.140625" style="0" customWidth="1"/>
    <col min="12803" max="12803" width="12.140625" style="0" customWidth="1"/>
    <col min="12804" max="12804" width="15.140625" style="0" customWidth="1"/>
    <col min="12806" max="12806" width="18.140625" style="0" customWidth="1"/>
    <col min="12807" max="12807" width="19.140625" style="0" customWidth="1"/>
    <col min="12808" max="12808" width="35.421875" style="0" customWidth="1"/>
    <col min="12809" max="12809" width="12.57421875" style="0" customWidth="1"/>
    <col min="12810" max="12810" width="30.421875" style="0" customWidth="1"/>
    <col min="12811" max="12811" width="20.140625" style="0" customWidth="1"/>
    <col min="12817" max="12817" width="13.421875" style="0" customWidth="1"/>
    <col min="13057" max="13057" width="32.00390625" style="0" customWidth="1"/>
    <col min="13058" max="13058" width="19.140625" style="0" customWidth="1"/>
    <col min="13059" max="13059" width="12.140625" style="0" customWidth="1"/>
    <col min="13060" max="13060" width="15.140625" style="0" customWidth="1"/>
    <col min="13062" max="13062" width="18.140625" style="0" customWidth="1"/>
    <col min="13063" max="13063" width="19.140625" style="0" customWidth="1"/>
    <col min="13064" max="13064" width="35.421875" style="0" customWidth="1"/>
    <col min="13065" max="13065" width="12.57421875" style="0" customWidth="1"/>
    <col min="13066" max="13066" width="30.421875" style="0" customWidth="1"/>
    <col min="13067" max="13067" width="20.140625" style="0" customWidth="1"/>
    <col min="13073" max="13073" width="13.421875" style="0" customWidth="1"/>
    <col min="13313" max="13313" width="32.00390625" style="0" customWidth="1"/>
    <col min="13314" max="13314" width="19.140625" style="0" customWidth="1"/>
    <col min="13315" max="13315" width="12.140625" style="0" customWidth="1"/>
    <col min="13316" max="13316" width="15.140625" style="0" customWidth="1"/>
    <col min="13318" max="13318" width="18.140625" style="0" customWidth="1"/>
    <col min="13319" max="13319" width="19.140625" style="0" customWidth="1"/>
    <col min="13320" max="13320" width="35.421875" style="0" customWidth="1"/>
    <col min="13321" max="13321" width="12.57421875" style="0" customWidth="1"/>
    <col min="13322" max="13322" width="30.421875" style="0" customWidth="1"/>
    <col min="13323" max="13323" width="20.140625" style="0" customWidth="1"/>
    <col min="13329" max="13329" width="13.421875" style="0" customWidth="1"/>
    <col min="13569" max="13569" width="32.00390625" style="0" customWidth="1"/>
    <col min="13570" max="13570" width="19.140625" style="0" customWidth="1"/>
    <col min="13571" max="13571" width="12.140625" style="0" customWidth="1"/>
    <col min="13572" max="13572" width="15.140625" style="0" customWidth="1"/>
    <col min="13574" max="13574" width="18.140625" style="0" customWidth="1"/>
    <col min="13575" max="13575" width="19.140625" style="0" customWidth="1"/>
    <col min="13576" max="13576" width="35.421875" style="0" customWidth="1"/>
    <col min="13577" max="13577" width="12.57421875" style="0" customWidth="1"/>
    <col min="13578" max="13578" width="30.421875" style="0" customWidth="1"/>
    <col min="13579" max="13579" width="20.140625" style="0" customWidth="1"/>
    <col min="13585" max="13585" width="13.421875" style="0" customWidth="1"/>
    <col min="13825" max="13825" width="32.00390625" style="0" customWidth="1"/>
    <col min="13826" max="13826" width="19.140625" style="0" customWidth="1"/>
    <col min="13827" max="13827" width="12.140625" style="0" customWidth="1"/>
    <col min="13828" max="13828" width="15.140625" style="0" customWidth="1"/>
    <col min="13830" max="13830" width="18.140625" style="0" customWidth="1"/>
    <col min="13831" max="13831" width="19.140625" style="0" customWidth="1"/>
    <col min="13832" max="13832" width="35.421875" style="0" customWidth="1"/>
    <col min="13833" max="13833" width="12.57421875" style="0" customWidth="1"/>
    <col min="13834" max="13834" width="30.421875" style="0" customWidth="1"/>
    <col min="13835" max="13835" width="20.140625" style="0" customWidth="1"/>
    <col min="13841" max="13841" width="13.421875" style="0" customWidth="1"/>
    <col min="14081" max="14081" width="32.00390625" style="0" customWidth="1"/>
    <col min="14082" max="14082" width="19.140625" style="0" customWidth="1"/>
    <col min="14083" max="14083" width="12.140625" style="0" customWidth="1"/>
    <col min="14084" max="14084" width="15.140625" style="0" customWidth="1"/>
    <col min="14086" max="14086" width="18.140625" style="0" customWidth="1"/>
    <col min="14087" max="14087" width="19.140625" style="0" customWidth="1"/>
    <col min="14088" max="14088" width="35.421875" style="0" customWidth="1"/>
    <col min="14089" max="14089" width="12.57421875" style="0" customWidth="1"/>
    <col min="14090" max="14090" width="30.421875" style="0" customWidth="1"/>
    <col min="14091" max="14091" width="20.140625" style="0" customWidth="1"/>
    <col min="14097" max="14097" width="13.421875" style="0" customWidth="1"/>
    <col min="14337" max="14337" width="32.00390625" style="0" customWidth="1"/>
    <col min="14338" max="14338" width="19.140625" style="0" customWidth="1"/>
    <col min="14339" max="14339" width="12.140625" style="0" customWidth="1"/>
    <col min="14340" max="14340" width="15.140625" style="0" customWidth="1"/>
    <col min="14342" max="14342" width="18.140625" style="0" customWidth="1"/>
    <col min="14343" max="14343" width="19.140625" style="0" customWidth="1"/>
    <col min="14344" max="14344" width="35.421875" style="0" customWidth="1"/>
    <col min="14345" max="14345" width="12.57421875" style="0" customWidth="1"/>
    <col min="14346" max="14346" width="30.421875" style="0" customWidth="1"/>
    <col min="14347" max="14347" width="20.140625" style="0" customWidth="1"/>
    <col min="14353" max="14353" width="13.421875" style="0" customWidth="1"/>
    <col min="14593" max="14593" width="32.00390625" style="0" customWidth="1"/>
    <col min="14594" max="14594" width="19.140625" style="0" customWidth="1"/>
    <col min="14595" max="14595" width="12.140625" style="0" customWidth="1"/>
    <col min="14596" max="14596" width="15.140625" style="0" customWidth="1"/>
    <col min="14598" max="14598" width="18.140625" style="0" customWidth="1"/>
    <col min="14599" max="14599" width="19.140625" style="0" customWidth="1"/>
    <col min="14600" max="14600" width="35.421875" style="0" customWidth="1"/>
    <col min="14601" max="14601" width="12.57421875" style="0" customWidth="1"/>
    <col min="14602" max="14602" width="30.421875" style="0" customWidth="1"/>
    <col min="14603" max="14603" width="20.140625" style="0" customWidth="1"/>
    <col min="14609" max="14609" width="13.421875" style="0" customWidth="1"/>
    <col min="14849" max="14849" width="32.00390625" style="0" customWidth="1"/>
    <col min="14850" max="14850" width="19.140625" style="0" customWidth="1"/>
    <col min="14851" max="14851" width="12.140625" style="0" customWidth="1"/>
    <col min="14852" max="14852" width="15.140625" style="0" customWidth="1"/>
    <col min="14854" max="14854" width="18.140625" style="0" customWidth="1"/>
    <col min="14855" max="14855" width="19.140625" style="0" customWidth="1"/>
    <col min="14856" max="14856" width="35.421875" style="0" customWidth="1"/>
    <col min="14857" max="14857" width="12.57421875" style="0" customWidth="1"/>
    <col min="14858" max="14858" width="30.421875" style="0" customWidth="1"/>
    <col min="14859" max="14859" width="20.140625" style="0" customWidth="1"/>
    <col min="14865" max="14865" width="13.421875" style="0" customWidth="1"/>
    <col min="15105" max="15105" width="32.00390625" style="0" customWidth="1"/>
    <col min="15106" max="15106" width="19.140625" style="0" customWidth="1"/>
    <col min="15107" max="15107" width="12.140625" style="0" customWidth="1"/>
    <col min="15108" max="15108" width="15.140625" style="0" customWidth="1"/>
    <col min="15110" max="15110" width="18.140625" style="0" customWidth="1"/>
    <col min="15111" max="15111" width="19.140625" style="0" customWidth="1"/>
    <col min="15112" max="15112" width="35.421875" style="0" customWidth="1"/>
    <col min="15113" max="15113" width="12.57421875" style="0" customWidth="1"/>
    <col min="15114" max="15114" width="30.421875" style="0" customWidth="1"/>
    <col min="15115" max="15115" width="20.140625" style="0" customWidth="1"/>
    <col min="15121" max="15121" width="13.421875" style="0" customWidth="1"/>
    <col min="15361" max="15361" width="32.00390625" style="0" customWidth="1"/>
    <col min="15362" max="15362" width="19.140625" style="0" customWidth="1"/>
    <col min="15363" max="15363" width="12.140625" style="0" customWidth="1"/>
    <col min="15364" max="15364" width="15.140625" style="0" customWidth="1"/>
    <col min="15366" max="15366" width="18.140625" style="0" customWidth="1"/>
    <col min="15367" max="15367" width="19.140625" style="0" customWidth="1"/>
    <col min="15368" max="15368" width="35.421875" style="0" customWidth="1"/>
    <col min="15369" max="15369" width="12.57421875" style="0" customWidth="1"/>
    <col min="15370" max="15370" width="30.421875" style="0" customWidth="1"/>
    <col min="15371" max="15371" width="20.140625" style="0" customWidth="1"/>
    <col min="15377" max="15377" width="13.421875" style="0" customWidth="1"/>
    <col min="15617" max="15617" width="32.00390625" style="0" customWidth="1"/>
    <col min="15618" max="15618" width="19.140625" style="0" customWidth="1"/>
    <col min="15619" max="15619" width="12.140625" style="0" customWidth="1"/>
    <col min="15620" max="15620" width="15.140625" style="0" customWidth="1"/>
    <col min="15622" max="15622" width="18.140625" style="0" customWidth="1"/>
    <col min="15623" max="15623" width="19.140625" style="0" customWidth="1"/>
    <col min="15624" max="15624" width="35.421875" style="0" customWidth="1"/>
    <col min="15625" max="15625" width="12.57421875" style="0" customWidth="1"/>
    <col min="15626" max="15626" width="30.421875" style="0" customWidth="1"/>
    <col min="15627" max="15627" width="20.140625" style="0" customWidth="1"/>
    <col min="15633" max="15633" width="13.421875" style="0" customWidth="1"/>
    <col min="15873" max="15873" width="32.00390625" style="0" customWidth="1"/>
    <col min="15874" max="15874" width="19.140625" style="0" customWidth="1"/>
    <col min="15875" max="15875" width="12.140625" style="0" customWidth="1"/>
    <col min="15876" max="15876" width="15.140625" style="0" customWidth="1"/>
    <col min="15878" max="15878" width="18.140625" style="0" customWidth="1"/>
    <col min="15879" max="15879" width="19.140625" style="0" customWidth="1"/>
    <col min="15880" max="15880" width="35.421875" style="0" customWidth="1"/>
    <col min="15881" max="15881" width="12.57421875" style="0" customWidth="1"/>
    <col min="15882" max="15882" width="30.421875" style="0" customWidth="1"/>
    <col min="15883" max="15883" width="20.140625" style="0" customWidth="1"/>
    <col min="15889" max="15889" width="13.421875" style="0" customWidth="1"/>
    <col min="16129" max="16129" width="32.00390625" style="0" customWidth="1"/>
    <col min="16130" max="16130" width="19.140625" style="0" customWidth="1"/>
    <col min="16131" max="16131" width="12.140625" style="0" customWidth="1"/>
    <col min="16132" max="16132" width="15.140625" style="0" customWidth="1"/>
    <col min="16134" max="16134" width="18.140625" style="0" customWidth="1"/>
    <col min="16135" max="16135" width="19.140625" style="0" customWidth="1"/>
    <col min="16136" max="16136" width="35.421875" style="0" customWidth="1"/>
    <col min="16137" max="16137" width="12.57421875" style="0" customWidth="1"/>
    <col min="16138" max="16138" width="30.421875" style="0" customWidth="1"/>
    <col min="16139" max="16139" width="20.140625" style="0" customWidth="1"/>
    <col min="16145" max="16145" width="13.421875" style="0" customWidth="1"/>
  </cols>
  <sheetData>
    <row r="1" spans="1:11" ht="15.75">
      <c r="A1" s="236" t="s">
        <v>309</v>
      </c>
      <c r="B1" s="284">
        <v>44201</v>
      </c>
      <c r="C1" s="285"/>
      <c r="D1" s="285"/>
      <c r="E1" s="285"/>
      <c r="F1" s="285"/>
      <c r="G1" s="285"/>
      <c r="H1" s="286" t="s">
        <v>310</v>
      </c>
      <c r="I1" s="289" t="s">
        <v>311</v>
      </c>
      <c r="J1" s="290"/>
      <c r="K1" s="291"/>
    </row>
    <row r="2" spans="1:11" ht="15.75">
      <c r="A2" s="238" t="s">
        <v>312</v>
      </c>
      <c r="B2" s="292" t="s">
        <v>313</v>
      </c>
      <c r="C2" s="293"/>
      <c r="D2" s="293"/>
      <c r="E2" s="293"/>
      <c r="F2" s="293"/>
      <c r="G2" s="293"/>
      <c r="H2" s="287"/>
      <c r="I2" s="294" t="s">
        <v>314</v>
      </c>
      <c r="J2" s="295"/>
      <c r="K2" s="296"/>
    </row>
    <row r="3" spans="1:11" ht="15.75">
      <c r="A3" s="238" t="s">
        <v>315</v>
      </c>
      <c r="B3" s="300" t="s">
        <v>316</v>
      </c>
      <c r="C3" s="301"/>
      <c r="D3" s="301"/>
      <c r="E3" s="302"/>
      <c r="F3" s="300" t="s">
        <v>317</v>
      </c>
      <c r="G3" s="301"/>
      <c r="H3" s="287"/>
      <c r="I3" s="294"/>
      <c r="J3" s="295"/>
      <c r="K3" s="296"/>
    </row>
    <row r="4" spans="1:11" ht="15.75">
      <c r="A4" s="238" t="s">
        <v>318</v>
      </c>
      <c r="B4" s="303" t="s">
        <v>319</v>
      </c>
      <c r="C4" s="304"/>
      <c r="D4" s="304"/>
      <c r="E4" s="304"/>
      <c r="F4" s="304"/>
      <c r="G4" s="304"/>
      <c r="H4" s="287"/>
      <c r="I4" s="294"/>
      <c r="J4" s="295"/>
      <c r="K4" s="296"/>
    </row>
    <row r="5" spans="1:11" ht="15.75">
      <c r="A5" s="238" t="s">
        <v>320</v>
      </c>
      <c r="B5" s="305" t="s">
        <v>321</v>
      </c>
      <c r="C5" s="306"/>
      <c r="D5" s="306"/>
      <c r="E5" s="306"/>
      <c r="F5" s="306"/>
      <c r="G5" s="306"/>
      <c r="H5" s="287"/>
      <c r="I5" s="294"/>
      <c r="J5" s="295"/>
      <c r="K5" s="296"/>
    </row>
    <row r="6" spans="1:17" s="239" customFormat="1" ht="15.75">
      <c r="A6" s="238" t="s">
        <v>322</v>
      </c>
      <c r="B6" s="292" t="s">
        <v>323</v>
      </c>
      <c r="C6" s="293"/>
      <c r="D6" s="293"/>
      <c r="E6" s="293"/>
      <c r="F6" s="293"/>
      <c r="G6" s="293"/>
      <c r="H6" s="287"/>
      <c r="I6" s="294"/>
      <c r="J6" s="295"/>
      <c r="K6" s="296"/>
      <c r="Q6" s="240"/>
    </row>
    <row r="7" spans="1:11" ht="16.5" thickBot="1">
      <c r="A7" s="241" t="s">
        <v>324</v>
      </c>
      <c r="B7" s="279" t="s">
        <v>325</v>
      </c>
      <c r="C7" s="280"/>
      <c r="D7" s="280"/>
      <c r="E7" s="280"/>
      <c r="F7" s="280"/>
      <c r="G7" s="280"/>
      <c r="H7" s="288"/>
      <c r="I7" s="297"/>
      <c r="J7" s="298"/>
      <c r="K7" s="299"/>
    </row>
    <row r="8" spans="1:11" ht="16.5" thickBot="1">
      <c r="A8" t="s">
        <v>326</v>
      </c>
      <c r="B8" s="242"/>
      <c r="C8" s="234"/>
      <c r="D8" s="242"/>
      <c r="E8" s="242"/>
      <c r="F8" s="243" t="s">
        <v>327</v>
      </c>
      <c r="G8" s="244"/>
      <c r="H8" s="242"/>
      <c r="K8" s="245"/>
    </row>
    <row r="9" spans="1:17" ht="16.5" thickBot="1">
      <c r="A9" t="s">
        <v>328</v>
      </c>
      <c r="B9" s="242"/>
      <c r="C9" s="234"/>
      <c r="D9" s="242"/>
      <c r="E9" s="242"/>
      <c r="F9" s="246">
        <v>0.27</v>
      </c>
      <c r="G9" s="244"/>
      <c r="H9" s="242"/>
      <c r="K9" s="245"/>
      <c r="L9" s="281" t="s">
        <v>329</v>
      </c>
      <c r="M9" s="282"/>
      <c r="N9" s="282"/>
      <c r="O9" s="282"/>
      <c r="P9" s="282"/>
      <c r="Q9" s="283"/>
    </row>
    <row r="10" spans="1:17" ht="54" customHeight="1">
      <c r="A10" s="247" t="s">
        <v>308</v>
      </c>
      <c r="B10" s="248" t="s">
        <v>298</v>
      </c>
      <c r="C10" s="249" t="s">
        <v>330</v>
      </c>
      <c r="D10" s="248" t="s">
        <v>275</v>
      </c>
      <c r="E10" s="248" t="s">
        <v>299</v>
      </c>
      <c r="F10" s="248" t="s">
        <v>300</v>
      </c>
      <c r="G10" s="248" t="s">
        <v>301</v>
      </c>
      <c r="H10" s="248" t="s">
        <v>302</v>
      </c>
      <c r="I10" s="248" t="s">
        <v>303</v>
      </c>
      <c r="J10" s="248" t="s">
        <v>304</v>
      </c>
      <c r="K10" s="250" t="s">
        <v>305</v>
      </c>
      <c r="L10" s="251" t="s">
        <v>331</v>
      </c>
      <c r="M10" s="251" t="s">
        <v>332</v>
      </c>
      <c r="N10" s="251" t="s">
        <v>333</v>
      </c>
      <c r="O10" s="251" t="s">
        <v>334</v>
      </c>
      <c r="P10" s="251" t="s">
        <v>335</v>
      </c>
      <c r="Q10" s="252" t="s">
        <v>306</v>
      </c>
    </row>
    <row r="11" spans="1:17" ht="15.75" hidden="1">
      <c r="A11" s="228" t="s">
        <v>336</v>
      </c>
      <c r="B11" s="229">
        <v>61</v>
      </c>
      <c r="C11" s="230">
        <v>1.0763167747709843</v>
      </c>
      <c r="D11" s="231">
        <v>0.7750119536768222</v>
      </c>
      <c r="E11" s="231">
        <v>0.03351408401335328</v>
      </c>
      <c r="F11" s="230">
        <v>0.6874090859414096</v>
      </c>
      <c r="G11" s="231">
        <v>0.11234408434335016</v>
      </c>
      <c r="H11" s="230">
        <v>0.7710888722246941</v>
      </c>
      <c r="I11" s="232">
        <v>0.7654179426038674</v>
      </c>
      <c r="J11" s="231">
        <v>0.5773635026347075</v>
      </c>
      <c r="K11" s="233">
        <v>0.14314040495301117</v>
      </c>
      <c r="L11" s="230">
        <v>0.7384663721408828</v>
      </c>
      <c r="M11" s="253">
        <v>0.9101819901547804</v>
      </c>
      <c r="N11" s="230">
        <v>0.7842789705942915</v>
      </c>
      <c r="O11" s="230">
        <v>0.8679813153566758</v>
      </c>
      <c r="P11" s="230">
        <v>0.9349531429448596</v>
      </c>
      <c r="Q11" s="234">
        <f>AVERAGE('[1]Industry Averages'!$H11,'[1]Industry Averages'!$L11:$P11)</f>
        <v>0.8344917772360306</v>
      </c>
    </row>
    <row r="12" spans="1:17" ht="15.75" hidden="1">
      <c r="A12" s="228" t="s">
        <v>337</v>
      </c>
      <c r="B12" s="229">
        <v>72</v>
      </c>
      <c r="C12" s="230">
        <v>1.0654116800938749</v>
      </c>
      <c r="D12" s="231">
        <v>0.33049234762992463</v>
      </c>
      <c r="E12" s="231">
        <v>0.07367110289795582</v>
      </c>
      <c r="F12" s="230">
        <v>0.8583311983577223</v>
      </c>
      <c r="G12" s="231">
        <v>0.059271571639640884</v>
      </c>
      <c r="H12" s="230">
        <v>0.9103025999155656</v>
      </c>
      <c r="I12" s="232">
        <v>0.5939983545128922</v>
      </c>
      <c r="J12" s="231">
        <v>0.34892933167879187</v>
      </c>
      <c r="K12" s="233">
        <v>0.1641530321195135</v>
      </c>
      <c r="L12" s="230">
        <v>1.1953920656189123</v>
      </c>
      <c r="M12" s="230">
        <v>0.9370323510998964</v>
      </c>
      <c r="N12" s="230">
        <v>0.9923323212910212</v>
      </c>
      <c r="O12" s="230">
        <v>1.09222603297197</v>
      </c>
      <c r="P12" s="230">
        <v>1.078522159887352</v>
      </c>
      <c r="Q12" s="234">
        <f>AVERAGE('[1]Industry Averages'!$H12,'[1]Industry Averages'!$L12:$P12)</f>
        <v>1.0343012551307862</v>
      </c>
    </row>
    <row r="13" spans="1:17" ht="15.75" hidden="1">
      <c r="A13" s="228" t="s">
        <v>338</v>
      </c>
      <c r="B13" s="229">
        <v>17</v>
      </c>
      <c r="C13" s="230">
        <v>1.6081637004838845</v>
      </c>
      <c r="D13" s="231">
        <v>1.6135924366849328</v>
      </c>
      <c r="E13" s="231">
        <v>0.06003440729663929</v>
      </c>
      <c r="F13" s="230">
        <v>0.7383934534642957</v>
      </c>
      <c r="G13" s="231">
        <v>0.19706866578678903</v>
      </c>
      <c r="H13" s="230">
        <v>0.9137325131809052</v>
      </c>
      <c r="I13" s="232">
        <v>0.654277792416702</v>
      </c>
      <c r="J13" s="231">
        <v>0.4615078958344</v>
      </c>
      <c r="K13" s="233">
        <v>0.48051244940865706</v>
      </c>
      <c r="L13" s="230">
        <v>0.8452993116296698</v>
      </c>
      <c r="M13" s="253">
        <v>0.7608122288356158</v>
      </c>
      <c r="N13" s="230">
        <v>0.6732804223588614</v>
      </c>
      <c r="O13" s="230">
        <v>0.6344901276087225</v>
      </c>
      <c r="P13" s="230">
        <v>0.8436729976274394</v>
      </c>
      <c r="Q13" s="234">
        <f>AVERAGE('[1]Industry Averages'!$H13,'[1]Industry Averages'!$L13:$P13)</f>
        <v>0.7785479335402022</v>
      </c>
    </row>
    <row r="14" spans="1:17" ht="15.75" hidden="1">
      <c r="A14" s="228" t="s">
        <v>339</v>
      </c>
      <c r="B14" s="229">
        <v>51</v>
      </c>
      <c r="C14" s="230">
        <v>1.0982186127658942</v>
      </c>
      <c r="D14" s="231">
        <v>0.3938907100154538</v>
      </c>
      <c r="E14" s="231">
        <v>0.04753481203797073</v>
      </c>
      <c r="F14" s="230">
        <v>0.8529586859867582</v>
      </c>
      <c r="G14" s="231">
        <v>0.0939112512307555</v>
      </c>
      <c r="H14" s="230">
        <v>0.9388644583027517</v>
      </c>
      <c r="I14" s="232">
        <v>0.6549355853398428</v>
      </c>
      <c r="J14" s="231">
        <v>0.4784359487657423</v>
      </c>
      <c r="K14" s="233">
        <v>0.10370235656915416</v>
      </c>
      <c r="L14" s="230">
        <v>0.8817528303813614</v>
      </c>
      <c r="M14" s="230">
        <v>0.7052309544423673</v>
      </c>
      <c r="N14" s="230">
        <v>0.8509572703612303</v>
      </c>
      <c r="O14" s="230">
        <v>0.7631729241326889</v>
      </c>
      <c r="P14" s="230">
        <v>0.8296410009433827</v>
      </c>
      <c r="Q14" s="234">
        <f>AVERAGE('[1]Industry Averages'!$H14,'[1]Industry Averages'!$L14:$P14)</f>
        <v>0.8282699064272969</v>
      </c>
    </row>
    <row r="15" spans="1:17" ht="15.75" hidden="1">
      <c r="A15" s="228" t="s">
        <v>340</v>
      </c>
      <c r="B15" s="229">
        <v>19</v>
      </c>
      <c r="C15" s="230">
        <v>1.2828255283085925</v>
      </c>
      <c r="D15" s="231">
        <v>0.3866561780141056</v>
      </c>
      <c r="E15" s="231">
        <v>0.07859909597771522</v>
      </c>
      <c r="F15" s="230">
        <v>1.0004418127335424</v>
      </c>
      <c r="G15" s="231">
        <v>0.047197522182389574</v>
      </c>
      <c r="H15" s="230">
        <v>1.0472517867264415</v>
      </c>
      <c r="I15" s="232">
        <v>0.7160330517933527</v>
      </c>
      <c r="J15" s="231">
        <v>0.4523696418680257</v>
      </c>
      <c r="K15" s="233">
        <v>0.2830165393699605</v>
      </c>
      <c r="L15" s="230">
        <v>0.47138066877424006</v>
      </c>
      <c r="M15" s="253">
        <v>0.37928329212752937</v>
      </c>
      <c r="N15" s="230">
        <v>0.5922619969125784</v>
      </c>
      <c r="O15" s="230">
        <v>0.3418710955309782</v>
      </c>
      <c r="P15" s="230">
        <v>0.5257350397759242</v>
      </c>
      <c r="Q15" s="234">
        <f>AVERAGE('[1]Industry Averages'!$H15,'[1]Industry Averages'!$L15:$P15)</f>
        <v>0.5596306466412818</v>
      </c>
    </row>
    <row r="16" spans="1:17" ht="15.75" hidden="1">
      <c r="A16" s="228" t="s">
        <v>341</v>
      </c>
      <c r="B16" s="229">
        <v>52</v>
      </c>
      <c r="C16" s="230">
        <v>1.2034979086361026</v>
      </c>
      <c r="D16" s="231">
        <v>0.24371078077571884</v>
      </c>
      <c r="E16" s="231">
        <v>0.07353818211464032</v>
      </c>
      <c r="F16" s="230">
        <v>1.0217241242699535</v>
      </c>
      <c r="G16" s="231">
        <v>0.06590444352299951</v>
      </c>
      <c r="H16" s="230">
        <v>1.091845771962285</v>
      </c>
      <c r="I16" s="232">
        <v>0.6981220208347135</v>
      </c>
      <c r="J16" s="231">
        <v>0.43164927127684694</v>
      </c>
      <c r="K16" s="233">
        <v>0.29292174623372735</v>
      </c>
      <c r="L16" s="230">
        <v>1.0847454262865814</v>
      </c>
      <c r="M16" s="230">
        <v>0.9367122347094665</v>
      </c>
      <c r="N16" s="230">
        <v>0.9200445636859333</v>
      </c>
      <c r="O16" s="230">
        <v>0.9678850643412212</v>
      </c>
      <c r="P16" s="230">
        <v>0.9469935769993065</v>
      </c>
      <c r="Q16" s="234">
        <f>AVERAGE('[1]Industry Averages'!$H16,'[1]Industry Averages'!$L16:$P16)</f>
        <v>0.991371106330799</v>
      </c>
    </row>
    <row r="17" spans="1:17" ht="15.75" hidden="1">
      <c r="A17" s="228" t="s">
        <v>342</v>
      </c>
      <c r="B17" s="229">
        <v>7</v>
      </c>
      <c r="C17" s="230">
        <v>0.8277079354664856</v>
      </c>
      <c r="D17" s="231">
        <v>2.1619243465300304</v>
      </c>
      <c r="E17" s="231">
        <v>0.16159911391537446</v>
      </c>
      <c r="F17" s="230">
        <v>0.3210404170162107</v>
      </c>
      <c r="G17" s="231">
        <v>0.4635730556921939</v>
      </c>
      <c r="H17" s="230">
        <v>0.5941448338327675</v>
      </c>
      <c r="I17" s="232">
        <v>0.34105410173881756</v>
      </c>
      <c r="J17" s="231">
        <v>0.21588164482905958</v>
      </c>
      <c r="K17" s="233" t="s">
        <v>343</v>
      </c>
      <c r="L17" s="230">
        <v>0.4735351267677558</v>
      </c>
      <c r="M17" s="253">
        <v>0.4052682637896448</v>
      </c>
      <c r="N17" s="230">
        <v>0.32250415910787117</v>
      </c>
      <c r="O17" s="230">
        <v>0.4282334507505517</v>
      </c>
      <c r="P17" s="230">
        <v>0.5595414670761663</v>
      </c>
      <c r="Q17" s="234">
        <f>AVERAGE('[1]Industry Averages'!$H17,'[1]Industry Averages'!$L17:$P17)</f>
        <v>0.4638712168874595</v>
      </c>
    </row>
    <row r="18" spans="1:17" ht="15.75" hidden="1">
      <c r="A18" s="228" t="s">
        <v>344</v>
      </c>
      <c r="B18" s="229">
        <v>598</v>
      </c>
      <c r="C18" s="230">
        <v>0.6448746960107257</v>
      </c>
      <c r="D18" s="231">
        <v>0.6124776761428328</v>
      </c>
      <c r="E18" s="231">
        <v>0.1641956583653112</v>
      </c>
      <c r="F18" s="230">
        <v>0.4456297542910697</v>
      </c>
      <c r="G18" s="231">
        <v>0.25741814282007525</v>
      </c>
      <c r="H18" s="230">
        <v>0.5979069759936423</v>
      </c>
      <c r="I18" s="232">
        <v>0.33050521986812614</v>
      </c>
      <c r="J18" s="231">
        <v>0.1948333710409514</v>
      </c>
      <c r="K18" s="233" t="s">
        <v>343</v>
      </c>
      <c r="L18" s="230">
        <v>0.3632766129587277</v>
      </c>
      <c r="M18" s="230">
        <v>0.36438911849532657</v>
      </c>
      <c r="N18" s="230">
        <v>0.38572641464055496</v>
      </c>
      <c r="O18" s="230">
        <v>0.4043516578768579</v>
      </c>
      <c r="P18" s="230">
        <v>0.4313155820626237</v>
      </c>
      <c r="Q18" s="234">
        <f>AVERAGE('[1]Industry Averages'!$H18,'[1]Industry Averages'!$L18:$P18)</f>
        <v>0.4244943936712888</v>
      </c>
    </row>
    <row r="19" spans="1:17" ht="15.75" hidden="1">
      <c r="A19" s="228" t="s">
        <v>345</v>
      </c>
      <c r="B19" s="229">
        <v>23</v>
      </c>
      <c r="C19" s="230">
        <v>0.778263875057117</v>
      </c>
      <c r="D19" s="231">
        <v>0.2340599972205537</v>
      </c>
      <c r="E19" s="231">
        <v>0.05328919908273997</v>
      </c>
      <c r="F19" s="230">
        <v>0.6646920644448777</v>
      </c>
      <c r="G19" s="231">
        <v>0.01677221194971686</v>
      </c>
      <c r="H19" s="230">
        <v>0.6748569072566616</v>
      </c>
      <c r="I19" s="232">
        <v>0.6156343264761407</v>
      </c>
      <c r="J19" s="231">
        <v>0.37007991589511724</v>
      </c>
      <c r="K19" s="233">
        <v>0.4299581993849039</v>
      </c>
      <c r="L19" s="230">
        <v>0.8180933816000725</v>
      </c>
      <c r="M19" s="253">
        <v>0.7101372361212918</v>
      </c>
      <c r="N19" s="230">
        <v>1.1198147273755252</v>
      </c>
      <c r="O19" s="230">
        <v>1.0479649012287298</v>
      </c>
      <c r="P19" s="230">
        <v>0.9188825577761112</v>
      </c>
      <c r="Q19" s="234">
        <f>AVERAGE('[1]Industry Averages'!$H19,'[1]Industry Averages'!$L19:$P19)</f>
        <v>0.8816249518930656</v>
      </c>
    </row>
    <row r="20" spans="1:17" ht="15.75" hidden="1">
      <c r="A20" s="228" t="s">
        <v>346</v>
      </c>
      <c r="B20" s="229">
        <v>41</v>
      </c>
      <c r="C20" s="230">
        <v>0.7912608446043524</v>
      </c>
      <c r="D20" s="231">
        <v>0.2160063675242038</v>
      </c>
      <c r="E20" s="231">
        <v>0.03322139426520664</v>
      </c>
      <c r="F20" s="230">
        <v>0.683485650234102</v>
      </c>
      <c r="G20" s="231">
        <v>0.03388044873830433</v>
      </c>
      <c r="H20" s="230">
        <v>0.7063079859174041</v>
      </c>
      <c r="I20" s="232">
        <v>0.7604891113952991</v>
      </c>
      <c r="J20" s="231">
        <v>0.4969504572395075</v>
      </c>
      <c r="K20" s="233">
        <v>0.07156656669073047</v>
      </c>
      <c r="L20" s="230">
        <v>0.9893615587239133</v>
      </c>
      <c r="M20" s="230">
        <v>0.7781055630963416</v>
      </c>
      <c r="N20" s="230">
        <v>0.6268055812355047</v>
      </c>
      <c r="O20" s="230">
        <v>1.0445632745746374</v>
      </c>
      <c r="P20" s="230">
        <v>1.0907131928183842</v>
      </c>
      <c r="Q20" s="234">
        <f>AVERAGE('[1]Industry Averages'!$H20,'[1]Industry Averages'!$L20:$P20)</f>
        <v>0.8726428593943641</v>
      </c>
    </row>
    <row r="21" spans="1:17" ht="15.75" hidden="1">
      <c r="A21" s="228" t="s">
        <v>347</v>
      </c>
      <c r="B21" s="229">
        <v>29</v>
      </c>
      <c r="C21" s="230">
        <v>1.1290399914200455</v>
      </c>
      <c r="D21" s="231">
        <v>1.2171845050792807</v>
      </c>
      <c r="E21" s="231">
        <v>0.09257617364841382</v>
      </c>
      <c r="F21" s="230">
        <v>0.5978359941233503</v>
      </c>
      <c r="G21" s="231">
        <v>0.08498356612893392</v>
      </c>
      <c r="H21" s="230">
        <v>0.6497178189669959</v>
      </c>
      <c r="I21" s="232">
        <v>0.6274609763231741</v>
      </c>
      <c r="J21" s="231">
        <v>0.45557616657732153</v>
      </c>
      <c r="K21" s="233">
        <v>0.3101981285615866</v>
      </c>
      <c r="L21" s="230">
        <v>0.7536637520408219</v>
      </c>
      <c r="M21" s="253">
        <v>0.7000400414716825</v>
      </c>
      <c r="N21" s="230">
        <v>0.6509782097672407</v>
      </c>
      <c r="O21" s="230">
        <v>0.5086546647315182</v>
      </c>
      <c r="P21" s="230">
        <v>0.729937390293151</v>
      </c>
      <c r="Q21" s="234">
        <f>AVERAGE('[1]Industry Averages'!$H21,'[1]Industry Averages'!$L21:$P21)</f>
        <v>0.6654986462119017</v>
      </c>
    </row>
    <row r="22" spans="1:17" ht="15.75" hidden="1">
      <c r="A22" s="228" t="s">
        <v>348</v>
      </c>
      <c r="B22" s="229">
        <v>39</v>
      </c>
      <c r="C22" s="230">
        <v>1.1318381741280126</v>
      </c>
      <c r="D22" s="231">
        <v>2.188765073017831</v>
      </c>
      <c r="E22" s="231">
        <v>0.09751915848830886</v>
      </c>
      <c r="F22" s="230">
        <v>0.43569128732998996</v>
      </c>
      <c r="G22" s="231">
        <v>0.2448265600282899</v>
      </c>
      <c r="H22" s="230">
        <v>0.5727437184612131</v>
      </c>
      <c r="I22" s="232">
        <v>0.6202460920435083</v>
      </c>
      <c r="J22" s="231">
        <v>0.3590279319865953</v>
      </c>
      <c r="K22" s="233">
        <v>0.5093537120765153</v>
      </c>
      <c r="L22" s="230">
        <v>0.45570813127557197</v>
      </c>
      <c r="M22" s="230">
        <v>0.42127089286675984</v>
      </c>
      <c r="N22" s="230">
        <v>0.5441746682636267</v>
      </c>
      <c r="O22" s="230">
        <v>0.4576710177663197</v>
      </c>
      <c r="P22" s="230">
        <v>0.5676743238719565</v>
      </c>
      <c r="Q22" s="234">
        <f>AVERAGE('[1]Industry Averages'!$H22,'[1]Industry Averages'!$L22:$P22)</f>
        <v>0.5032071254175746</v>
      </c>
    </row>
    <row r="23" spans="1:17" ht="15.75" hidden="1">
      <c r="A23" s="228" t="s">
        <v>349</v>
      </c>
      <c r="B23" s="229">
        <v>42</v>
      </c>
      <c r="C23" s="230">
        <v>1.0884900729483686</v>
      </c>
      <c r="D23" s="231">
        <v>0.26288748071543716</v>
      </c>
      <c r="E23" s="231">
        <v>0.15153315566999617</v>
      </c>
      <c r="F23" s="230">
        <v>0.9132334038858689</v>
      </c>
      <c r="G23" s="231">
        <v>0.05886687015183337</v>
      </c>
      <c r="H23" s="230">
        <v>0.9684967527337779</v>
      </c>
      <c r="I23" s="232">
        <v>0.5248142000353953</v>
      </c>
      <c r="J23" s="231">
        <v>0.3399320710459472</v>
      </c>
      <c r="K23" s="233">
        <v>0.654351318255528</v>
      </c>
      <c r="L23" s="230">
        <v>0.9803523618705265</v>
      </c>
      <c r="M23" s="253">
        <v>0.8695294006831317</v>
      </c>
      <c r="N23" s="230">
        <v>0.98593416861193</v>
      </c>
      <c r="O23" s="230">
        <v>0.9149343033203543</v>
      </c>
      <c r="P23" s="230">
        <v>1.0185312839204805</v>
      </c>
      <c r="Q23" s="234">
        <f>AVERAGE('[1]Industry Averages'!$H23,'[1]Industry Averages'!$L23:$P23)</f>
        <v>0.9562963785233668</v>
      </c>
    </row>
    <row r="24" spans="1:17" ht="15.75" hidden="1">
      <c r="A24" s="228" t="s">
        <v>350</v>
      </c>
      <c r="B24" s="229">
        <v>169</v>
      </c>
      <c r="C24" s="230">
        <v>0.9267932361238046</v>
      </c>
      <c r="D24" s="231">
        <v>0.24717605900290085</v>
      </c>
      <c r="E24" s="231">
        <v>0.07433478957503252</v>
      </c>
      <c r="F24" s="230">
        <v>0.7851262204759333</v>
      </c>
      <c r="G24" s="231">
        <v>0.05408863463685215</v>
      </c>
      <c r="H24" s="230">
        <v>0.8285116002563457</v>
      </c>
      <c r="I24" s="232">
        <v>0.6474000890351246</v>
      </c>
      <c r="J24" s="231">
        <v>0.4564535314466953</v>
      </c>
      <c r="K24" s="233">
        <v>0.1831908036030513</v>
      </c>
      <c r="L24" s="230">
        <v>0.9498269783318233</v>
      </c>
      <c r="M24" s="230">
        <v>0.8491443052867629</v>
      </c>
      <c r="N24" s="230">
        <v>1.0067303638556147</v>
      </c>
      <c r="O24" s="230">
        <v>1.0001911265533716</v>
      </c>
      <c r="P24" s="230">
        <v>0.8948866171646999</v>
      </c>
      <c r="Q24" s="234">
        <f>AVERAGE('[1]Industry Averages'!$H24,'[1]Industry Averages'!$L24:$P24)</f>
        <v>0.9215484985747698</v>
      </c>
    </row>
    <row r="25" spans="1:17" ht="15.75" hidden="1">
      <c r="A25" s="228" t="s">
        <v>351</v>
      </c>
      <c r="B25" s="229">
        <v>13</v>
      </c>
      <c r="C25" s="230">
        <v>0.9429659094015693</v>
      </c>
      <c r="D25" s="231">
        <v>0.5196345362085457</v>
      </c>
      <c r="E25" s="231">
        <v>0.18974625352701427</v>
      </c>
      <c r="F25" s="230">
        <v>0.6836389507524693</v>
      </c>
      <c r="G25" s="231">
        <v>0.024082516538514148</v>
      </c>
      <c r="H25" s="230">
        <v>0.6982205235535328</v>
      </c>
      <c r="I25" s="232">
        <v>0.4218908204610394</v>
      </c>
      <c r="J25" s="231">
        <v>0.32015889451441987</v>
      </c>
      <c r="K25" s="233">
        <v>0.3105618289251567</v>
      </c>
      <c r="L25" s="230">
        <v>0.8852767872810033</v>
      </c>
      <c r="M25" s="253">
        <v>0.8202496706798861</v>
      </c>
      <c r="N25" s="230">
        <v>0.6674683447821269</v>
      </c>
      <c r="O25" s="230">
        <v>0.761515774451065</v>
      </c>
      <c r="P25" s="230">
        <v>0.776608279328833</v>
      </c>
      <c r="Q25" s="234">
        <f>AVERAGE('[1]Industry Averages'!$H25,'[1]Industry Averages'!$L25:$P25)</f>
        <v>0.7682232300127413</v>
      </c>
    </row>
    <row r="26" spans="1:17" ht="15.75" hidden="1">
      <c r="A26" s="228" t="s">
        <v>352</v>
      </c>
      <c r="B26" s="229">
        <v>48</v>
      </c>
      <c r="C26" s="230">
        <v>0.9934776101041584</v>
      </c>
      <c r="D26" s="231">
        <v>0.5511753121542035</v>
      </c>
      <c r="E26" s="231">
        <v>0.029781327831132524</v>
      </c>
      <c r="F26" s="230">
        <v>0.708433670845801</v>
      </c>
      <c r="G26" s="231">
        <v>0.07002218013929577</v>
      </c>
      <c r="H26" s="230">
        <v>0.7591788658675822</v>
      </c>
      <c r="I26" s="232">
        <v>0.6892014660514049</v>
      </c>
      <c r="J26" s="231">
        <v>0.48059008560792</v>
      </c>
      <c r="K26" s="233">
        <v>0.33691082213197837</v>
      </c>
      <c r="L26" s="230">
        <v>0.8072569695201738</v>
      </c>
      <c r="M26" s="230">
        <v>0.6777352271033878</v>
      </c>
      <c r="N26" s="230">
        <v>0.9648998854705882</v>
      </c>
      <c r="O26" s="230">
        <v>1.1226945412373202</v>
      </c>
      <c r="P26" s="230">
        <v>0.9929566124984756</v>
      </c>
      <c r="Q26" s="234">
        <f>AVERAGE('[1]Industry Averages'!$H26,'[1]Industry Averages'!$L26:$P26)</f>
        <v>0.8874536836162547</v>
      </c>
    </row>
    <row r="27" spans="1:17" ht="15.75" hidden="1">
      <c r="A27" s="228" t="s">
        <v>353</v>
      </c>
      <c r="B27" s="229">
        <v>5</v>
      </c>
      <c r="C27" s="230">
        <v>1.3627228737800379</v>
      </c>
      <c r="D27" s="231">
        <v>0.5809987011977505</v>
      </c>
      <c r="E27" s="231">
        <v>0.012451361867704281</v>
      </c>
      <c r="F27" s="230">
        <v>0.9568815915850458</v>
      </c>
      <c r="G27" s="231">
        <v>0.07642973674583259</v>
      </c>
      <c r="H27" s="230">
        <v>1.0324036655167612</v>
      </c>
      <c r="I27" s="232">
        <v>0.5311759398367519</v>
      </c>
      <c r="J27" s="231">
        <v>0.3616124741436054</v>
      </c>
      <c r="K27" s="233">
        <v>0.2987743653388386</v>
      </c>
      <c r="L27" s="230">
        <v>1.2650470656106723</v>
      </c>
      <c r="M27" s="253">
        <v>1.2197952276165127</v>
      </c>
      <c r="N27" s="230">
        <v>1.7946860305975219</v>
      </c>
      <c r="O27" s="230">
        <v>1.4913554180375088</v>
      </c>
      <c r="P27" s="230">
        <v>1.2147165368811397</v>
      </c>
      <c r="Q27" s="234">
        <f>AVERAGE('[1]Industry Averages'!$H27,'[1]Industry Averages'!$L27:$P27)</f>
        <v>1.3363339907100196</v>
      </c>
    </row>
    <row r="28" spans="1:17" ht="15.75" hidden="1">
      <c r="A28" s="228" t="s">
        <v>354</v>
      </c>
      <c r="B28" s="229">
        <v>97</v>
      </c>
      <c r="C28" s="230">
        <v>0.9265920088277176</v>
      </c>
      <c r="D28" s="231">
        <v>0.25352808851211345</v>
      </c>
      <c r="E28" s="231">
        <v>0.0643416035484044</v>
      </c>
      <c r="F28" s="230">
        <v>0.7818843653591911</v>
      </c>
      <c r="G28" s="231">
        <v>0.044399267368352716</v>
      </c>
      <c r="H28" s="230">
        <v>0.8166923465684208</v>
      </c>
      <c r="I28" s="232">
        <v>0.612967400028414</v>
      </c>
      <c r="J28" s="231">
        <v>0.38541268779569865</v>
      </c>
      <c r="K28" s="233">
        <v>0.12478010384276039</v>
      </c>
      <c r="L28" s="230">
        <v>1.0143943542009635</v>
      </c>
      <c r="M28" s="230">
        <v>0.9815033284538207</v>
      </c>
      <c r="N28" s="230">
        <v>0.9484995643581249</v>
      </c>
      <c r="O28" s="230">
        <v>0.9890237899947718</v>
      </c>
      <c r="P28" s="230">
        <v>0.9648570942816654</v>
      </c>
      <c r="Q28" s="234">
        <f>AVERAGE('[1]Industry Averages'!$H28,'[1]Industry Averages'!$L28:$P28)</f>
        <v>0.9524950796429611</v>
      </c>
    </row>
    <row r="29" spans="1:17" ht="15.75" hidden="1">
      <c r="A29" s="228" t="s">
        <v>355</v>
      </c>
      <c r="B29" s="229">
        <v>29</v>
      </c>
      <c r="C29" s="230">
        <v>0.8276705451096317</v>
      </c>
      <c r="D29" s="231">
        <v>0.946294871981451</v>
      </c>
      <c r="E29" s="231">
        <v>0</v>
      </c>
      <c r="F29" s="230">
        <v>0.48951553531099534</v>
      </c>
      <c r="G29" s="231">
        <v>0.12924940793252276</v>
      </c>
      <c r="H29" s="230">
        <v>0.5594524496194488</v>
      </c>
      <c r="I29" s="232">
        <v>0.7276065707572446</v>
      </c>
      <c r="J29" s="231">
        <v>0.4227402783807622</v>
      </c>
      <c r="K29" s="233">
        <v>1.6616574748249267</v>
      </c>
      <c r="L29" s="230">
        <v>0.38687819831720366</v>
      </c>
      <c r="M29" s="253">
        <v>0.6054033794571696</v>
      </c>
      <c r="N29" s="230">
        <v>1.0423911214911201</v>
      </c>
      <c r="O29" s="230">
        <v>0.967284291647994</v>
      </c>
      <c r="P29" s="230">
        <v>1.0486643640232785</v>
      </c>
      <c r="Q29" s="234">
        <f>AVERAGE('[1]Industry Averages'!$H29,'[1]Industry Averages'!$L29:$P29)</f>
        <v>0.7683456340927024</v>
      </c>
    </row>
    <row r="30" spans="1:17" ht="15.75" hidden="1">
      <c r="A30" s="228" t="s">
        <v>356</v>
      </c>
      <c r="B30" s="229">
        <v>116</v>
      </c>
      <c r="C30" s="230">
        <v>1.1172533064231442</v>
      </c>
      <c r="D30" s="231">
        <v>0.3974609495353765</v>
      </c>
      <c r="E30" s="231">
        <v>0.05545575670795228</v>
      </c>
      <c r="F30" s="230">
        <v>0.8659894921590673</v>
      </c>
      <c r="G30" s="231">
        <v>0.07892513345106165</v>
      </c>
      <c r="H30" s="230">
        <v>0.9376812492225349</v>
      </c>
      <c r="I30" s="232">
        <v>0.6799466162123905</v>
      </c>
      <c r="J30" s="231">
        <v>0.4589086089029444</v>
      </c>
      <c r="K30" s="233">
        <v>0.11402605083073634</v>
      </c>
      <c r="L30" s="230">
        <v>0.9999471342974805</v>
      </c>
      <c r="M30" s="230">
        <v>0.8307121872975409</v>
      </c>
      <c r="N30" s="230">
        <v>0.9440317653237997</v>
      </c>
      <c r="O30" s="230">
        <v>1.0462592460215911</v>
      </c>
      <c r="P30" s="230">
        <v>0.9528662646292019</v>
      </c>
      <c r="Q30" s="234">
        <f>AVERAGE('[1]Industry Averages'!$H30,'[1]Industry Averages'!$L30:$P30)</f>
        <v>0.9519163077986915</v>
      </c>
    </row>
    <row r="31" spans="1:17" ht="15.75" hidden="1">
      <c r="A31" s="228" t="s">
        <v>357</v>
      </c>
      <c r="B31" s="229">
        <v>52</v>
      </c>
      <c r="C31" s="230">
        <v>1.1840744332992201</v>
      </c>
      <c r="D31" s="231">
        <v>0.09355152120512167</v>
      </c>
      <c r="E31" s="231">
        <v>0.03711945825392715</v>
      </c>
      <c r="F31" s="230">
        <v>1.1083802524548843</v>
      </c>
      <c r="G31" s="231">
        <v>0.027241204335115593</v>
      </c>
      <c r="H31" s="230">
        <v>1.1385519827896617</v>
      </c>
      <c r="I31" s="232">
        <v>0.6473677007041652</v>
      </c>
      <c r="J31" s="231">
        <v>0.42866445573502415</v>
      </c>
      <c r="K31" s="233">
        <v>0.16735350144774488</v>
      </c>
      <c r="L31" s="230">
        <v>1.219678251088295</v>
      </c>
      <c r="M31" s="253">
        <v>0.9437684959659318</v>
      </c>
      <c r="N31" s="230">
        <v>0.9283256274404466</v>
      </c>
      <c r="O31" s="230">
        <v>1.4982789281613096</v>
      </c>
      <c r="P31" s="230">
        <v>1.6400833392351297</v>
      </c>
      <c r="Q31" s="234">
        <f>AVERAGE('[1]Industry Averages'!$H31,'[1]Industry Averages'!$L31:$P31)</f>
        <v>1.2281144374467956</v>
      </c>
    </row>
    <row r="32" spans="1:17" ht="15.75" hidden="1">
      <c r="A32" s="228" t="s">
        <v>358</v>
      </c>
      <c r="B32" s="229">
        <v>46</v>
      </c>
      <c r="C32" s="230">
        <v>1.0210954372727519</v>
      </c>
      <c r="D32" s="231">
        <v>0.3477958824725394</v>
      </c>
      <c r="E32" s="231">
        <v>0.10786552631266291</v>
      </c>
      <c r="F32" s="230">
        <v>0.8143414714611544</v>
      </c>
      <c r="G32" s="231">
        <v>0.06635250000866832</v>
      </c>
      <c r="H32" s="230">
        <v>0.8701154085863171</v>
      </c>
      <c r="I32" s="232">
        <v>0.5214077058097009</v>
      </c>
      <c r="J32" s="231">
        <v>0.3339082351055017</v>
      </c>
      <c r="K32" s="233">
        <v>0.25624205289121227</v>
      </c>
      <c r="L32" s="230">
        <v>1.178961428130513</v>
      </c>
      <c r="M32" s="230">
        <v>1.0238598785072637</v>
      </c>
      <c r="N32" s="230">
        <v>0.9525776924015863</v>
      </c>
      <c r="O32" s="230">
        <v>1.149597054125011</v>
      </c>
      <c r="P32" s="230">
        <v>1.10359654774166</v>
      </c>
      <c r="Q32" s="234">
        <f>AVERAGE('[1]Industry Averages'!$H32,'[1]Industry Averages'!$L32:$P32)</f>
        <v>1.0464513349153919</v>
      </c>
    </row>
    <row r="33" spans="1:17" ht="15.75" hidden="1">
      <c r="A33" s="228" t="s">
        <v>359</v>
      </c>
      <c r="B33" s="229">
        <v>29</v>
      </c>
      <c r="C33" s="230">
        <v>1.0248022870265143</v>
      </c>
      <c r="D33" s="231">
        <v>0.2973766056270576</v>
      </c>
      <c r="E33" s="231">
        <v>0.06522154673645567</v>
      </c>
      <c r="F33" s="230">
        <v>0.8420137891871654</v>
      </c>
      <c r="G33" s="231">
        <v>0.05701481962514751</v>
      </c>
      <c r="H33" s="230">
        <v>0.8910295956839558</v>
      </c>
      <c r="I33" s="232">
        <v>0.6070101106392262</v>
      </c>
      <c r="J33" s="231">
        <v>0.2993738242593451</v>
      </c>
      <c r="K33" s="233">
        <v>0.43941593669487394</v>
      </c>
      <c r="L33" s="230">
        <v>0.735705629144112</v>
      </c>
      <c r="M33" s="253">
        <v>0.6293062723719831</v>
      </c>
      <c r="N33" s="230">
        <v>1.013544009780858</v>
      </c>
      <c r="O33" s="230">
        <v>1.1438090814341535</v>
      </c>
      <c r="P33" s="230">
        <v>1.2484828302966493</v>
      </c>
      <c r="Q33" s="234">
        <f>AVERAGE('[1]Industry Averages'!$H33,'[1]Industry Averages'!$L33:$P33)</f>
        <v>0.9436462364519519</v>
      </c>
    </row>
    <row r="34" spans="1:17" ht="15.75" hidden="1">
      <c r="A34" s="228" t="s">
        <v>360</v>
      </c>
      <c r="B34" s="229">
        <v>547</v>
      </c>
      <c r="C34" s="230">
        <v>0.88621166971942</v>
      </c>
      <c r="D34" s="231">
        <v>0.1549974913516464</v>
      </c>
      <c r="E34" s="231">
        <v>0.0052137504683204315</v>
      </c>
      <c r="F34" s="230">
        <v>0.7961309146876441</v>
      </c>
      <c r="G34" s="231">
        <v>0.06502115828119266</v>
      </c>
      <c r="H34" s="230">
        <v>0.8504659203376359</v>
      </c>
      <c r="I34" s="232">
        <v>0.6268843356537072</v>
      </c>
      <c r="J34" s="231">
        <v>0.501020020931708</v>
      </c>
      <c r="K34" s="233">
        <v>0.3768542529281178</v>
      </c>
      <c r="L34" s="230">
        <v>1.1948507312665528</v>
      </c>
      <c r="M34" s="230">
        <v>1.2459331067907498</v>
      </c>
      <c r="N34" s="230">
        <v>1.356530917137498</v>
      </c>
      <c r="O34" s="230">
        <v>1.4307835597315306</v>
      </c>
      <c r="P34" s="230">
        <v>1.3891731337867141</v>
      </c>
      <c r="Q34" s="234">
        <f>AVERAGE('[1]Industry Averages'!$H34,'[1]Industry Averages'!$L34:$P34)</f>
        <v>1.2446228948417801</v>
      </c>
    </row>
    <row r="35" spans="1:17" ht="15.75" hidden="1">
      <c r="A35" s="228" t="s">
        <v>361</v>
      </c>
      <c r="B35" s="229">
        <v>287</v>
      </c>
      <c r="C35" s="230">
        <v>0.9082184036647888</v>
      </c>
      <c r="D35" s="231">
        <v>0.1818073769864819</v>
      </c>
      <c r="E35" s="231">
        <v>0.01877896151198039</v>
      </c>
      <c r="F35" s="230">
        <v>0.8018035318644453</v>
      </c>
      <c r="G35" s="231">
        <v>0.04236937976834746</v>
      </c>
      <c r="H35" s="230">
        <v>0.8361109611877694</v>
      </c>
      <c r="I35" s="232">
        <v>0.6895665864028978</v>
      </c>
      <c r="J35" s="231">
        <v>0.5545237555574154</v>
      </c>
      <c r="K35" s="233">
        <v>0.07699516347222402</v>
      </c>
      <c r="L35" s="230">
        <v>0.939009770823584</v>
      </c>
      <c r="M35" s="253">
        <v>0.9259313110203178</v>
      </c>
      <c r="N35" s="230">
        <v>1.1295686400812541</v>
      </c>
      <c r="O35" s="230">
        <v>1.3790871702678402</v>
      </c>
      <c r="P35" s="230">
        <v>1.2856575366949226</v>
      </c>
      <c r="Q35" s="234">
        <f>AVERAGE('[1]Industry Averages'!$H35,'[1]Industry Averages'!$L35:$P35)</f>
        <v>1.082560898345948</v>
      </c>
    </row>
    <row r="36" spans="1:17" ht="15.75" hidden="1">
      <c r="A36" s="228" t="s">
        <v>362</v>
      </c>
      <c r="B36" s="229">
        <v>38</v>
      </c>
      <c r="C36" s="230">
        <v>1.1476809803615506</v>
      </c>
      <c r="D36" s="231">
        <v>0.24332358076805904</v>
      </c>
      <c r="E36" s="231">
        <v>0.04016725064312826</v>
      </c>
      <c r="F36" s="230">
        <v>0.9745715293663358</v>
      </c>
      <c r="G36" s="231">
        <v>0.08971666139151865</v>
      </c>
      <c r="H36" s="230">
        <v>1.0687032598564232</v>
      </c>
      <c r="I36" s="232">
        <v>0.6972376680814039</v>
      </c>
      <c r="J36" s="231">
        <v>0.5572674495767506</v>
      </c>
      <c r="K36" s="233">
        <v>0.3721045411021845</v>
      </c>
      <c r="L36" s="230">
        <v>0.859296431522616</v>
      </c>
      <c r="M36" s="230">
        <v>1.0467335023136517</v>
      </c>
      <c r="N36" s="230">
        <v>0.9581616521364766</v>
      </c>
      <c r="O36" s="230">
        <v>1.1083755117525074</v>
      </c>
      <c r="P36" s="230">
        <v>1.3560146590000444</v>
      </c>
      <c r="Q36" s="234">
        <f>AVERAGE('[1]Industry Averages'!$H36,'[1]Industry Averages'!$L36:$P36)</f>
        <v>1.0662141694302865</v>
      </c>
    </row>
    <row r="37" spans="1:17" ht="15.75" hidden="1">
      <c r="A37" s="228" t="s">
        <v>363</v>
      </c>
      <c r="B37" s="229">
        <v>122</v>
      </c>
      <c r="C37" s="230">
        <v>1.0590362036719883</v>
      </c>
      <c r="D37" s="231">
        <v>0.15350127671108754</v>
      </c>
      <c r="E37" s="231">
        <v>0.04442734708681946</v>
      </c>
      <c r="F37" s="230">
        <v>0.9523227862902593</v>
      </c>
      <c r="G37" s="231">
        <v>0.04896668132220006</v>
      </c>
      <c r="H37" s="230">
        <v>1.0001547798510189</v>
      </c>
      <c r="I37" s="232">
        <v>0.7198507271578982</v>
      </c>
      <c r="J37" s="231">
        <v>0.5511942445541246</v>
      </c>
      <c r="K37" s="233">
        <v>0.1473206499543066</v>
      </c>
      <c r="L37" s="230">
        <v>1.0305869828588605</v>
      </c>
      <c r="M37" s="253">
        <v>1.0350924136130288</v>
      </c>
      <c r="N37" s="230">
        <v>1.0244695712358811</v>
      </c>
      <c r="O37" s="230">
        <v>1.1823979253907428</v>
      </c>
      <c r="P37" s="230">
        <v>1.307118859086069</v>
      </c>
      <c r="Q37" s="234">
        <f>AVERAGE('[1]Industry Averages'!$H37,'[1]Industry Averages'!$L37:$P37)</f>
        <v>1.0966367553392666</v>
      </c>
    </row>
    <row r="38" spans="1:17" ht="15.75" hidden="1">
      <c r="A38" s="228" t="s">
        <v>364</v>
      </c>
      <c r="B38" s="229">
        <v>22</v>
      </c>
      <c r="C38" s="230">
        <v>0.9553526613630773</v>
      </c>
      <c r="D38" s="231">
        <v>0.09503056730415893</v>
      </c>
      <c r="E38" s="231">
        <v>0.010476143971700465</v>
      </c>
      <c r="F38" s="230">
        <v>0.8933770294385229</v>
      </c>
      <c r="G38" s="231">
        <v>0.11618993296373956</v>
      </c>
      <c r="H38" s="230">
        <v>1.0100437842578767</v>
      </c>
      <c r="I38" s="232">
        <v>0.6915080760914007</v>
      </c>
      <c r="J38" s="231">
        <v>0.549089075674876</v>
      </c>
      <c r="K38" s="233">
        <v>3.249903422500001</v>
      </c>
      <c r="L38" s="230">
        <v>1.164240864957417</v>
      </c>
      <c r="M38" s="230">
        <v>0.9713380466449411</v>
      </c>
      <c r="N38" s="230">
        <v>1.0791543873676892</v>
      </c>
      <c r="O38" s="230">
        <v>1.2240277060430294</v>
      </c>
      <c r="P38" s="230">
        <v>1.25079435757328</v>
      </c>
      <c r="Q38" s="234">
        <f>AVERAGE('[1]Industry Averages'!$H38,'[1]Industry Averages'!$L38:$P38)</f>
        <v>1.1165998578073724</v>
      </c>
    </row>
    <row r="39" spans="1:17" ht="15.75" hidden="1">
      <c r="A39" s="228" t="s">
        <v>365</v>
      </c>
      <c r="B39" s="229">
        <v>157</v>
      </c>
      <c r="C39" s="230">
        <v>0.8852671542153301</v>
      </c>
      <c r="D39" s="231">
        <v>0.13483312211195572</v>
      </c>
      <c r="E39" s="231">
        <v>0.06114278937818243</v>
      </c>
      <c r="F39" s="230">
        <v>0.8059399522206778</v>
      </c>
      <c r="G39" s="231">
        <v>0.060907098784603306</v>
      </c>
      <c r="H39" s="230">
        <v>0.8572955659107067</v>
      </c>
      <c r="I39" s="232">
        <v>0.6440954277403236</v>
      </c>
      <c r="J39" s="231">
        <v>0.4386506757631673</v>
      </c>
      <c r="K39" s="233">
        <v>0.19570443248159244</v>
      </c>
      <c r="L39" s="230">
        <v>0.9797732715355728</v>
      </c>
      <c r="M39" s="253">
        <v>0.8258592072488711</v>
      </c>
      <c r="N39" s="230">
        <v>0.9133221236941327</v>
      </c>
      <c r="O39" s="230">
        <v>0.9606603035174501</v>
      </c>
      <c r="P39" s="230">
        <v>1.070921529276746</v>
      </c>
      <c r="Q39" s="234">
        <f>AVERAGE('[1]Industry Averages'!$H39,'[1]Industry Averages'!$L39:$P39)</f>
        <v>0.9346386668639132</v>
      </c>
    </row>
    <row r="40" spans="1:17" ht="15.75" hidden="1">
      <c r="A40" s="228" t="s">
        <v>366</v>
      </c>
      <c r="B40" s="229">
        <v>61</v>
      </c>
      <c r="C40" s="230">
        <v>1.0564199824615637</v>
      </c>
      <c r="D40" s="231">
        <v>0.2823585739128366</v>
      </c>
      <c r="E40" s="231">
        <v>0.09306904002569362</v>
      </c>
      <c r="F40" s="230">
        <v>0.8758817048252736</v>
      </c>
      <c r="G40" s="231">
        <v>0.08345374693428652</v>
      </c>
      <c r="H40" s="230">
        <v>0.9536904561931626</v>
      </c>
      <c r="I40" s="232">
        <v>0.6438464447241811</v>
      </c>
      <c r="J40" s="231">
        <v>0.42042611788262696</v>
      </c>
      <c r="K40" s="233">
        <v>0.1244690221655992</v>
      </c>
      <c r="L40" s="230">
        <v>1.0654127428021691</v>
      </c>
      <c r="M40" s="230">
        <v>1.0094288297404486</v>
      </c>
      <c r="N40" s="230">
        <v>1.128052653961941</v>
      </c>
      <c r="O40" s="230">
        <v>0.810158783963093</v>
      </c>
      <c r="P40" s="230">
        <v>1.3250378765861548</v>
      </c>
      <c r="Q40" s="234">
        <f>AVERAGE('[1]Industry Averages'!$H40,'[1]Industry Averages'!$L40:$P40)</f>
        <v>1.048630223874495</v>
      </c>
    </row>
    <row r="41" spans="1:17" ht="15.75" hidden="1">
      <c r="A41" s="228" t="s">
        <v>367</v>
      </c>
      <c r="B41" s="229">
        <v>118</v>
      </c>
      <c r="C41" s="230">
        <v>0.8828171901910933</v>
      </c>
      <c r="D41" s="231">
        <v>0.1519575134649308</v>
      </c>
      <c r="E41" s="231">
        <v>0.005289461474799836</v>
      </c>
      <c r="F41" s="230">
        <v>0.7946657277347603</v>
      </c>
      <c r="G41" s="231">
        <v>0.05256675377636609</v>
      </c>
      <c r="H41" s="230">
        <v>0.8377594779575973</v>
      </c>
      <c r="I41" s="232">
        <v>0.7648102947870344</v>
      </c>
      <c r="J41" s="231">
        <v>0.6806217937013402</v>
      </c>
      <c r="K41" s="233">
        <v>0.272113664681076</v>
      </c>
      <c r="L41" s="230">
        <v>0.9782923489962891</v>
      </c>
      <c r="M41" s="253">
        <v>0.9657898827654376</v>
      </c>
      <c r="N41" s="230">
        <v>0.9571668315797424</v>
      </c>
      <c r="O41" s="230">
        <v>1.2140124334135816</v>
      </c>
      <c r="P41" s="230">
        <v>1.2017030374551592</v>
      </c>
      <c r="Q41" s="234">
        <f>AVERAGE('[1]Industry Averages'!$H41,'[1]Industry Averages'!$L41:$P41)</f>
        <v>1.0257873353613012</v>
      </c>
    </row>
    <row r="42" spans="1:17" ht="15.75" hidden="1">
      <c r="A42" s="228" t="s">
        <v>368</v>
      </c>
      <c r="B42" s="229">
        <v>86</v>
      </c>
      <c r="C42" s="230">
        <v>0.9544076549916705</v>
      </c>
      <c r="D42" s="231">
        <v>0.25198259778335186</v>
      </c>
      <c r="E42" s="231">
        <v>0.026914512809337113</v>
      </c>
      <c r="F42" s="230">
        <v>0.8061234295718639</v>
      </c>
      <c r="G42" s="231">
        <v>0.01923743688359473</v>
      </c>
      <c r="H42" s="230">
        <v>0.8204162405695642</v>
      </c>
      <c r="I42" s="232">
        <v>0.70960994496677</v>
      </c>
      <c r="J42" s="231">
        <v>0.5043075835957249</v>
      </c>
      <c r="K42" s="233">
        <v>0.1202976067175982</v>
      </c>
      <c r="L42" s="230">
        <v>0.8219558091889966</v>
      </c>
      <c r="M42" s="230">
        <v>0.6280157635285712</v>
      </c>
      <c r="N42" s="230">
        <v>0.6997748184259298</v>
      </c>
      <c r="O42" s="230">
        <v>0.9601751957992237</v>
      </c>
      <c r="P42" s="230">
        <v>1.0485101305295534</v>
      </c>
      <c r="Q42" s="234">
        <f>AVERAGE('[1]Industry Averages'!$H42,'[1]Industry Averages'!$L42:$P42)</f>
        <v>0.8298079930069733</v>
      </c>
    </row>
    <row r="43" spans="1:17" ht="15.75" hidden="1">
      <c r="A43" s="228" t="s">
        <v>369</v>
      </c>
      <c r="B43" s="229">
        <v>32</v>
      </c>
      <c r="C43" s="230">
        <v>0.8746992284349784</v>
      </c>
      <c r="D43" s="231">
        <v>0.4505389804681953</v>
      </c>
      <c r="E43" s="231">
        <v>0.06452462396149514</v>
      </c>
      <c r="F43" s="230">
        <v>0.6582162209134554</v>
      </c>
      <c r="G43" s="231">
        <v>0.04065712752817294</v>
      </c>
      <c r="H43" s="230">
        <v>0.6840937503175636</v>
      </c>
      <c r="I43" s="232">
        <v>0.618492555475789</v>
      </c>
      <c r="J43" s="231">
        <v>0.45299255806954924</v>
      </c>
      <c r="K43" s="233">
        <v>0.1771370077180253</v>
      </c>
      <c r="L43" s="230">
        <v>0.7741951066487622</v>
      </c>
      <c r="M43" s="253">
        <v>0.6158204254706283</v>
      </c>
      <c r="N43" s="230">
        <v>0.5573708215542307</v>
      </c>
      <c r="O43" s="230">
        <v>0.49587806644422544</v>
      </c>
      <c r="P43" s="230">
        <v>0.6274511480684076</v>
      </c>
      <c r="Q43" s="234">
        <f>AVERAGE('[1]Industry Averages'!$H43,'[1]Industry Averages'!$L43:$P43)</f>
        <v>0.6258015530839697</v>
      </c>
    </row>
    <row r="44" spans="1:17" ht="15.75" hidden="1">
      <c r="A44" s="228" t="s">
        <v>370</v>
      </c>
      <c r="B44" s="229">
        <v>235</v>
      </c>
      <c r="C44" s="230">
        <v>0.7971007195992842</v>
      </c>
      <c r="D44" s="231">
        <v>8.958880748698181</v>
      </c>
      <c r="E44" s="231">
        <v>0.12905458858765534</v>
      </c>
      <c r="F44" s="230">
        <v>0.10571651491122282</v>
      </c>
      <c r="G44" s="231">
        <v>0.031059328223132576</v>
      </c>
      <c r="H44" s="230">
        <v>0.10798894805453771</v>
      </c>
      <c r="I44" s="232">
        <v>0.46387566776720224</v>
      </c>
      <c r="J44" s="231">
        <v>0.27738631258663876</v>
      </c>
      <c r="K44" s="233">
        <v>0.39429806120304217</v>
      </c>
      <c r="L44" s="230">
        <v>0.0558494718753152</v>
      </c>
      <c r="M44" s="230">
        <v>0.06763114645155288</v>
      </c>
      <c r="N44" s="230">
        <v>0.07028908032575622</v>
      </c>
      <c r="O44" s="230">
        <v>0.07561533503134525</v>
      </c>
      <c r="P44" s="230">
        <v>0.09826313785398752</v>
      </c>
      <c r="Q44" s="234">
        <f>AVERAGE('[1]Industry Averages'!$H44,'[1]Industry Averages'!$L44:$P44)</f>
        <v>0.07927285326541579</v>
      </c>
    </row>
    <row r="45" spans="1:17" ht="15.75" hidden="1">
      <c r="A45" s="228" t="s">
        <v>371</v>
      </c>
      <c r="B45" s="229">
        <v>101</v>
      </c>
      <c r="C45" s="230">
        <v>0.6363265081541909</v>
      </c>
      <c r="D45" s="231">
        <v>0.3301242538411238</v>
      </c>
      <c r="E45" s="231">
        <v>0.0855890957448083</v>
      </c>
      <c r="F45" s="230">
        <v>0.5127568687134545</v>
      </c>
      <c r="G45" s="231">
        <v>0.036383998041473166</v>
      </c>
      <c r="H45" s="230">
        <v>0.5308887682515312</v>
      </c>
      <c r="I45" s="232">
        <v>0.5417512975407125</v>
      </c>
      <c r="J45" s="231">
        <v>0.3255716456670335</v>
      </c>
      <c r="K45" s="233">
        <v>0.19788304916142535</v>
      </c>
      <c r="L45" s="230">
        <v>0.7416481757000527</v>
      </c>
      <c r="M45" s="253">
        <v>0.6294578780779845</v>
      </c>
      <c r="N45" s="230">
        <v>0.5563190172027664</v>
      </c>
      <c r="O45" s="230">
        <v>0.6114219919250382</v>
      </c>
      <c r="P45" s="230">
        <v>0.6968082479529737</v>
      </c>
      <c r="Q45" s="234">
        <f>AVERAGE('[1]Industry Averages'!$H45,'[1]Industry Averages'!$L45:$P45)</f>
        <v>0.6277573465183911</v>
      </c>
    </row>
    <row r="46" spans="1:17" ht="15.75" hidden="1">
      <c r="A46" s="228" t="s">
        <v>372</v>
      </c>
      <c r="B46" s="229">
        <v>18</v>
      </c>
      <c r="C46" s="230">
        <v>1.0346238620519972</v>
      </c>
      <c r="D46" s="231">
        <v>0.5601773970529542</v>
      </c>
      <c r="E46" s="231">
        <v>0.00519197207678883</v>
      </c>
      <c r="F46" s="230">
        <v>0.7343333091990293</v>
      </c>
      <c r="G46" s="231">
        <v>0.0896802052023949</v>
      </c>
      <c r="H46" s="230">
        <v>0.8038954894148037</v>
      </c>
      <c r="I46" s="232">
        <v>0.6916148191358662</v>
      </c>
      <c r="J46" s="231">
        <v>0.5803291952709172</v>
      </c>
      <c r="K46" s="233">
        <v>0.21827837111187084</v>
      </c>
      <c r="L46" s="230">
        <v>0.6108382574563238</v>
      </c>
      <c r="M46" s="230">
        <v>0.927823344326387</v>
      </c>
      <c r="N46" s="230">
        <v>1.4147585160608243</v>
      </c>
      <c r="O46" s="230">
        <v>1.234429635135682</v>
      </c>
      <c r="P46" s="230">
        <v>0.6577661732913673</v>
      </c>
      <c r="Q46" s="234">
        <f>AVERAGE('[1]Industry Averages'!$H46,'[1]Industry Averages'!$L46:$P46)</f>
        <v>0.9415852359475648</v>
      </c>
    </row>
    <row r="47" spans="1:17" ht="15.75" hidden="1">
      <c r="A47" s="228" t="s">
        <v>373</v>
      </c>
      <c r="B47" s="229">
        <v>40</v>
      </c>
      <c r="C47" s="230">
        <v>0.8832454494140802</v>
      </c>
      <c r="D47" s="231">
        <v>0.34058711315343265</v>
      </c>
      <c r="E47" s="231">
        <v>0.047882099315603784</v>
      </c>
      <c r="F47" s="230">
        <v>0.7073724361649393</v>
      </c>
      <c r="G47" s="231">
        <v>0.09251694627585415</v>
      </c>
      <c r="H47" s="230">
        <v>0.7776428982019439</v>
      </c>
      <c r="I47" s="232">
        <v>0.6664438133366685</v>
      </c>
      <c r="J47" s="231">
        <v>0.4052293488753811</v>
      </c>
      <c r="K47" s="233">
        <v>0.24316154345912247</v>
      </c>
      <c r="L47" s="230">
        <v>1.003465779242618</v>
      </c>
      <c r="M47" s="253">
        <v>0.6931924578289069</v>
      </c>
      <c r="N47" s="230">
        <v>0.6736865696897676</v>
      </c>
      <c r="O47" s="230">
        <v>0.6678086467719215</v>
      </c>
      <c r="P47" s="230">
        <v>0.8183273103323906</v>
      </c>
      <c r="Q47" s="234">
        <f>AVERAGE('[1]Industry Averages'!$H47,'[1]Industry Averages'!$L47:$P47)</f>
        <v>0.7723539436779249</v>
      </c>
    </row>
    <row r="48" spans="1:17" ht="15.75" hidden="1">
      <c r="A48" s="228" t="s">
        <v>374</v>
      </c>
      <c r="B48" s="229">
        <v>25</v>
      </c>
      <c r="C48" s="230">
        <v>0.9818502419420978</v>
      </c>
      <c r="D48" s="231">
        <v>0.6406173196839529</v>
      </c>
      <c r="E48" s="231">
        <v>0.01735294117647059</v>
      </c>
      <c r="F48" s="230">
        <v>0.6689945228982179</v>
      </c>
      <c r="G48" s="231">
        <v>0.0143926260384158</v>
      </c>
      <c r="H48" s="230">
        <v>0.6761958764160676</v>
      </c>
      <c r="I48" s="232">
        <v>0.7945530818550454</v>
      </c>
      <c r="J48" s="231">
        <v>0.5604169570489518</v>
      </c>
      <c r="K48" s="233">
        <v>0.965196409797805</v>
      </c>
      <c r="L48" s="230">
        <v>0.842134293840427</v>
      </c>
      <c r="M48" s="230">
        <v>0.4686080620695469</v>
      </c>
      <c r="N48" s="230">
        <v>0.7201596450679836</v>
      </c>
      <c r="O48" s="230">
        <v>0.7987630939198215</v>
      </c>
      <c r="P48" s="230">
        <v>0.593772952019942</v>
      </c>
      <c r="Q48" s="234">
        <f>AVERAGE('[1]Industry Averages'!$H48,'[1]Industry Averages'!$L48:$P48)</f>
        <v>0.6832723205556315</v>
      </c>
    </row>
    <row r="49" spans="1:17" ht="15.75" hidden="1">
      <c r="A49" s="228" t="s">
        <v>375</v>
      </c>
      <c r="B49" s="229">
        <v>265</v>
      </c>
      <c r="C49" s="230">
        <v>0.833584082448911</v>
      </c>
      <c r="D49" s="231">
        <v>0.10687683102748084</v>
      </c>
      <c r="E49" s="231">
        <v>0.025677633913961658</v>
      </c>
      <c r="F49" s="230">
        <v>0.7732546849282438</v>
      </c>
      <c r="G49" s="231">
        <v>0.03450867774441513</v>
      </c>
      <c r="H49" s="230">
        <v>0.8002022222608018</v>
      </c>
      <c r="I49" s="232">
        <v>0.6221101589704446</v>
      </c>
      <c r="J49" s="231">
        <v>0.4618945988808825</v>
      </c>
      <c r="K49" s="233">
        <v>0.17830934968362486</v>
      </c>
      <c r="L49" s="230">
        <v>0.9169735409969484</v>
      </c>
      <c r="M49" s="253">
        <v>0.9228608512768256</v>
      </c>
      <c r="N49" s="230">
        <v>0.8850834696659141</v>
      </c>
      <c r="O49" s="230">
        <v>1.0412420580286896</v>
      </c>
      <c r="P49" s="230">
        <v>0.9818186838686335</v>
      </c>
      <c r="Q49" s="234">
        <f>AVERAGE('[1]Industry Averages'!$H49,'[1]Industry Averages'!$L49:$P49)</f>
        <v>0.9246968043496354</v>
      </c>
    </row>
    <row r="50" spans="1:17" ht="15.75" hidden="1">
      <c r="A50" s="228" t="s">
        <v>376</v>
      </c>
      <c r="B50" s="229">
        <v>129</v>
      </c>
      <c r="C50" s="230">
        <v>0.8507744932523916</v>
      </c>
      <c r="D50" s="231">
        <v>0.31704318146584576</v>
      </c>
      <c r="E50" s="231">
        <v>0.05646619371052041</v>
      </c>
      <c r="F50" s="230">
        <v>0.6908768932412471</v>
      </c>
      <c r="G50" s="231">
        <v>0.06487657971280608</v>
      </c>
      <c r="H50" s="230">
        <v>0.7371571051279667</v>
      </c>
      <c r="I50" s="232">
        <v>0.6309651954636044</v>
      </c>
      <c r="J50" s="231">
        <v>0.4449160731789303</v>
      </c>
      <c r="K50" s="233">
        <v>0.236458784871431</v>
      </c>
      <c r="L50" s="230">
        <v>0.8905148234023309</v>
      </c>
      <c r="M50" s="230">
        <v>0.8183064797426728</v>
      </c>
      <c r="N50" s="230">
        <v>0.8238203547531933</v>
      </c>
      <c r="O50" s="230">
        <v>1.0266507370055664</v>
      </c>
      <c r="P50" s="230">
        <v>0.9462382149452834</v>
      </c>
      <c r="Q50" s="234">
        <f>AVERAGE('[1]Industry Averages'!$H50,'[1]Industry Averages'!$L50:$P50)</f>
        <v>0.8737812858295023</v>
      </c>
    </row>
    <row r="51" spans="1:17" ht="15.75" hidden="1">
      <c r="A51" s="228" t="s">
        <v>377</v>
      </c>
      <c r="B51" s="229">
        <v>139</v>
      </c>
      <c r="C51" s="230">
        <v>0.7909028907872078</v>
      </c>
      <c r="D51" s="231">
        <v>0.12099796012855085</v>
      </c>
      <c r="E51" s="231">
        <v>0.04160971221475134</v>
      </c>
      <c r="F51" s="230">
        <v>0.726713380078264</v>
      </c>
      <c r="G51" s="231">
        <v>0.03555524204311927</v>
      </c>
      <c r="H51" s="230">
        <v>0.7527762913735137</v>
      </c>
      <c r="I51" s="232">
        <v>0.6295525024529605</v>
      </c>
      <c r="J51" s="231">
        <v>0.4244860262497535</v>
      </c>
      <c r="K51" s="233">
        <v>0.33866780053697054</v>
      </c>
      <c r="L51" s="230">
        <v>0.9867308827630387</v>
      </c>
      <c r="M51" s="253">
        <v>0.8312183856595623</v>
      </c>
      <c r="N51" s="230">
        <v>0.8837080124216079</v>
      </c>
      <c r="O51" s="230">
        <v>1.1770734443491222</v>
      </c>
      <c r="P51" s="230">
        <v>1.152697351786613</v>
      </c>
      <c r="Q51" s="234">
        <f>AVERAGE('[1]Industry Averages'!$H51,'[1]Industry Averages'!$L51:$P51)</f>
        <v>0.964034061392243</v>
      </c>
    </row>
    <row r="52" spans="1:17" ht="15.75" hidden="1">
      <c r="A52" s="228" t="s">
        <v>378</v>
      </c>
      <c r="B52" s="229">
        <v>30</v>
      </c>
      <c r="C52" s="230">
        <v>1.4589538372780313</v>
      </c>
      <c r="D52" s="231">
        <v>0.3272758909595132</v>
      </c>
      <c r="E52" s="231">
        <v>0.1590608509074831</v>
      </c>
      <c r="F52" s="230">
        <v>1.17760950202449</v>
      </c>
      <c r="G52" s="231">
        <v>0.11393384567589736</v>
      </c>
      <c r="H52" s="230">
        <v>1.3259837174034685</v>
      </c>
      <c r="I52" s="232">
        <v>0.5903255637328056</v>
      </c>
      <c r="J52" s="231">
        <v>0.36557254084354074</v>
      </c>
      <c r="K52" s="233">
        <v>0.7178024829537397</v>
      </c>
      <c r="L52" s="230">
        <v>0.8107315261768017</v>
      </c>
      <c r="M52" s="230">
        <v>0.7680004276264145</v>
      </c>
      <c r="N52" s="230">
        <v>0.8948281626696453</v>
      </c>
      <c r="O52" s="230">
        <v>0.7246149165867888</v>
      </c>
      <c r="P52" s="230">
        <v>0.6640558389827699</v>
      </c>
      <c r="Q52" s="234">
        <f>AVERAGE('[1]Industry Averages'!$H52,'[1]Industry Averages'!$L52:$P52)</f>
        <v>0.8647024315743148</v>
      </c>
    </row>
    <row r="53" spans="1:17" ht="15.75" hidden="1">
      <c r="A53" s="228" t="s">
        <v>379</v>
      </c>
      <c r="B53" s="229">
        <v>32</v>
      </c>
      <c r="C53" s="230">
        <v>1.2831022322021963</v>
      </c>
      <c r="D53" s="231">
        <v>0.9940260111228303</v>
      </c>
      <c r="E53" s="231">
        <v>0.08159951026356572</v>
      </c>
      <c r="F53" s="230">
        <v>0.7435519486032952</v>
      </c>
      <c r="G53" s="231">
        <v>0.07944894312715339</v>
      </c>
      <c r="H53" s="230">
        <v>0.8036971111274536</v>
      </c>
      <c r="I53" s="232">
        <v>0.6524855637002389</v>
      </c>
      <c r="J53" s="231">
        <v>0.49211448705692795</v>
      </c>
      <c r="K53" s="233">
        <v>0.191545090327024</v>
      </c>
      <c r="L53" s="230">
        <v>0.44125508081978904</v>
      </c>
      <c r="M53" s="253">
        <v>0.4451956659198778</v>
      </c>
      <c r="N53" s="230">
        <v>0.5122854446277495</v>
      </c>
      <c r="O53" s="230">
        <v>0.5521951118294665</v>
      </c>
      <c r="P53" s="230">
        <v>0.6255623897598616</v>
      </c>
      <c r="Q53" s="234">
        <f>AVERAGE('[1]Industry Averages'!$H53,'[1]Industry Averages'!$L53:$P53)</f>
        <v>0.563365134014033</v>
      </c>
    </row>
    <row r="54" spans="1:17" ht="15.75" hidden="1">
      <c r="A54" s="228" t="s">
        <v>380</v>
      </c>
      <c r="B54" s="229">
        <v>66</v>
      </c>
      <c r="C54" s="230">
        <v>1.56468392285972</v>
      </c>
      <c r="D54" s="231">
        <v>0.5723585450118296</v>
      </c>
      <c r="E54" s="231">
        <v>0.020164865100240573</v>
      </c>
      <c r="F54" s="230">
        <v>1.1035829689160312</v>
      </c>
      <c r="G54" s="231">
        <v>0.07248318505179403</v>
      </c>
      <c r="H54" s="230">
        <v>1.185661145872991</v>
      </c>
      <c r="I54" s="232">
        <v>0.6531532913856745</v>
      </c>
      <c r="J54" s="231">
        <v>0.43694205263736113</v>
      </c>
      <c r="K54" s="233">
        <v>0.2871800535759431</v>
      </c>
      <c r="L54" s="230">
        <v>0.6791557878888513</v>
      </c>
      <c r="M54" s="230">
        <v>0.6674917638588762</v>
      </c>
      <c r="N54" s="230">
        <v>0.7441594623286917</v>
      </c>
      <c r="O54" s="230">
        <v>0.7117119465176714</v>
      </c>
      <c r="P54" s="230">
        <v>0.9144446236425152</v>
      </c>
      <c r="Q54" s="234">
        <f>AVERAGE('[1]Industry Averages'!$H54,'[1]Industry Averages'!$L54:$P54)</f>
        <v>0.8171041216849328</v>
      </c>
    </row>
    <row r="55" spans="1:17" ht="15.75" hidden="1">
      <c r="A55" s="228" t="s">
        <v>381</v>
      </c>
      <c r="B55" s="229">
        <v>140</v>
      </c>
      <c r="C55" s="230">
        <v>0.7300042258200384</v>
      </c>
      <c r="D55" s="231">
        <v>0.14848153821817395</v>
      </c>
      <c r="E55" s="231">
        <v>0.05056945001224228</v>
      </c>
      <c r="F55" s="230">
        <v>0.6586158507514883</v>
      </c>
      <c r="G55" s="231">
        <v>0.03680839143633365</v>
      </c>
      <c r="H55" s="230">
        <v>0.6829888736707932</v>
      </c>
      <c r="I55" s="232">
        <v>0.7334142436985648</v>
      </c>
      <c r="J55" s="231">
        <v>0.5465668265331682</v>
      </c>
      <c r="K55" s="233">
        <v>0.040637142509064667</v>
      </c>
      <c r="L55" s="230">
        <v>0.9149796629650655</v>
      </c>
      <c r="M55" s="253">
        <v>0.68817620468485</v>
      </c>
      <c r="N55" s="230">
        <v>0.8792693328773405</v>
      </c>
      <c r="O55" s="230">
        <v>0.9972506674830345</v>
      </c>
      <c r="P55" s="230">
        <v>0.9370572448948898</v>
      </c>
      <c r="Q55" s="234">
        <f>AVERAGE('[1]Industry Averages'!$H55,'[1]Industry Averages'!$L55:$P55)</f>
        <v>0.849953664429329</v>
      </c>
    </row>
    <row r="56" spans="1:17" ht="15.75" hidden="1">
      <c r="A56" s="228" t="s">
        <v>382</v>
      </c>
      <c r="B56" s="229">
        <v>77</v>
      </c>
      <c r="C56" s="230">
        <v>1.0099196260149268</v>
      </c>
      <c r="D56" s="231">
        <v>0.09367014755526695</v>
      </c>
      <c r="E56" s="231">
        <v>0.0974729418628891</v>
      </c>
      <c r="F56" s="230">
        <v>0.9452819923129824</v>
      </c>
      <c r="G56" s="231">
        <v>0.030101127598329343</v>
      </c>
      <c r="H56" s="230">
        <v>0.9738762809653971</v>
      </c>
      <c r="I56" s="232">
        <v>0.5867854689639354</v>
      </c>
      <c r="J56" s="231">
        <v>0.4237334323941007</v>
      </c>
      <c r="K56" s="233">
        <v>0.3329836256837542</v>
      </c>
      <c r="L56" s="230">
        <v>0.9175669579682862</v>
      </c>
      <c r="M56" s="230">
        <v>0.8702039671300968</v>
      </c>
      <c r="N56" s="230">
        <v>0.8210260413619495</v>
      </c>
      <c r="O56" s="230">
        <v>1.04761476043476</v>
      </c>
      <c r="P56" s="230">
        <v>1.0315158970762186</v>
      </c>
      <c r="Q56" s="234">
        <f>AVERAGE('[1]Industry Averages'!$H56,'[1]Industry Averages'!$L56:$P56)</f>
        <v>0.943633984156118</v>
      </c>
    </row>
    <row r="57" spans="1:17" ht="15.75" hidden="1">
      <c r="A57" s="228" t="s">
        <v>383</v>
      </c>
      <c r="B57" s="229">
        <v>21</v>
      </c>
      <c r="C57" s="230">
        <v>0.6823375793703895</v>
      </c>
      <c r="D57" s="231">
        <v>0.4081281566477246</v>
      </c>
      <c r="E57" s="231">
        <v>0.126066936144529</v>
      </c>
      <c r="F57" s="230">
        <v>0.5257107169177154</v>
      </c>
      <c r="G57" s="231">
        <v>0.059190103663443586</v>
      </c>
      <c r="H57" s="230">
        <v>0.557260794904117</v>
      </c>
      <c r="I57" s="232">
        <v>0.470680847803128</v>
      </c>
      <c r="J57" s="231">
        <v>0.3012204051735581</v>
      </c>
      <c r="K57" s="233">
        <v>0.33635550501669675</v>
      </c>
      <c r="L57" s="230">
        <v>0.8192905945247294</v>
      </c>
      <c r="M57" s="253">
        <v>0.7144384174503204</v>
      </c>
      <c r="N57" s="230">
        <v>0.6316178601341084</v>
      </c>
      <c r="O57" s="230">
        <v>0.6717916195533868</v>
      </c>
      <c r="P57" s="230">
        <v>0.5926992839184214</v>
      </c>
      <c r="Q57" s="234">
        <f>AVERAGE('[1]Industry Averages'!$H57,'[1]Industry Averages'!$L57:$P57)</f>
        <v>0.6645164284141806</v>
      </c>
    </row>
    <row r="58" spans="1:17" ht="15.75" hidden="1">
      <c r="A58" s="228" t="s">
        <v>384</v>
      </c>
      <c r="B58" s="229">
        <v>26</v>
      </c>
      <c r="C58" s="230">
        <v>0.9764166324940539</v>
      </c>
      <c r="D58" s="231">
        <v>1.1994523019646424</v>
      </c>
      <c r="E58" s="231">
        <v>0.15121383782190267</v>
      </c>
      <c r="F58" s="230">
        <v>0.520588898785465</v>
      </c>
      <c r="G58" s="231">
        <v>0.19223387033475514</v>
      </c>
      <c r="H58" s="230">
        <v>0.6409138936431259</v>
      </c>
      <c r="I58" s="232">
        <v>0.4602913380839497</v>
      </c>
      <c r="J58" s="231">
        <v>0.306764746756935</v>
      </c>
      <c r="K58" s="233">
        <v>0.13188368312498944</v>
      </c>
      <c r="L58" s="230">
        <v>0.9106785438920709</v>
      </c>
      <c r="M58" s="230">
        <v>0.8021499989307056</v>
      </c>
      <c r="N58" s="230">
        <v>0.8051949792940143</v>
      </c>
      <c r="O58" s="230">
        <v>0.7033562806382644</v>
      </c>
      <c r="P58" s="230">
        <v>0.7324805743770343</v>
      </c>
      <c r="Q58" s="234">
        <f>AVERAGE('[1]Industry Averages'!$H58,'[1]Industry Averages'!$L58:$P58)</f>
        <v>0.7657957117958692</v>
      </c>
    </row>
    <row r="59" spans="1:17" ht="15.75" hidden="1">
      <c r="A59" s="228" t="s">
        <v>385</v>
      </c>
      <c r="B59" s="229">
        <v>55</v>
      </c>
      <c r="C59" s="230">
        <v>0.6432174198310505</v>
      </c>
      <c r="D59" s="231">
        <v>0.2505632225937019</v>
      </c>
      <c r="E59" s="231">
        <v>0.1086183879830664</v>
      </c>
      <c r="F59" s="230">
        <v>0.5437580146871073</v>
      </c>
      <c r="G59" s="231">
        <v>0.059561517070256066</v>
      </c>
      <c r="H59" s="230">
        <v>0.5771327057138407</v>
      </c>
      <c r="I59" s="232">
        <v>0.3842832774161052</v>
      </c>
      <c r="J59" s="231">
        <v>0.22934083377302145</v>
      </c>
      <c r="K59" s="233">
        <v>0.28869217450995827</v>
      </c>
      <c r="L59" s="230">
        <v>0.753856799699296</v>
      </c>
      <c r="M59" s="253">
        <v>0.7008266669001918</v>
      </c>
      <c r="N59" s="230">
        <v>0.7277429900784957</v>
      </c>
      <c r="O59" s="230">
        <v>0.6511506597940658</v>
      </c>
      <c r="P59" s="230">
        <v>0.5890715247484962</v>
      </c>
      <c r="Q59" s="234">
        <f>AVERAGE('[1]Industry Averages'!$H59,'[1]Industry Averages'!$L59:$P59)</f>
        <v>0.6666302244890644</v>
      </c>
    </row>
    <row r="60" spans="1:17" ht="15.75" hidden="1">
      <c r="A60" s="228" t="s">
        <v>386</v>
      </c>
      <c r="B60" s="229">
        <v>348</v>
      </c>
      <c r="C60" s="230">
        <v>0.9292368077719284</v>
      </c>
      <c r="D60" s="231">
        <v>0.4522013188306106</v>
      </c>
      <c r="E60" s="231">
        <v>0.046402282082691794</v>
      </c>
      <c r="F60" s="230">
        <v>0.6986181065117362</v>
      </c>
      <c r="G60" s="231">
        <v>0.10996476694208436</v>
      </c>
      <c r="H60" s="230">
        <v>0.7826182854438009</v>
      </c>
      <c r="I60" s="232">
        <v>0.3588647668585568</v>
      </c>
      <c r="J60" s="231">
        <v>0.28854952848131826</v>
      </c>
      <c r="K60" s="233">
        <v>0.13934708443344798</v>
      </c>
      <c r="L60" s="230">
        <v>0.8069818330114105</v>
      </c>
      <c r="M60" s="230">
        <v>0.6756947099380279</v>
      </c>
      <c r="N60" s="230">
        <v>0.8669093765211794</v>
      </c>
      <c r="O60" s="230">
        <v>0.866684474117967</v>
      </c>
      <c r="P60" s="230">
        <v>0.8601828401441228</v>
      </c>
      <c r="Q60" s="234">
        <f>AVERAGE('[1]Industry Averages'!$H60,'[1]Industry Averages'!$L60:$P60)</f>
        <v>0.8098452531960847</v>
      </c>
    </row>
    <row r="61" spans="1:17" ht="15.75" hidden="1">
      <c r="A61" s="228" t="s">
        <v>387</v>
      </c>
      <c r="B61" s="229">
        <v>125</v>
      </c>
      <c r="C61" s="230">
        <v>1.0479358847691829</v>
      </c>
      <c r="D61" s="231">
        <v>0.1965194533237689</v>
      </c>
      <c r="E61" s="231">
        <v>0.08809803065206455</v>
      </c>
      <c r="F61" s="230">
        <v>0.916461106719171</v>
      </c>
      <c r="G61" s="231">
        <v>0.04300893494861961</v>
      </c>
      <c r="H61" s="230">
        <v>0.9562187966780408</v>
      </c>
      <c r="I61" s="232">
        <v>0.5858276519757403</v>
      </c>
      <c r="J61" s="231">
        <v>0.34280553440309797</v>
      </c>
      <c r="K61" s="233">
        <v>0.19960805659665606</v>
      </c>
      <c r="L61" s="230">
        <v>1.2286140493062305</v>
      </c>
      <c r="M61" s="253">
        <v>0.9314608420540769</v>
      </c>
      <c r="N61" s="230">
        <v>1.0376808387746204</v>
      </c>
      <c r="O61" s="230">
        <v>1.0121653053546547</v>
      </c>
      <c r="P61" s="230">
        <v>1.0985210616277283</v>
      </c>
      <c r="Q61" s="234">
        <f>AVERAGE('[1]Industry Averages'!$H61,'[1]Industry Averages'!$L61:$P61)</f>
        <v>1.044110148965892</v>
      </c>
    </row>
    <row r="62" spans="1:17" ht="15.75" hidden="1">
      <c r="A62" s="228" t="s">
        <v>388</v>
      </c>
      <c r="B62" s="229">
        <v>86</v>
      </c>
      <c r="C62" s="230">
        <v>0.9037228265597004</v>
      </c>
      <c r="D62" s="231">
        <v>0.23857234423907533</v>
      </c>
      <c r="E62" s="231">
        <v>0.01698263296872135</v>
      </c>
      <c r="F62" s="230">
        <v>0.7696774810562591</v>
      </c>
      <c r="G62" s="231">
        <v>0.06039004032074392</v>
      </c>
      <c r="H62" s="230">
        <v>0.8177002612599934</v>
      </c>
      <c r="I62" s="232">
        <v>0.786793821073182</v>
      </c>
      <c r="J62" s="231">
        <v>0.6784026451141769</v>
      </c>
      <c r="K62" s="233">
        <v>0.43632995012792897</v>
      </c>
      <c r="L62" s="230">
        <v>0.8741227599856722</v>
      </c>
      <c r="M62" s="230">
        <v>0.887799824962841</v>
      </c>
      <c r="N62" s="230">
        <v>0.9601621842388021</v>
      </c>
      <c r="O62" s="230">
        <v>1.1094422701693822</v>
      </c>
      <c r="P62" s="230">
        <v>1.0865722025981523</v>
      </c>
      <c r="Q62" s="234">
        <f>AVERAGE('[1]Industry Averages'!$H62,'[1]Industry Averages'!$L62:$P62)</f>
        <v>0.9559665838691404</v>
      </c>
    </row>
    <row r="63" spans="1:17" ht="15.75" hidden="1">
      <c r="A63" s="228" t="s">
        <v>389</v>
      </c>
      <c r="B63" s="229">
        <v>22</v>
      </c>
      <c r="C63" s="230">
        <v>1.0002964815877964</v>
      </c>
      <c r="D63" s="231">
        <v>0.47821227401019906</v>
      </c>
      <c r="E63" s="231">
        <v>0.1320496734122512</v>
      </c>
      <c r="F63" s="230">
        <v>0.7414574297775501</v>
      </c>
      <c r="G63" s="231">
        <v>0.11129174500584449</v>
      </c>
      <c r="H63" s="230">
        <v>0.8317441520313311</v>
      </c>
      <c r="I63" s="232">
        <v>0.5706682538892344</v>
      </c>
      <c r="J63" s="231">
        <v>0.3111157261368244</v>
      </c>
      <c r="K63" s="233">
        <v>0.1026899246983541</v>
      </c>
      <c r="L63" s="230">
        <v>1.2940648547983142</v>
      </c>
      <c r="M63" s="253">
        <v>1.094913266181017</v>
      </c>
      <c r="N63" s="230">
        <v>1.0984143438538143</v>
      </c>
      <c r="O63" s="230">
        <v>1.3336679465607404</v>
      </c>
      <c r="P63" s="230">
        <v>1.2442326298508288</v>
      </c>
      <c r="Q63" s="234">
        <f>AVERAGE('[1]Industry Averages'!$H63,'[1]Industry Averages'!$L63:$P63)</f>
        <v>1.149506198879341</v>
      </c>
    </row>
    <row r="64" spans="1:17" ht="15.75" hidden="1">
      <c r="A64" s="228" t="s">
        <v>390</v>
      </c>
      <c r="B64" s="229">
        <v>3</v>
      </c>
      <c r="C64" s="230">
        <v>1.2606140135050163</v>
      </c>
      <c r="D64" s="231">
        <v>0.44094447311157486</v>
      </c>
      <c r="E64" s="231">
        <v>0.08542471042471043</v>
      </c>
      <c r="F64" s="230">
        <v>0.9536455554933899</v>
      </c>
      <c r="G64" s="231">
        <v>0.034589309988951635</v>
      </c>
      <c r="H64" s="230">
        <v>0.9849549282165613</v>
      </c>
      <c r="I64" s="232">
        <v>0.5036081922347394</v>
      </c>
      <c r="J64" s="231">
        <v>0.2638843975896713</v>
      </c>
      <c r="K64" s="233">
        <v>0.7381010172938552</v>
      </c>
      <c r="L64" s="230">
        <v>1.3768945488985402</v>
      </c>
      <c r="M64" s="230">
        <v>0.9452362479293676</v>
      </c>
      <c r="N64" s="230">
        <v>1.2507640353953937</v>
      </c>
      <c r="O64" s="230">
        <v>1.055607164642918</v>
      </c>
      <c r="P64" s="230">
        <v>1.1174661727895663</v>
      </c>
      <c r="Q64" s="234">
        <f>AVERAGE('[1]Industry Averages'!$H64,'[1]Industry Averages'!$L64:$P64)</f>
        <v>1.1218205163120578</v>
      </c>
    </row>
    <row r="65" spans="1:17" ht="15.75" hidden="1">
      <c r="A65" s="228" t="s">
        <v>391</v>
      </c>
      <c r="B65" s="229">
        <v>278</v>
      </c>
      <c r="C65" s="230">
        <v>1.1833905955492112</v>
      </c>
      <c r="D65" s="231">
        <v>0.720768236386996</v>
      </c>
      <c r="E65" s="231">
        <v>0.0067846630873033284</v>
      </c>
      <c r="F65" s="230">
        <v>0.7754036047893499</v>
      </c>
      <c r="G65" s="231">
        <v>0.04364908814674752</v>
      </c>
      <c r="H65" s="230">
        <v>0.807476269260952</v>
      </c>
      <c r="I65" s="232">
        <v>0.7658799624536865</v>
      </c>
      <c r="J65" s="231">
        <v>0.5627627424695174</v>
      </c>
      <c r="K65" s="233">
        <v>1.543780322886942</v>
      </c>
      <c r="L65" s="230">
        <v>0.9474376234051323</v>
      </c>
      <c r="M65" s="253">
        <v>0.9919879006745687</v>
      </c>
      <c r="N65" s="230">
        <v>1.0036901148132051</v>
      </c>
      <c r="O65" s="230">
        <v>1.0743174544514105</v>
      </c>
      <c r="P65" s="230">
        <v>1.076710639640376</v>
      </c>
      <c r="Q65" s="234">
        <f>AVERAGE('[1]Industry Averages'!$H65,'[1]Industry Averages'!$L65:$P65)</f>
        <v>0.9836033337076074</v>
      </c>
    </row>
    <row r="66" spans="1:17" ht="15.75" hidden="1">
      <c r="A66" s="228" t="s">
        <v>392</v>
      </c>
      <c r="B66" s="229">
        <v>57</v>
      </c>
      <c r="C66" s="230">
        <v>1.1569354576468236</v>
      </c>
      <c r="D66" s="231">
        <v>1.2969319792520981</v>
      </c>
      <c r="E66" s="231">
        <v>0.04546994044776984</v>
      </c>
      <c r="F66" s="230">
        <v>0.5942875612321817</v>
      </c>
      <c r="G66" s="231">
        <v>0.01371171784259329</v>
      </c>
      <c r="H66" s="230">
        <v>0.5990773337393823</v>
      </c>
      <c r="I66" s="232">
        <v>0.6544263919631939</v>
      </c>
      <c r="J66" s="231">
        <v>0.40777804780152754</v>
      </c>
      <c r="K66" s="233">
        <v>0.42754806945176344</v>
      </c>
      <c r="L66" s="230">
        <v>0.6537293571308831</v>
      </c>
      <c r="M66" s="230">
        <v>0.6890384418329145</v>
      </c>
      <c r="N66" s="230">
        <v>0.7164675626851671</v>
      </c>
      <c r="O66" s="230">
        <v>0.6231608561764338</v>
      </c>
      <c r="P66" s="230">
        <v>0.6175192303191579</v>
      </c>
      <c r="Q66" s="234">
        <f>AVERAGE('[1]Industry Averages'!$H66,'[1]Industry Averages'!$L66:$P66)</f>
        <v>0.6498321303139898</v>
      </c>
    </row>
    <row r="67" spans="1:17" ht="15.75" hidden="1">
      <c r="A67" s="228" t="s">
        <v>393</v>
      </c>
      <c r="B67" s="229">
        <v>135</v>
      </c>
      <c r="C67" s="230">
        <v>1.207736156526019</v>
      </c>
      <c r="D67" s="231">
        <v>0.7743743741572803</v>
      </c>
      <c r="E67" s="231">
        <v>0.011881212554526177</v>
      </c>
      <c r="F67" s="230">
        <v>0.771571795409207</v>
      </c>
      <c r="G67" s="231">
        <v>0.07612456326562086</v>
      </c>
      <c r="H67" s="230">
        <v>0.8315679089948197</v>
      </c>
      <c r="I67" s="232">
        <v>0.7390340293501936</v>
      </c>
      <c r="J67" s="231">
        <v>0.5026747446872831</v>
      </c>
      <c r="K67" s="233">
        <v>0.40225198183432803</v>
      </c>
      <c r="L67" s="230">
        <v>1.410476112201879</v>
      </c>
      <c r="M67" s="253">
        <v>1.1096395487798727</v>
      </c>
      <c r="N67" s="230">
        <v>1.0558983129597594</v>
      </c>
      <c r="O67" s="230">
        <v>1.0668864769579942</v>
      </c>
      <c r="P67" s="230">
        <v>1.218654717118134</v>
      </c>
      <c r="Q67" s="234">
        <f>AVERAGE('[1]Industry Averages'!$H67,'[1]Industry Averages'!$L67:$P67)</f>
        <v>1.1155205128354098</v>
      </c>
    </row>
    <row r="68" spans="1:17" ht="15.75" hidden="1">
      <c r="A68" s="228" t="s">
        <v>394</v>
      </c>
      <c r="B68" s="229">
        <v>26</v>
      </c>
      <c r="C68" s="230">
        <v>0.9216211012020442</v>
      </c>
      <c r="D68" s="231">
        <v>0.5511184210815243</v>
      </c>
      <c r="E68" s="231">
        <v>0.15669790329594083</v>
      </c>
      <c r="F68" s="230">
        <v>0.6572133578820183</v>
      </c>
      <c r="G68" s="231">
        <v>0.036828293086543964</v>
      </c>
      <c r="H68" s="230">
        <v>0.6800177986599872</v>
      </c>
      <c r="I68" s="232">
        <v>0.456745151534667</v>
      </c>
      <c r="J68" s="231">
        <v>0.2921549503587486</v>
      </c>
      <c r="K68" s="233">
        <v>0.14052673351972472</v>
      </c>
      <c r="L68" s="230">
        <v>0.9070684424742187</v>
      </c>
      <c r="M68" s="230">
        <v>0.6046978840828368</v>
      </c>
      <c r="N68" s="230">
        <v>0.551068480148203</v>
      </c>
      <c r="O68" s="230">
        <v>0.7370550227480763</v>
      </c>
      <c r="P68" s="230">
        <v>0.6781735167393964</v>
      </c>
      <c r="Q68" s="234">
        <f>AVERAGE('[1]Industry Averages'!$H68,'[1]Industry Averages'!$L68:$P68)</f>
        <v>0.6930135241421197</v>
      </c>
    </row>
    <row r="69" spans="1:17" ht="15.75" hidden="1">
      <c r="A69" s="228" t="s">
        <v>395</v>
      </c>
      <c r="B69" s="229">
        <v>15</v>
      </c>
      <c r="C69" s="230">
        <v>1.1387183512788366</v>
      </c>
      <c r="D69" s="231">
        <v>0.3752431414787591</v>
      </c>
      <c r="E69" s="231">
        <v>0.059381688898027016</v>
      </c>
      <c r="F69" s="230">
        <v>0.8938643347333793</v>
      </c>
      <c r="G69" s="231">
        <v>0.06810295790916561</v>
      </c>
      <c r="H69" s="230">
        <v>0.9567360970451246</v>
      </c>
      <c r="I69" s="232">
        <v>0.6175596355736828</v>
      </c>
      <c r="J69" s="231">
        <v>0.35669571939417954</v>
      </c>
      <c r="K69" s="233">
        <v>0.23125769025891738</v>
      </c>
      <c r="L69" s="230">
        <v>0.8935661904738545</v>
      </c>
      <c r="M69" s="253">
        <v>0.8267619985815902</v>
      </c>
      <c r="N69" s="230">
        <v>0.9775302003477283</v>
      </c>
      <c r="O69" s="230">
        <v>1.1728745712683208</v>
      </c>
      <c r="P69" s="230">
        <v>1.2543747470505289</v>
      </c>
      <c r="Q69" s="234">
        <f>AVERAGE('[1]Industry Averages'!$H69,'[1]Industry Averages'!$L69:$P69)</f>
        <v>1.013640634127858</v>
      </c>
    </row>
    <row r="70" spans="1:17" ht="15.75" hidden="1">
      <c r="A70" s="228" t="s">
        <v>396</v>
      </c>
      <c r="B70" s="229">
        <v>55</v>
      </c>
      <c r="C70" s="230">
        <v>0.6665369158849023</v>
      </c>
      <c r="D70" s="231">
        <v>0.7808200807086643</v>
      </c>
      <c r="E70" s="231">
        <v>0.09907926072370772</v>
      </c>
      <c r="F70" s="230">
        <v>0.4245461689403912</v>
      </c>
      <c r="G70" s="231">
        <v>0.01474307760956541</v>
      </c>
      <c r="H70" s="230">
        <v>0.42904254661801955</v>
      </c>
      <c r="I70" s="232">
        <v>0.36666160420037636</v>
      </c>
      <c r="J70" s="231">
        <v>0.1985988098435171</v>
      </c>
      <c r="K70" s="233">
        <v>0.08367892153617557</v>
      </c>
      <c r="L70" s="230">
        <v>0.4988808528926162</v>
      </c>
      <c r="M70" s="230">
        <v>0.32719364961137615</v>
      </c>
      <c r="N70" s="230">
        <v>0.32493565540349184</v>
      </c>
      <c r="O70" s="230">
        <v>0.3460165075906414</v>
      </c>
      <c r="P70" s="230">
        <v>0.37843539998307546</v>
      </c>
      <c r="Q70" s="234">
        <f>AVERAGE('[1]Industry Averages'!$H70,'[1]Industry Averages'!$L70:$P70)</f>
        <v>0.3840841020165368</v>
      </c>
    </row>
    <row r="71" spans="1:17" ht="15.75" hidden="1">
      <c r="A71" s="228" t="s">
        <v>397</v>
      </c>
      <c r="B71" s="229">
        <v>93</v>
      </c>
      <c r="C71" s="230">
        <v>0.7572224109852259</v>
      </c>
      <c r="D71" s="231">
        <v>0.12691736443026125</v>
      </c>
      <c r="E71" s="231">
        <v>0.010838465468314483</v>
      </c>
      <c r="F71" s="230">
        <v>0.6930148130676795</v>
      </c>
      <c r="G71" s="231">
        <v>0.07927141422385364</v>
      </c>
      <c r="H71" s="230">
        <v>0.7519210353077672</v>
      </c>
      <c r="I71" s="232">
        <v>0.7766102895366132</v>
      </c>
      <c r="J71" s="231">
        <v>0.6776341202099045</v>
      </c>
      <c r="K71" s="233">
        <v>0.7551110557256606</v>
      </c>
      <c r="L71" s="230">
        <v>1.0348311060447721</v>
      </c>
      <c r="M71" s="253">
        <v>1.1036721628723862</v>
      </c>
      <c r="N71" s="230">
        <v>0.9463998097839573</v>
      </c>
      <c r="O71" s="230">
        <v>1.1490747541483908</v>
      </c>
      <c r="P71" s="230">
        <v>1.3320479668619645</v>
      </c>
      <c r="Q71" s="234">
        <f>AVERAGE('[1]Industry Averages'!$H71,'[1]Industry Averages'!$L71:$P71)</f>
        <v>1.0529911391698732</v>
      </c>
    </row>
    <row r="72" spans="1:17" ht="15.75" hidden="1">
      <c r="A72" s="228" t="s">
        <v>398</v>
      </c>
      <c r="B72" s="229">
        <v>29</v>
      </c>
      <c r="C72" s="230">
        <v>1.4081707476360148</v>
      </c>
      <c r="D72" s="231">
        <v>0.5400182760223757</v>
      </c>
      <c r="E72" s="231">
        <v>0.057619058060996174</v>
      </c>
      <c r="F72" s="230">
        <v>1.0100109543670703</v>
      </c>
      <c r="G72" s="231">
        <v>0.08670085705002335</v>
      </c>
      <c r="H72" s="230">
        <v>1.1021787350991707</v>
      </c>
      <c r="I72" s="232">
        <v>0.5486440294344852</v>
      </c>
      <c r="J72" s="231">
        <v>0.37469457859611055</v>
      </c>
      <c r="K72" s="233">
        <v>0.09415605684791879</v>
      </c>
      <c r="L72" s="230">
        <v>1.0689823736618371</v>
      </c>
      <c r="M72" s="230">
        <v>0.9620248677672392</v>
      </c>
      <c r="N72" s="230">
        <v>0.8262336413887686</v>
      </c>
      <c r="O72" s="230">
        <v>0.8978859113758451</v>
      </c>
      <c r="P72" s="230">
        <v>0.7567842313849863</v>
      </c>
      <c r="Q72" s="234">
        <f>AVERAGE('[1]Industry Averages'!$H72,'[1]Industry Averages'!$L72:$P72)</f>
        <v>0.9356816267796412</v>
      </c>
    </row>
    <row r="73" spans="1:17" ht="15.75" hidden="1">
      <c r="A73" s="228" t="s">
        <v>399</v>
      </c>
      <c r="B73" s="229">
        <v>238</v>
      </c>
      <c r="C73" s="230">
        <v>1.2058791394920116</v>
      </c>
      <c r="D73" s="231">
        <v>0.7672599306891768</v>
      </c>
      <c r="E73" s="231">
        <v>0.012648041889241084</v>
      </c>
      <c r="F73" s="230">
        <v>0.772950024479772</v>
      </c>
      <c r="G73" s="231">
        <v>0.02693014385998786</v>
      </c>
      <c r="H73" s="230">
        <v>0.7909575114731606</v>
      </c>
      <c r="I73" s="232">
        <v>0.4901381999964605</v>
      </c>
      <c r="J73" s="231">
        <v>0.32404663855566707</v>
      </c>
      <c r="K73" s="233">
        <v>0.288446929259896</v>
      </c>
      <c r="L73" s="230">
        <v>0.4128922023885307</v>
      </c>
      <c r="M73" s="253">
        <v>0.4136581424247808</v>
      </c>
      <c r="N73" s="230">
        <v>0.421335920717823</v>
      </c>
      <c r="O73" s="230">
        <v>0.409468579532681</v>
      </c>
      <c r="P73" s="230">
        <v>0.4256203375693727</v>
      </c>
      <c r="Q73" s="234">
        <f>AVERAGE('[1]Industry Averages'!$H73,'[1]Industry Averages'!$L73:$P73)</f>
        <v>0.47898878235105813</v>
      </c>
    </row>
    <row r="74" spans="1:17" ht="15.75" hidden="1">
      <c r="A74" s="228" t="s">
        <v>400</v>
      </c>
      <c r="B74" s="229">
        <v>25</v>
      </c>
      <c r="C74" s="230">
        <v>0.8485468366232567</v>
      </c>
      <c r="D74" s="231">
        <v>0.9469862159429278</v>
      </c>
      <c r="E74" s="231">
        <v>0.028399487836107556</v>
      </c>
      <c r="F74" s="230">
        <v>0.501712805481524</v>
      </c>
      <c r="G74" s="231">
        <v>0.1106209703402197</v>
      </c>
      <c r="H74" s="230">
        <v>0.5613812080555378</v>
      </c>
      <c r="I74" s="232">
        <v>0.6851812081285757</v>
      </c>
      <c r="J74" s="231">
        <v>0.6069587345461144</v>
      </c>
      <c r="K74" s="233">
        <v>1.0387462879491258</v>
      </c>
      <c r="L74" s="230">
        <v>0.929940117684562</v>
      </c>
      <c r="M74" s="230">
        <v>0.469273293568202</v>
      </c>
      <c r="N74" s="230">
        <v>0.613558112944647</v>
      </c>
      <c r="O74" s="230">
        <v>0.8710375930164825</v>
      </c>
      <c r="P74" s="230">
        <v>0.8910740523856756</v>
      </c>
      <c r="Q74" s="234">
        <f>AVERAGE('[1]Industry Averages'!$H74,'[1]Industry Averages'!$L74:$P74)</f>
        <v>0.7227107296091845</v>
      </c>
    </row>
    <row r="75" spans="1:17" ht="15.75" hidden="1">
      <c r="A75" s="228" t="s">
        <v>401</v>
      </c>
      <c r="B75" s="229">
        <v>11</v>
      </c>
      <c r="C75" s="230">
        <v>0.7807684737144263</v>
      </c>
      <c r="D75" s="231">
        <v>0.29218772231036466</v>
      </c>
      <c r="E75" s="231">
        <v>0.07340174501299165</v>
      </c>
      <c r="F75" s="230">
        <v>0.6435097504734268</v>
      </c>
      <c r="G75" s="231">
        <v>0.15201179422729033</v>
      </c>
      <c r="H75" s="230">
        <v>0.7572797814294242</v>
      </c>
      <c r="I75" s="232">
        <v>0.551518936088245</v>
      </c>
      <c r="J75" s="231">
        <v>0.20993179354391503</v>
      </c>
      <c r="K75" s="233">
        <v>1.446633469208112</v>
      </c>
      <c r="L75" s="230">
        <v>1.0263402703399036</v>
      </c>
      <c r="M75" s="253">
        <v>1.0942954893232755</v>
      </c>
      <c r="N75" s="230">
        <v>0.7333109691086862</v>
      </c>
      <c r="O75" s="230">
        <v>1.32735715457991</v>
      </c>
      <c r="P75" s="230">
        <v>1.501720441937595</v>
      </c>
      <c r="Q75" s="234">
        <f>AVERAGE('[1]Industry Averages'!$H75,'[1]Industry Averages'!$L75:$P75)</f>
        <v>1.0733840177864657</v>
      </c>
    </row>
    <row r="76" spans="1:17" ht="15.75" hidden="1">
      <c r="A76" s="228" t="s">
        <v>402</v>
      </c>
      <c r="B76" s="229">
        <v>61</v>
      </c>
      <c r="C76" s="230">
        <v>0.9208927333748228</v>
      </c>
      <c r="D76" s="231">
        <v>0.4079029817310862</v>
      </c>
      <c r="E76" s="231">
        <v>0.04381519242837459</v>
      </c>
      <c r="F76" s="230">
        <v>0.709596706359027</v>
      </c>
      <c r="G76" s="231">
        <v>0.061232869014467194</v>
      </c>
      <c r="H76" s="230">
        <v>0.7538201743633561</v>
      </c>
      <c r="I76" s="232">
        <v>0.6408490470730628</v>
      </c>
      <c r="J76" s="231">
        <v>0.3472166107627512</v>
      </c>
      <c r="K76" s="233">
        <v>0.31936818654054105</v>
      </c>
      <c r="L76" s="230">
        <v>0.9919080539548408</v>
      </c>
      <c r="M76" s="230">
        <v>0.615628642157243</v>
      </c>
      <c r="N76" s="230">
        <v>0.8018564221684913</v>
      </c>
      <c r="O76" s="230">
        <v>0.9528770584096617</v>
      </c>
      <c r="P76" s="230">
        <v>0.6750476077656148</v>
      </c>
      <c r="Q76" s="234">
        <f>AVERAGE('[1]Industry Averages'!$H76,'[1]Industry Averages'!$L76:$P76)</f>
        <v>0.7985229931365346</v>
      </c>
    </row>
    <row r="77" spans="1:17" ht="15.75" hidden="1">
      <c r="A77" s="228" t="s">
        <v>403</v>
      </c>
      <c r="B77" s="229">
        <v>69</v>
      </c>
      <c r="C77" s="230">
        <v>0.8666049795890294</v>
      </c>
      <c r="D77" s="231">
        <v>0.24499024111388434</v>
      </c>
      <c r="E77" s="231">
        <v>0.05780861395712416</v>
      </c>
      <c r="F77" s="230">
        <v>0.7351318799328885</v>
      </c>
      <c r="G77" s="231">
        <v>0.05048646773230549</v>
      </c>
      <c r="H77" s="230">
        <v>0.7728221805426699</v>
      </c>
      <c r="I77" s="232">
        <v>0.7368304008091368</v>
      </c>
      <c r="J77" s="231">
        <v>0.5639985763918559</v>
      </c>
      <c r="K77" s="233">
        <v>0.13689625328332755</v>
      </c>
      <c r="L77" s="230">
        <v>0.7478614463142658</v>
      </c>
      <c r="M77" s="253">
        <v>0.7595539428121318</v>
      </c>
      <c r="N77" s="230">
        <v>0.7260733880113741</v>
      </c>
      <c r="O77" s="230">
        <v>0.8092329672801789</v>
      </c>
      <c r="P77" s="230">
        <v>0.7540286170435926</v>
      </c>
      <c r="Q77" s="234">
        <f>AVERAGE('[1]Industry Averages'!$H77,'[1]Industry Averages'!$L77:$P77)</f>
        <v>0.7615954236673689</v>
      </c>
    </row>
    <row r="78" spans="1:17" ht="15.75" hidden="1">
      <c r="A78" s="228" t="s">
        <v>404</v>
      </c>
      <c r="B78" s="229">
        <v>2</v>
      </c>
      <c r="C78" s="230">
        <v>1.162552284097433</v>
      </c>
      <c r="D78" s="231">
        <v>0.38519206737846995</v>
      </c>
      <c r="E78" s="231">
        <v>0.12572254335260116</v>
      </c>
      <c r="F78" s="230">
        <v>0.9074002250109294</v>
      </c>
      <c r="G78" s="231">
        <v>0.1961361769301401</v>
      </c>
      <c r="H78" s="230">
        <v>1.1258535728897527</v>
      </c>
      <c r="I78" s="232">
        <v>0.4134600841939994</v>
      </c>
      <c r="J78" s="231">
        <v>0.252283349677488</v>
      </c>
      <c r="K78" s="233">
        <v>0.30071207625969903</v>
      </c>
      <c r="L78" s="230">
        <v>0.8915193325502767</v>
      </c>
      <c r="M78" s="230">
        <v>0.6462241968853939</v>
      </c>
      <c r="N78" s="230">
        <v>0.4672102786107545</v>
      </c>
      <c r="O78" s="230">
        <v>0.8820173563179452</v>
      </c>
      <c r="P78" s="230">
        <v>0.7698542925210008</v>
      </c>
      <c r="Q78" s="234">
        <f>AVERAGE('[1]Industry Averages'!$H78,'[1]Industry Averages'!$L78:$P78)</f>
        <v>0.7971131716291873</v>
      </c>
    </row>
    <row r="79" spans="1:17" ht="15.75" hidden="1">
      <c r="A79" s="228" t="s">
        <v>405</v>
      </c>
      <c r="B79" s="229">
        <v>79</v>
      </c>
      <c r="C79" s="230">
        <v>1.34479999809822</v>
      </c>
      <c r="D79" s="231">
        <v>0.3370031865841108</v>
      </c>
      <c r="E79" s="231">
        <v>0.0319180975190301</v>
      </c>
      <c r="F79" s="230">
        <v>1.07928306150276</v>
      </c>
      <c r="G79" s="231">
        <v>0.028491639105163228</v>
      </c>
      <c r="H79" s="230">
        <v>1.108327484346018</v>
      </c>
      <c r="I79" s="232">
        <v>0.6957319764650596</v>
      </c>
      <c r="J79" s="231">
        <v>0.5362551868675114</v>
      </c>
      <c r="K79" s="233">
        <v>0.09968943570631511</v>
      </c>
      <c r="L79" s="230">
        <v>0.6410870421397522</v>
      </c>
      <c r="M79" s="253">
        <v>0.6088359382196988</v>
      </c>
      <c r="N79" s="230">
        <v>0.6957908983708337</v>
      </c>
      <c r="O79" s="230">
        <v>0.6510688399498351</v>
      </c>
      <c r="P79" s="230">
        <v>0.7518963813261236</v>
      </c>
      <c r="Q79" s="234">
        <f>AVERAGE('[1]Industry Averages'!$H79,'[1]Industry Averages'!$L79:$P79)</f>
        <v>0.7428344307253769</v>
      </c>
    </row>
    <row r="80" spans="1:17" ht="15.75" hidden="1">
      <c r="A80" s="228" t="s">
        <v>406</v>
      </c>
      <c r="B80" s="229">
        <v>30</v>
      </c>
      <c r="C80" s="230">
        <v>1.2983003362585088</v>
      </c>
      <c r="D80" s="231">
        <v>0.497137122652599</v>
      </c>
      <c r="E80" s="231">
        <v>0.11650154235647503</v>
      </c>
      <c r="F80" s="230">
        <v>0.9525942589317771</v>
      </c>
      <c r="G80" s="231">
        <v>0.03773976811186651</v>
      </c>
      <c r="H80" s="230">
        <v>0.9868233185911015</v>
      </c>
      <c r="I80" s="232">
        <v>0.6173583563825168</v>
      </c>
      <c r="J80" s="231">
        <v>0.42818769334060935</v>
      </c>
      <c r="K80" s="233">
        <v>0.20948777180774591</v>
      </c>
      <c r="L80" s="230">
        <v>0.7551536276195805</v>
      </c>
      <c r="M80" s="230">
        <v>0.6308701402700717</v>
      </c>
      <c r="N80" s="230">
        <v>0.6472816849873897</v>
      </c>
      <c r="O80" s="230">
        <v>0.7609980014069839</v>
      </c>
      <c r="P80" s="230">
        <v>0.8685186932111402</v>
      </c>
      <c r="Q80" s="234">
        <f>AVERAGE('[1]Industry Averages'!$H80,'[1]Industry Averages'!$L80:$P80)</f>
        <v>0.7749409110143778</v>
      </c>
    </row>
    <row r="81" spans="1:17" ht="15.75" hidden="1">
      <c r="A81" s="228" t="s">
        <v>407</v>
      </c>
      <c r="B81" s="229">
        <v>15</v>
      </c>
      <c r="C81" s="230">
        <v>1.5448319293271313</v>
      </c>
      <c r="D81" s="231">
        <v>0.18084053622722693</v>
      </c>
      <c r="E81" s="231">
        <v>0.13475788943344627</v>
      </c>
      <c r="F81" s="230">
        <v>1.364676131983521</v>
      </c>
      <c r="G81" s="231">
        <v>0.04996797588919199</v>
      </c>
      <c r="H81" s="230">
        <v>1.434459107150366</v>
      </c>
      <c r="I81" s="232">
        <v>0.710667391104773</v>
      </c>
      <c r="J81" s="231">
        <v>0.406039068096387</v>
      </c>
      <c r="K81" s="233">
        <v>0.25536864528474074</v>
      </c>
      <c r="L81" s="230">
        <v>1.3061751563837096</v>
      </c>
      <c r="M81" s="253">
        <v>1.1237890076404478</v>
      </c>
      <c r="N81" s="230">
        <v>0.7633772501462845</v>
      </c>
      <c r="O81" s="230">
        <v>0.9672791777625668</v>
      </c>
      <c r="P81" s="230">
        <v>1.1509711433254448</v>
      </c>
      <c r="Q81" s="234">
        <f>AVERAGE('[1]Industry Averages'!$H81,'[1]Industry Averages'!$L81:$P81)</f>
        <v>1.1243418070681366</v>
      </c>
    </row>
    <row r="82" spans="1:17" ht="15.75" hidden="1">
      <c r="A82" s="228" t="s">
        <v>408</v>
      </c>
      <c r="B82" s="229">
        <v>85</v>
      </c>
      <c r="C82" s="230">
        <v>0.9709642518894183</v>
      </c>
      <c r="D82" s="231">
        <v>0.4573673691422337</v>
      </c>
      <c r="E82" s="231">
        <v>0.12214640181611024</v>
      </c>
      <c r="F82" s="230">
        <v>0.7279257332723071</v>
      </c>
      <c r="G82" s="231">
        <v>0.03521220156311046</v>
      </c>
      <c r="H82" s="230">
        <v>0.7522490597651373</v>
      </c>
      <c r="I82" s="232">
        <v>0.6391406988267885</v>
      </c>
      <c r="J82" s="231">
        <v>0.4197426052172029</v>
      </c>
      <c r="K82" s="233">
        <v>0.2775472988536632</v>
      </c>
      <c r="L82" s="230">
        <v>0.8269717293578004</v>
      </c>
      <c r="M82" s="230">
        <v>0.7666712322330456</v>
      </c>
      <c r="N82" s="230">
        <v>0.8712351874210977</v>
      </c>
      <c r="O82" s="230">
        <v>0.9870211814795625</v>
      </c>
      <c r="P82" s="230">
        <v>0.8937149652220674</v>
      </c>
      <c r="Q82" s="234">
        <f>AVERAGE('[1]Industry Averages'!$H82,'[1]Industry Averages'!$L82:$P82)</f>
        <v>0.8496438925797852</v>
      </c>
    </row>
    <row r="83" spans="1:17" ht="15.75" hidden="1">
      <c r="A83" s="228" t="s">
        <v>409</v>
      </c>
      <c r="B83" s="229">
        <v>17</v>
      </c>
      <c r="C83" s="230">
        <v>0.8989781986771581</v>
      </c>
      <c r="D83" s="231">
        <v>0.2134362526041578</v>
      </c>
      <c r="E83" s="231">
        <v>0.12478828303003227</v>
      </c>
      <c r="F83" s="230">
        <v>0.7777916725527945</v>
      </c>
      <c r="G83" s="231">
        <v>0.04660913678677428</v>
      </c>
      <c r="H83" s="230">
        <v>0.8145075902919426</v>
      </c>
      <c r="I83" s="232">
        <v>0.5433387877305249</v>
      </c>
      <c r="J83" s="231">
        <v>0.3891086642216753</v>
      </c>
      <c r="K83" s="233">
        <v>0.051115592432096374</v>
      </c>
      <c r="L83" s="230">
        <v>0.9239597817518977</v>
      </c>
      <c r="M83" s="253">
        <v>0.8240729850708329</v>
      </c>
      <c r="N83" s="230">
        <v>0.8743004525736197</v>
      </c>
      <c r="O83" s="230">
        <v>0.7514861871220232</v>
      </c>
      <c r="P83" s="230">
        <v>0.9457267947342817</v>
      </c>
      <c r="Q83" s="234">
        <f>AVERAGE('[1]Industry Averages'!$H83,'[1]Industry Averages'!$L83:$P83)</f>
        <v>0.8556756319240996</v>
      </c>
    </row>
    <row r="84" spans="1:17" ht="15.75" hidden="1">
      <c r="A84" s="228" t="s">
        <v>410</v>
      </c>
      <c r="B84" s="229">
        <v>14</v>
      </c>
      <c r="C84" s="230">
        <v>0.24210864998201992</v>
      </c>
      <c r="D84" s="231">
        <v>0.9434016102685914</v>
      </c>
      <c r="E84" s="231">
        <v>0.135227243324804</v>
      </c>
      <c r="F84" s="230">
        <v>0.143371269101972</v>
      </c>
      <c r="G84" s="231">
        <v>0.05816129517520997</v>
      </c>
      <c r="H84" s="230">
        <v>0.1514885766227531</v>
      </c>
      <c r="I84" s="232">
        <v>0.4889764853912825</v>
      </c>
      <c r="J84" s="231">
        <v>0.377189287326462</v>
      </c>
      <c r="K84" s="233">
        <v>0.24452299948929782</v>
      </c>
      <c r="L84" s="230">
        <v>0.7742020255711951</v>
      </c>
      <c r="M84" s="230">
        <v>0.46358910505185513</v>
      </c>
      <c r="N84" s="230">
        <v>0.4389603216767831</v>
      </c>
      <c r="O84" s="230">
        <v>0.2812326219094314</v>
      </c>
      <c r="P84" s="230">
        <v>0.3451030636472698</v>
      </c>
      <c r="Q84" s="234">
        <f>AVERAGE('[1]Industry Averages'!$H84,'[1]Industry Averages'!$L84:$P84)</f>
        <v>0.40909595241321456</v>
      </c>
    </row>
    <row r="85" spans="1:17" ht="15.75" hidden="1">
      <c r="A85" s="228" t="s">
        <v>411</v>
      </c>
      <c r="B85" s="229">
        <v>75</v>
      </c>
      <c r="C85" s="230">
        <v>1.1641204247505164</v>
      </c>
      <c r="D85" s="231">
        <v>0.07145420542625036</v>
      </c>
      <c r="E85" s="231">
        <v>0.029317958873377167</v>
      </c>
      <c r="F85" s="230">
        <v>1.1064084243197423</v>
      </c>
      <c r="G85" s="231">
        <v>0.02749614929884028</v>
      </c>
      <c r="H85" s="230">
        <v>1.137018745081734</v>
      </c>
      <c r="I85" s="232">
        <v>0.7481145311835655</v>
      </c>
      <c r="J85" s="231">
        <v>0.5286592105592185</v>
      </c>
      <c r="K85" s="233">
        <v>0.5323273628672495</v>
      </c>
      <c r="L85" s="230">
        <v>1.5262047196408781</v>
      </c>
      <c r="M85" s="253">
        <v>1.172287147079982</v>
      </c>
      <c r="N85" s="230">
        <v>1.123659807701672</v>
      </c>
      <c r="O85" s="230">
        <v>1.34449825920508</v>
      </c>
      <c r="P85" s="230">
        <v>1.1594182467938388</v>
      </c>
      <c r="Q85" s="234">
        <f>AVERAGE('[1]Industry Averages'!$H85,'[1]Industry Averages'!$L85:$P85)</f>
        <v>1.2438478209171973</v>
      </c>
    </row>
    <row r="86" spans="1:17" ht="15.75" hidden="1">
      <c r="A86" s="228" t="s">
        <v>412</v>
      </c>
      <c r="B86" s="229">
        <v>85</v>
      </c>
      <c r="C86" s="230">
        <v>1.28200255415871</v>
      </c>
      <c r="D86" s="231">
        <v>0.4825894806270411</v>
      </c>
      <c r="E86" s="231">
        <v>0.08060511223144587</v>
      </c>
      <c r="F86" s="230">
        <v>0.9480231680912665</v>
      </c>
      <c r="G86" s="231">
        <v>0.08567230455198184</v>
      </c>
      <c r="H86" s="230">
        <v>1.0336435224101186</v>
      </c>
      <c r="I86" s="232">
        <v>0.6682550802909896</v>
      </c>
      <c r="J86" s="231">
        <v>0.4900945730473005</v>
      </c>
      <c r="K86" s="233">
        <v>0.10730002235376088</v>
      </c>
      <c r="L86" s="230">
        <v>0.8095355392660041</v>
      </c>
      <c r="M86" s="230">
        <v>0.7575193229693751</v>
      </c>
      <c r="N86" s="230">
        <v>0.8200958974620539</v>
      </c>
      <c r="O86" s="230">
        <v>0.8000650410909912</v>
      </c>
      <c r="P86" s="230">
        <v>0.6903463796794427</v>
      </c>
      <c r="Q86" s="234">
        <f>AVERAGE('[1]Industry Averages'!$H86,'[1]Industry Averages'!$L86:$P86)</f>
        <v>0.8185342838129975</v>
      </c>
    </row>
    <row r="87" spans="1:17" ht="15.75" hidden="1">
      <c r="A87" s="228" t="s">
        <v>413</v>
      </c>
      <c r="B87" s="229">
        <v>3</v>
      </c>
      <c r="C87" s="230">
        <v>1.0939555482653982</v>
      </c>
      <c r="D87" s="231">
        <v>1.749020597691103</v>
      </c>
      <c r="E87" s="231">
        <v>0.05303030303030304</v>
      </c>
      <c r="F87" s="230">
        <v>0.4804825799611781</v>
      </c>
      <c r="G87" s="231">
        <v>0.123201208585196</v>
      </c>
      <c r="H87" s="230">
        <v>0.5443582788933189</v>
      </c>
      <c r="I87" s="232">
        <v>0.6340367944792071</v>
      </c>
      <c r="J87" s="231">
        <v>0.43827239010407376</v>
      </c>
      <c r="K87" s="233">
        <v>0.28855650045177095</v>
      </c>
      <c r="L87" s="230">
        <v>1.1764476807254525</v>
      </c>
      <c r="M87" s="253">
        <v>0.8870010859890015</v>
      </c>
      <c r="N87" s="230">
        <v>0.6372636042833691</v>
      </c>
      <c r="O87" s="230">
        <v>0.23902988074589715</v>
      </c>
      <c r="P87" s="230">
        <v>0.45318132931651134</v>
      </c>
      <c r="Q87" s="234">
        <f>AVERAGE('[1]Industry Averages'!$H87,'[1]Industry Averages'!$L87:$P87)</f>
        <v>0.6562136433255917</v>
      </c>
    </row>
    <row r="88" spans="1:17" ht="15.75" hidden="1">
      <c r="A88" s="228" t="s">
        <v>414</v>
      </c>
      <c r="B88" s="229">
        <v>70</v>
      </c>
      <c r="C88" s="230">
        <v>1.0019932071355018</v>
      </c>
      <c r="D88" s="231">
        <v>0.09710749734933476</v>
      </c>
      <c r="E88" s="231">
        <v>0.06405070962889228</v>
      </c>
      <c r="F88" s="230">
        <v>0.9356653212147051</v>
      </c>
      <c r="G88" s="231">
        <v>0.027074826611675817</v>
      </c>
      <c r="H88" s="230">
        <v>0.9609451707212839</v>
      </c>
      <c r="I88" s="232">
        <v>0.5537144030375787</v>
      </c>
      <c r="J88" s="231">
        <v>0.3725527386379852</v>
      </c>
      <c r="K88" s="233">
        <v>0.31498902981251653</v>
      </c>
      <c r="L88" s="230">
        <v>1.3173693176974108</v>
      </c>
      <c r="M88" s="230">
        <v>1.110845208913243</v>
      </c>
      <c r="N88" s="230">
        <v>1.1567611674673315</v>
      </c>
      <c r="O88" s="230">
        <v>1.2637967280679967</v>
      </c>
      <c r="P88" s="230">
        <v>1.236890276724555</v>
      </c>
      <c r="Q88" s="234">
        <f>AVERAGE('[1]Industry Averages'!$H88,'[1]Industry Averages'!$L88:$P88)</f>
        <v>1.17443464493197</v>
      </c>
    </row>
    <row r="89" spans="1:17" ht="15.75" hidden="1">
      <c r="A89" s="228" t="s">
        <v>415</v>
      </c>
      <c r="B89" s="229">
        <v>40</v>
      </c>
      <c r="C89" s="230">
        <v>1.0703806513615421</v>
      </c>
      <c r="D89" s="231">
        <v>0.08033088987205808</v>
      </c>
      <c r="E89" s="231">
        <v>0.07384160078287194</v>
      </c>
      <c r="F89" s="230">
        <v>1.0110888352712986</v>
      </c>
      <c r="G89" s="231">
        <v>0.05404057480200055</v>
      </c>
      <c r="H89" s="230">
        <v>1.0681449570050152</v>
      </c>
      <c r="I89" s="232">
        <v>0.5698417411837221</v>
      </c>
      <c r="J89" s="231">
        <v>0.3590552168142753</v>
      </c>
      <c r="K89" s="233">
        <v>0.5004394088454893</v>
      </c>
      <c r="L89" s="230">
        <v>1.2230546079999403</v>
      </c>
      <c r="M89" s="253">
        <v>1.09727957234296</v>
      </c>
      <c r="N89" s="230">
        <v>0.9851954725969622</v>
      </c>
      <c r="O89" s="230">
        <v>1.3908894934763405</v>
      </c>
      <c r="P89" s="230">
        <v>1.2534843105487556</v>
      </c>
      <c r="Q89" s="234">
        <f>AVERAGE('[1]Industry Averages'!$H89,'[1]Industry Averages'!$L89:$P89)</f>
        <v>1.1696747356616624</v>
      </c>
    </row>
    <row r="90" spans="1:17" ht="15.75" hidden="1">
      <c r="A90" s="228" t="s">
        <v>416</v>
      </c>
      <c r="B90" s="229">
        <v>11</v>
      </c>
      <c r="C90" s="230">
        <v>1.035148855900927</v>
      </c>
      <c r="D90" s="231">
        <v>0.6215486572711676</v>
      </c>
      <c r="E90" s="231">
        <v>0.022961859027432804</v>
      </c>
      <c r="F90" s="230">
        <v>0.7120637847224099</v>
      </c>
      <c r="G90" s="231">
        <v>0.043073899710648914</v>
      </c>
      <c r="H90" s="230">
        <v>0.7413581059803034</v>
      </c>
      <c r="I90" s="232">
        <v>0.5539639015042135</v>
      </c>
      <c r="J90" s="231">
        <v>0.2983019628501746</v>
      </c>
      <c r="K90" s="233">
        <v>0.3403173148904071</v>
      </c>
      <c r="L90" s="230">
        <v>0.8419652549993129</v>
      </c>
      <c r="M90" s="230">
        <v>0.8541460282065622</v>
      </c>
      <c r="N90" s="230">
        <v>1.0134798161115919</v>
      </c>
      <c r="O90" s="230">
        <v>0.7785073448794292</v>
      </c>
      <c r="P90" s="230">
        <v>1.5713945020074378</v>
      </c>
      <c r="Q90" s="234">
        <f>AVERAGE('[1]Industry Averages'!$H90,'[1]Industry Averages'!$L90:$P90)</f>
        <v>0.9668085086974396</v>
      </c>
    </row>
    <row r="91" spans="1:17" ht="15.75" hidden="1">
      <c r="A91" s="228" t="s">
        <v>417</v>
      </c>
      <c r="B91" s="229">
        <v>11</v>
      </c>
      <c r="C91" s="230">
        <v>0.9832092184040022</v>
      </c>
      <c r="D91" s="231">
        <v>0.06871069220462972</v>
      </c>
      <c r="E91" s="231">
        <v>0.06626556387841377</v>
      </c>
      <c r="F91" s="230">
        <v>0.9362481306951914</v>
      </c>
      <c r="G91" s="231">
        <v>0.042960184779761566</v>
      </c>
      <c r="H91" s="230">
        <v>0.9777184579800949</v>
      </c>
      <c r="I91" s="232">
        <v>0.5756525665919513</v>
      </c>
      <c r="J91" s="231">
        <v>0.3150494707159971</v>
      </c>
      <c r="K91" s="233">
        <v>0.21447568749755092</v>
      </c>
      <c r="L91" s="230">
        <v>0.8087280941373877</v>
      </c>
      <c r="M91" s="253">
        <v>0.8296209485545919</v>
      </c>
      <c r="N91" s="230">
        <v>0.8606518584820271</v>
      </c>
      <c r="O91" s="230">
        <v>0.7412820035926789</v>
      </c>
      <c r="P91" s="230">
        <v>0.8336099690951179</v>
      </c>
      <c r="Q91" s="234">
        <f>AVERAGE('[1]Industry Averages'!$H91,'[1]Industry Averages'!$L91:$P91)</f>
        <v>0.8419352219736497</v>
      </c>
    </row>
    <row r="92" spans="1:17" ht="15.75" hidden="1">
      <c r="A92" s="228" t="s">
        <v>418</v>
      </c>
      <c r="B92" s="229">
        <v>101</v>
      </c>
      <c r="C92" s="230">
        <v>0.95869522130184</v>
      </c>
      <c r="D92" s="231">
        <v>0.026158957906520428</v>
      </c>
      <c r="E92" s="231">
        <v>0.005797347069464245</v>
      </c>
      <c r="F92" s="230">
        <v>0.940730985459347</v>
      </c>
      <c r="G92" s="231">
        <v>0.01960725038838042</v>
      </c>
      <c r="H92" s="230">
        <v>0.9593307887724071</v>
      </c>
      <c r="I92" s="232">
        <v>0.748928181889028</v>
      </c>
      <c r="J92" s="231">
        <v>0.6261407642744445</v>
      </c>
      <c r="K92" s="233">
        <v>0.5897669406350651</v>
      </c>
      <c r="L92" s="230">
        <v>1.464819493669625</v>
      </c>
      <c r="M92" s="230">
        <v>0.9647796638352564</v>
      </c>
      <c r="N92" s="230">
        <v>0.9110162753522365</v>
      </c>
      <c r="O92" s="230">
        <v>1.2697947323690497</v>
      </c>
      <c r="P92" s="230">
        <v>1.2858744552797758</v>
      </c>
      <c r="Q92" s="234">
        <f>AVERAGE('[1]Industry Averages'!$H92,'[1]Industry Averages'!$L92:$P92)</f>
        <v>1.1426025682130583</v>
      </c>
    </row>
    <row r="93" spans="1:17" ht="15.75" hidden="1">
      <c r="A93" s="228" t="s">
        <v>419</v>
      </c>
      <c r="B93" s="229">
        <v>36</v>
      </c>
      <c r="C93" s="230">
        <v>0.7731297817248773</v>
      </c>
      <c r="D93" s="231">
        <v>0.08831183057171646</v>
      </c>
      <c r="E93" s="231">
        <v>0.03301377991264931</v>
      </c>
      <c r="F93" s="230">
        <v>0.726306517311891</v>
      </c>
      <c r="G93" s="231">
        <v>0.03027629558033596</v>
      </c>
      <c r="H93" s="230">
        <v>0.7484427343469626</v>
      </c>
      <c r="I93" s="232">
        <v>0.6398388775616333</v>
      </c>
      <c r="J93" s="231">
        <v>0.3272513071218806</v>
      </c>
      <c r="K93" s="233">
        <v>0.40409982091031155</v>
      </c>
      <c r="L93" s="230">
        <v>1.3281793168817304</v>
      </c>
      <c r="M93" s="253">
        <v>1.1180451964808946</v>
      </c>
      <c r="N93" s="230">
        <v>1.1991307944510419</v>
      </c>
      <c r="O93" s="230">
        <v>1.3051434552841432</v>
      </c>
      <c r="P93" s="230">
        <v>1.5032034061311</v>
      </c>
      <c r="Q93" s="234">
        <f>AVERAGE('[1]Industry Averages'!$H93,'[1]Industry Averages'!$L93:$P93)</f>
        <v>1.200357483929312</v>
      </c>
    </row>
    <row r="94" spans="1:17" ht="15.75" hidden="1">
      <c r="A94" s="228" t="s">
        <v>420</v>
      </c>
      <c r="B94" s="229">
        <v>388</v>
      </c>
      <c r="C94" s="230">
        <v>0.9116872129500534</v>
      </c>
      <c r="D94" s="231">
        <v>0.06552892142695577</v>
      </c>
      <c r="E94" s="231">
        <v>0.027718642662077363</v>
      </c>
      <c r="F94" s="230">
        <v>0.8700666086527766</v>
      </c>
      <c r="G94" s="231">
        <v>0.02678138029586844</v>
      </c>
      <c r="H94" s="230">
        <v>0.893523270947977</v>
      </c>
      <c r="I94" s="232">
        <v>0.6701733827684629</v>
      </c>
      <c r="J94" s="231">
        <v>0.4797059001928455</v>
      </c>
      <c r="K94" s="233">
        <v>0.17343417468619474</v>
      </c>
      <c r="L94" s="230">
        <v>1.2468087604629723</v>
      </c>
      <c r="M94" s="230">
        <v>0.9885980684391329</v>
      </c>
      <c r="N94" s="230">
        <v>1.0202561296564998</v>
      </c>
      <c r="O94" s="230">
        <v>1.1619596463607587</v>
      </c>
      <c r="P94" s="230">
        <v>1.149160826869191</v>
      </c>
      <c r="Q94" s="234">
        <f>AVERAGE('[1]Industry Averages'!$H94,'[1]Industry Averages'!$L94:$P94)</f>
        <v>1.076717783789422</v>
      </c>
    </row>
    <row r="95" spans="1:17" ht="15.75" hidden="1">
      <c r="A95" s="228" t="s">
        <v>421</v>
      </c>
      <c r="B95" s="229">
        <v>32</v>
      </c>
      <c r="C95" s="230">
        <v>0.952674326623155</v>
      </c>
      <c r="D95" s="231">
        <v>0.5024084528026717</v>
      </c>
      <c r="E95" s="231">
        <v>0.06009923652544753</v>
      </c>
      <c r="F95" s="230">
        <v>0.6970321064498266</v>
      </c>
      <c r="G95" s="231">
        <v>0.11188095790070428</v>
      </c>
      <c r="H95" s="230">
        <v>0.7823388982067156</v>
      </c>
      <c r="I95" s="232">
        <v>0.5662329781380584</v>
      </c>
      <c r="J95" s="231">
        <v>0.39319155229808395</v>
      </c>
      <c r="K95" s="233">
        <v>0.4660926647593257</v>
      </c>
      <c r="L95" s="230">
        <v>0.862652311807474</v>
      </c>
      <c r="M95" s="253">
        <v>1.1939862238092516</v>
      </c>
      <c r="N95" s="230">
        <v>1.5326927281923055</v>
      </c>
      <c r="O95" s="230">
        <v>1.2948714024708063</v>
      </c>
      <c r="P95" s="230">
        <v>1.2855689138232198</v>
      </c>
      <c r="Q95" s="234">
        <f>AVERAGE('[1]Industry Averages'!$H95,'[1]Industry Averages'!$L95:$P95)</f>
        <v>1.1586850797182955</v>
      </c>
    </row>
    <row r="96" spans="1:17" ht="15.75" hidden="1">
      <c r="A96" s="228" t="s">
        <v>422</v>
      </c>
      <c r="B96" s="229">
        <v>16</v>
      </c>
      <c r="C96" s="230">
        <v>0.5310142821993883</v>
      </c>
      <c r="D96" s="231">
        <v>0.5457068819313329</v>
      </c>
      <c r="E96" s="231">
        <v>0.03569948503722261</v>
      </c>
      <c r="F96" s="230">
        <v>0.37973911919901376</v>
      </c>
      <c r="G96" s="231">
        <v>0.03338370487219565</v>
      </c>
      <c r="H96" s="230">
        <v>0.3915247608328613</v>
      </c>
      <c r="I96" s="232">
        <v>0.6234100586989396</v>
      </c>
      <c r="J96" s="231">
        <v>0.3977891384408794</v>
      </c>
      <c r="K96" s="233">
        <v>0.5780147873701601</v>
      </c>
      <c r="L96" s="230">
        <v>0.6507009183164942</v>
      </c>
      <c r="M96" s="230">
        <v>0.5809860474983004</v>
      </c>
      <c r="N96" s="230">
        <v>0.7083690032204383</v>
      </c>
      <c r="O96" s="230">
        <v>0.7062658331251642</v>
      </c>
      <c r="P96" s="230">
        <v>0.5969080740252654</v>
      </c>
      <c r="Q96" s="234">
        <f>AVERAGE('[1]Industry Averages'!$H96,'[1]Industry Averages'!$L96:$P96)</f>
        <v>0.6057924395030873</v>
      </c>
    </row>
    <row r="97" spans="1:17" ht="15.75" hidden="1">
      <c r="A97" s="228" t="s">
        <v>423</v>
      </c>
      <c r="B97" s="229">
        <v>96</v>
      </c>
      <c r="C97" s="230">
        <v>0.8693736521919523</v>
      </c>
      <c r="D97" s="231">
        <v>0.14797680020547538</v>
      </c>
      <c r="E97" s="231">
        <v>0.03850506913279855</v>
      </c>
      <c r="F97" s="230">
        <v>0.7846169274995002</v>
      </c>
      <c r="G97" s="231">
        <v>0.05716600929340998</v>
      </c>
      <c r="H97" s="230">
        <v>0.8312241143236075</v>
      </c>
      <c r="I97" s="232">
        <v>0.6388556358870728</v>
      </c>
      <c r="J97" s="231">
        <v>0.4310848014202543</v>
      </c>
      <c r="K97" s="233">
        <v>0.17001540304812532</v>
      </c>
      <c r="L97" s="230">
        <v>1.1678671829832437</v>
      </c>
      <c r="M97" s="253">
        <v>0.8626345985311783</v>
      </c>
      <c r="N97" s="230">
        <v>0.9589859846391308</v>
      </c>
      <c r="O97" s="230">
        <v>1.0228587017593667</v>
      </c>
      <c r="P97" s="230">
        <v>0.8359786583228734</v>
      </c>
      <c r="Q97" s="234">
        <f>AVERAGE('[1]Industry Averages'!$H97,'[1]Industry Averages'!$L97:$P97)</f>
        <v>0.9465915400932334</v>
      </c>
    </row>
    <row r="98" spans="1:17" ht="15.75" hidden="1">
      <c r="A98" s="228" t="s">
        <v>424</v>
      </c>
      <c r="B98" s="229">
        <v>58</v>
      </c>
      <c r="C98" s="230">
        <v>0.6590463448973455</v>
      </c>
      <c r="D98" s="231">
        <v>0.8313943239370052</v>
      </c>
      <c r="E98" s="231">
        <v>0.039286724168529866</v>
      </c>
      <c r="F98" s="230">
        <v>0.41013069973810656</v>
      </c>
      <c r="G98" s="231">
        <v>0.027687180242318254</v>
      </c>
      <c r="H98" s="230">
        <v>0.41991925363355853</v>
      </c>
      <c r="I98" s="232">
        <v>0.6187466729591025</v>
      </c>
      <c r="J98" s="231">
        <v>0.43529745323644603</v>
      </c>
      <c r="K98" s="233">
        <v>0.2798388388526198</v>
      </c>
      <c r="L98" s="230">
        <v>0.570070288557333</v>
      </c>
      <c r="M98" s="230">
        <v>0.6756207119052822</v>
      </c>
      <c r="N98" s="230">
        <v>0.719309484888425</v>
      </c>
      <c r="O98" s="230">
        <v>0.7408260327170008</v>
      </c>
      <c r="P98" s="230">
        <v>0.6665842243194448</v>
      </c>
      <c r="Q98" s="234">
        <f>AVERAGE('[1]Industry Averages'!$H98,'[1]Industry Averages'!$L98:$P98)</f>
        <v>0.6320549993368407</v>
      </c>
    </row>
    <row r="99" spans="1:17" ht="15.75" hidden="1">
      <c r="A99" s="228" t="s">
        <v>425</v>
      </c>
      <c r="B99" s="229">
        <v>15</v>
      </c>
      <c r="C99" s="230">
        <v>0.721841145813917</v>
      </c>
      <c r="D99" s="231">
        <v>0.30313521485890105</v>
      </c>
      <c r="E99" s="231">
        <v>0.08692298550201219</v>
      </c>
      <c r="F99" s="230">
        <v>0.5910487354603442</v>
      </c>
      <c r="G99" s="231">
        <v>0.03535077659802365</v>
      </c>
      <c r="H99" s="230">
        <v>0.6113882106935226</v>
      </c>
      <c r="I99" s="232">
        <v>0.654063117065604</v>
      </c>
      <c r="J99" s="231">
        <v>0.24488233552075422</v>
      </c>
      <c r="K99" s="233">
        <v>0.06194906632656765</v>
      </c>
      <c r="L99" s="230">
        <v>1.661170690088453</v>
      </c>
      <c r="M99" s="253">
        <v>1.1328879375594154</v>
      </c>
      <c r="N99" s="230">
        <v>1.1518437689270005</v>
      </c>
      <c r="O99" s="230">
        <v>1.1252643536813445</v>
      </c>
      <c r="P99" s="230">
        <v>1.426322641272642</v>
      </c>
      <c r="Q99" s="234">
        <f>AVERAGE('[1]Industry Averages'!$H99,'[1]Industry Averages'!$L99:$P99)</f>
        <v>1.1848129337037296</v>
      </c>
    </row>
    <row r="100" spans="1:17" ht="15.75" hidden="1">
      <c r="A100" s="228" t="s">
        <v>426</v>
      </c>
      <c r="B100" s="229">
        <v>21</v>
      </c>
      <c r="C100" s="230">
        <v>0.907385385057</v>
      </c>
      <c r="D100" s="231">
        <v>0.3169414180455683</v>
      </c>
      <c r="E100" s="231">
        <v>0.10557532374730963</v>
      </c>
      <c r="F100" s="230">
        <v>0.7368925850372511</v>
      </c>
      <c r="G100" s="231">
        <v>0.0636068339157733</v>
      </c>
      <c r="H100" s="230">
        <v>0.7851895775316772</v>
      </c>
      <c r="I100" s="232">
        <v>0.5863650895323865</v>
      </c>
      <c r="J100" s="231">
        <v>0.2867619467746414</v>
      </c>
      <c r="K100" s="233">
        <v>0.22426077020860813</v>
      </c>
      <c r="L100" s="230">
        <v>1.188254771249603</v>
      </c>
      <c r="M100" s="230">
        <v>0.8310837956056623</v>
      </c>
      <c r="N100" s="230">
        <v>0.7966486420061794</v>
      </c>
      <c r="O100" s="230">
        <v>0.8992975404508528</v>
      </c>
      <c r="P100" s="230">
        <v>0.9572701695111526</v>
      </c>
      <c r="Q100" s="234">
        <f>AVERAGE('[1]Industry Averages'!$H100,'[1]Industry Averages'!$L100:$P100)</f>
        <v>0.9096240827258546</v>
      </c>
    </row>
    <row r="101" spans="1:17" ht="15.75" hidden="1">
      <c r="A101" s="228" t="s">
        <v>427</v>
      </c>
      <c r="B101" s="229">
        <v>6</v>
      </c>
      <c r="C101" s="230">
        <v>0.8448084966784221</v>
      </c>
      <c r="D101" s="231">
        <v>0.22540718247667504</v>
      </c>
      <c r="E101" s="231">
        <v>0.15579700047668887</v>
      </c>
      <c r="F101" s="230">
        <v>0.7254394371766594</v>
      </c>
      <c r="G101" s="231">
        <v>0.021176360940131336</v>
      </c>
      <c r="H101" s="230">
        <v>0.7398880209239251</v>
      </c>
      <c r="I101" s="232">
        <v>0.5022316278338109</v>
      </c>
      <c r="J101" s="231">
        <v>0.16833997765542183</v>
      </c>
      <c r="K101" s="233">
        <v>0.15142596954613624</v>
      </c>
      <c r="L101" s="230">
        <v>0.9272799605061148</v>
      </c>
      <c r="M101" s="253">
        <v>0.6575716169550428</v>
      </c>
      <c r="N101" s="230">
        <v>0.8688372768655014</v>
      </c>
      <c r="O101" s="230">
        <v>2.080151823033132</v>
      </c>
      <c r="P101" s="230">
        <v>1.8919831806779572</v>
      </c>
      <c r="Q101" s="234">
        <f>AVERAGE('[1]Industry Averages'!$H101,'[1]Industry Averages'!$L101:$P101)</f>
        <v>1.1942853131602789</v>
      </c>
    </row>
    <row r="102" spans="1:17" ht="15.75" hidden="1">
      <c r="A102" s="228" t="s">
        <v>428</v>
      </c>
      <c r="B102" s="229">
        <v>35</v>
      </c>
      <c r="C102" s="230">
        <v>1.1117887824981547</v>
      </c>
      <c r="D102" s="231">
        <v>0.3375737493921304</v>
      </c>
      <c r="E102" s="231">
        <v>0.09702082743254202</v>
      </c>
      <c r="F102" s="230">
        <v>0.891979348876358</v>
      </c>
      <c r="G102" s="231">
        <v>0.0570954458434542</v>
      </c>
      <c r="H102" s="230">
        <v>0.9437673873471254</v>
      </c>
      <c r="I102" s="232">
        <v>0.6119852488965275</v>
      </c>
      <c r="J102" s="231">
        <v>0.38783760729396827</v>
      </c>
      <c r="K102" s="233">
        <v>1.2648700533539499</v>
      </c>
      <c r="L102" s="230">
        <v>1.026392728830339</v>
      </c>
      <c r="M102" s="230">
        <v>0.755823681749747</v>
      </c>
      <c r="N102" s="230">
        <v>0.8069462322392807</v>
      </c>
      <c r="O102" s="230">
        <v>0.71085656044871</v>
      </c>
      <c r="P102" s="230">
        <v>1.041066799245524</v>
      </c>
      <c r="Q102" s="234">
        <f>AVERAGE('[1]Industry Averages'!$H102,'[1]Industry Averages'!$L102:$P102)</f>
        <v>0.880808898310121</v>
      </c>
    </row>
    <row r="103" spans="1:17" ht="15.75" hidden="1">
      <c r="A103" s="228" t="s">
        <v>429</v>
      </c>
      <c r="B103" s="229">
        <v>16</v>
      </c>
      <c r="C103" s="230">
        <v>0.7397784589518577</v>
      </c>
      <c r="D103" s="231">
        <v>0.746930788213839</v>
      </c>
      <c r="E103" s="231">
        <v>0.09739666075450598</v>
      </c>
      <c r="F103" s="254">
        <v>0.47874060682412406</v>
      </c>
      <c r="G103" s="231">
        <v>0.01409485726947878</v>
      </c>
      <c r="H103" s="230">
        <v>0.48355137178803176</v>
      </c>
      <c r="I103" s="232">
        <v>0.2815597656010604</v>
      </c>
      <c r="J103" s="231">
        <v>0.18444652874211906</v>
      </c>
      <c r="K103" s="233">
        <v>0.08766200073641722</v>
      </c>
      <c r="L103" s="230">
        <v>0.36463600054164563</v>
      </c>
      <c r="M103" s="253">
        <v>0.2512253357724969</v>
      </c>
      <c r="N103" s="230">
        <v>0.19528826349103087</v>
      </c>
      <c r="O103" s="230">
        <v>0.1745698394445703</v>
      </c>
      <c r="P103" s="230">
        <v>0.18968841681761509</v>
      </c>
      <c r="Q103" s="234">
        <f>AVERAGE('[1]Industry Averages'!$H103,'[1]Industry Averages'!$L103:$P103)</f>
        <v>0.2764932046425651</v>
      </c>
    </row>
    <row r="104" spans="1:17" ht="15.75">
      <c r="A104" s="228" t="s">
        <v>307</v>
      </c>
      <c r="B104" s="229">
        <v>17</v>
      </c>
      <c r="C104" s="232">
        <v>0.7339677478881326</v>
      </c>
      <c r="D104" s="231">
        <v>0.4045953143678547</v>
      </c>
      <c r="E104" s="231">
        <v>0.10792333767581232</v>
      </c>
      <c r="F104" s="232">
        <v>0.5666153187013374</v>
      </c>
      <c r="G104" s="231">
        <v>0.01097364173723502</v>
      </c>
      <c r="H104" s="230">
        <v>0.571349563878657</v>
      </c>
      <c r="I104" s="232">
        <v>0.45013191866656144</v>
      </c>
      <c r="J104" s="231">
        <v>0.3596</v>
      </c>
      <c r="K104" s="233">
        <v>0.14777523078529686</v>
      </c>
      <c r="L104" s="230">
        <v>0.3316685698553276</v>
      </c>
      <c r="M104" s="230">
        <v>0.4713325692290253</v>
      </c>
      <c r="N104" s="230">
        <v>0.2674284591933414</v>
      </c>
      <c r="O104" s="230">
        <v>0.32295708453677063</v>
      </c>
      <c r="P104" s="230">
        <v>0.5653212571240506</v>
      </c>
      <c r="Q104" s="234">
        <f>AVERAGE('[1]Industry Averages'!$H104,'[1]Industry Averages'!$L104:$P104)</f>
        <v>0.42167625063619546</v>
      </c>
    </row>
    <row r="105" spans="1:17" s="239" customFormat="1" ht="15.75" hidden="1">
      <c r="A105" s="228" t="s">
        <v>430</v>
      </c>
      <c r="B105" s="229">
        <v>7582</v>
      </c>
      <c r="C105" s="230">
        <v>0.9415331238919882</v>
      </c>
      <c r="D105" s="231">
        <v>0.48325595974235297</v>
      </c>
      <c r="E105" s="231">
        <v>0.057556234329789874</v>
      </c>
      <c r="F105" s="230">
        <v>0.6960003222010291</v>
      </c>
      <c r="G105" s="231">
        <v>0.06970617655699635</v>
      </c>
      <c r="H105" s="230">
        <v>0.7458330808898506</v>
      </c>
      <c r="I105" s="232">
        <v>0.6017425581018515</v>
      </c>
      <c r="J105" s="231">
        <v>0.4121</v>
      </c>
      <c r="K105" s="233">
        <v>0.13110545587483785</v>
      </c>
      <c r="L105" s="255">
        <v>0.73</v>
      </c>
      <c r="M105" s="256">
        <v>0.65</v>
      </c>
      <c r="N105" s="257">
        <v>0.7245711625183886</v>
      </c>
      <c r="O105" s="257">
        <v>0.8020173970839132</v>
      </c>
      <c r="P105" s="257">
        <v>0.8294537733223437</v>
      </c>
      <c r="Q105" s="234">
        <f>AVERAGE('[1]Industry Averages'!$H105,'[1]Industry Averages'!$L105:$P105)</f>
        <v>0.7469792356357493</v>
      </c>
    </row>
    <row r="106" spans="1:17" s="239" customFormat="1" ht="15.75" hidden="1">
      <c r="A106" s="228" t="s">
        <v>431</v>
      </c>
      <c r="B106" s="229">
        <v>6253</v>
      </c>
      <c r="C106" s="230">
        <v>0.9783060090968476</v>
      </c>
      <c r="D106" s="231">
        <v>0.2510374625602143</v>
      </c>
      <c r="E106" s="231">
        <v>0.04385720849883417</v>
      </c>
      <c r="F106" s="230">
        <v>0.8267905633750193</v>
      </c>
      <c r="G106" s="231">
        <v>0.040597595658954905</v>
      </c>
      <c r="H106" s="230">
        <v>0.8601889077107179</v>
      </c>
      <c r="I106" s="232">
        <v>0.6494978097075366</v>
      </c>
      <c r="J106" s="231">
        <v>0.44772960581474536</v>
      </c>
      <c r="K106" s="233">
        <v>0.13193057463313732</v>
      </c>
      <c r="L106" s="255">
        <v>0.9</v>
      </c>
      <c r="M106" s="258">
        <v>0.85</v>
      </c>
      <c r="N106" s="257">
        <v>0.9018937491739192</v>
      </c>
      <c r="O106" s="257">
        <v>0.9985589472694634</v>
      </c>
      <c r="P106" s="257">
        <v>1.0124816766890556</v>
      </c>
      <c r="Q106" s="234">
        <f>AVERAGE('[1]Industry Averages'!$H106,'[1]Industry Averages'!$L106:$P106)</f>
        <v>0.9205205468071928</v>
      </c>
    </row>
    <row r="108" ht="15">
      <c r="D108" t="s">
        <v>432</v>
      </c>
    </row>
    <row r="110" ht="15">
      <c r="D110">
        <f>C104/(1+(1-F9)*D104)</f>
        <v>0.5666153187013374</v>
      </c>
    </row>
  </sheetData>
  <mergeCells count="12">
    <mergeCell ref="B7:G7"/>
    <mergeCell ref="L9:Q9"/>
    <mergeCell ref="B1:G1"/>
    <mergeCell ref="H1:H7"/>
    <mergeCell ref="I1:K1"/>
    <mergeCell ref="B2:G2"/>
    <mergeCell ref="I2:K7"/>
    <mergeCell ref="B3:E3"/>
    <mergeCell ref="F3:G3"/>
    <mergeCell ref="B4:G4"/>
    <mergeCell ref="B5:G5"/>
    <mergeCell ref="B6:G6"/>
  </mergeCells>
  <hyperlinks>
    <hyperlink ref="B2" r:id="rId1" display="mailto:adamodar@stern.nyu.edu?subject=Data%20on%20website"/>
    <hyperlink ref="B4" r:id="rId2" display="http://www.damodaran.com/"/>
    <hyperlink ref="B5" r:id="rId3" display="http://www.stern.nyu.edu/~adamodar/New_Home_Page/data.html"/>
    <hyperlink ref="B6" r:id="rId4" display="http://www.stern.nyu.edu/~adamodar/pc/datasets/indname.xls"/>
    <hyperlink ref="B7" r:id="rId5" display="http://www.stern.nyu.edu/~adamodar/New_Home_Page/datafile/variable.htm"/>
    <hyperlink ref="H1:H7" r:id="rId6" display="YouTube Video explaining estimation choices and process."/>
  </hyperlinks>
  <printOptions/>
  <pageMargins left="0.511811024" right="0.511811024" top="0.787401575" bottom="0.787401575" header="0.31496062" footer="0.31496062"/>
  <pageSetup orientation="portrait" paperSize="9"/>
  <tableParts>
    <tablePart r:id="rId7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E7C6B7-7380-4994-86BB-3D908A94437B}">
  <dimension ref="B2:P37"/>
  <sheetViews>
    <sheetView showGridLines="0" zoomScale="85" zoomScaleNormal="85" workbookViewId="0" topLeftCell="A1">
      <selection activeCell="I7" sqref="I7"/>
    </sheetView>
  </sheetViews>
  <sheetFormatPr defaultColWidth="8.8515625" defaultRowHeight="15"/>
  <cols>
    <col min="1" max="1" width="4.421875" style="173" customWidth="1"/>
    <col min="2" max="2" width="12.00390625" style="173" customWidth="1"/>
    <col min="3" max="3" width="10.8515625" style="173" customWidth="1"/>
    <col min="4" max="4" width="13.00390625" style="173" bestFit="1" customWidth="1"/>
    <col min="5" max="5" width="8.8515625" style="173" customWidth="1"/>
    <col min="6" max="6" width="11.8515625" style="173" customWidth="1"/>
    <col min="7" max="7" width="13.00390625" style="173" bestFit="1" customWidth="1"/>
    <col min="8" max="8" width="8.8515625" style="173" customWidth="1"/>
    <col min="9" max="9" width="15.140625" style="173" bestFit="1" customWidth="1"/>
    <col min="10" max="11" width="8.8515625" style="173" customWidth="1"/>
    <col min="12" max="12" width="15.140625" style="173" customWidth="1"/>
    <col min="13" max="13" width="14.140625" style="173" bestFit="1" customWidth="1"/>
    <col min="14" max="14" width="8.8515625" style="173" customWidth="1"/>
    <col min="15" max="15" width="19.00390625" style="173" bestFit="1" customWidth="1"/>
    <col min="16" max="16" width="7.57421875" style="173" bestFit="1" customWidth="1"/>
    <col min="17" max="17" width="8.8515625" style="173" customWidth="1"/>
    <col min="18" max="18" width="18.421875" style="173" customWidth="1"/>
    <col min="19" max="16384" width="8.8515625" style="173" customWidth="1"/>
  </cols>
  <sheetData>
    <row r="2" spans="2:16" ht="21">
      <c r="B2" s="185" t="s">
        <v>157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</row>
    <row r="3" ht="15.75">
      <c r="B3" s="187" t="s">
        <v>158</v>
      </c>
    </row>
    <row r="4" ht="15">
      <c r="B4" s="188" t="s">
        <v>293</v>
      </c>
    </row>
    <row r="6" spans="2:6" ht="35.45" customHeight="1">
      <c r="B6" s="307" t="s">
        <v>155</v>
      </c>
      <c r="C6" s="308"/>
      <c r="E6" s="189" t="s">
        <v>435</v>
      </c>
      <c r="F6" s="189"/>
    </row>
    <row r="7" spans="2:6" ht="15">
      <c r="B7" s="40" t="s">
        <v>14</v>
      </c>
      <c r="C7" s="41" t="s">
        <v>151</v>
      </c>
      <c r="E7" s="173" t="s">
        <v>292</v>
      </c>
      <c r="F7" s="192">
        <f>AVERAGE(C8:C37)</f>
        <v>0.12034200552577382</v>
      </c>
    </row>
    <row r="8" spans="2:6" ht="15">
      <c r="B8" s="221">
        <v>2020</v>
      </c>
      <c r="C8" s="215">
        <v>0.18013916144089043</v>
      </c>
      <c r="E8" s="173" t="s">
        <v>268</v>
      </c>
      <c r="F8" s="192">
        <f>MEDIAN(C8:C37)</f>
        <v>0.14172756964090827</v>
      </c>
    </row>
    <row r="9" spans="2:3" ht="15">
      <c r="B9" s="221">
        <v>2019</v>
      </c>
      <c r="C9" s="215">
        <v>0.31211679996808755</v>
      </c>
    </row>
    <row r="10" spans="2:3" ht="15">
      <c r="B10" s="221">
        <v>2018</v>
      </c>
      <c r="C10" s="215">
        <v>-0.04226869289088544</v>
      </c>
    </row>
    <row r="11" spans="2:3" ht="15">
      <c r="B11" s="221">
        <v>2017</v>
      </c>
      <c r="C11" s="215">
        <v>0.2160548143449928</v>
      </c>
    </row>
    <row r="12" spans="2:3" ht="15">
      <c r="B12" s="221">
        <v>2016</v>
      </c>
      <c r="C12" s="215">
        <v>0.11773080874798171</v>
      </c>
    </row>
    <row r="13" spans="2:3" ht="15">
      <c r="B13" s="221">
        <v>2015</v>
      </c>
      <c r="C13" s="215">
        <v>0.013788916411676138</v>
      </c>
    </row>
    <row r="14" spans="2:3" ht="15">
      <c r="B14" s="221">
        <v>2014</v>
      </c>
      <c r="C14" s="215">
        <v>0.13524421649462237</v>
      </c>
    </row>
    <row r="15" spans="2:3" ht="15">
      <c r="B15" s="221">
        <v>2013</v>
      </c>
      <c r="C15" s="215">
        <v>0.32145085858125483</v>
      </c>
    </row>
    <row r="16" spans="2:3" ht="15">
      <c r="B16" s="221">
        <v>2012</v>
      </c>
      <c r="C16" s="215">
        <v>0.15890585241730293</v>
      </c>
    </row>
    <row r="17" spans="2:3" ht="15">
      <c r="B17" s="221">
        <v>2011</v>
      </c>
      <c r="C17" s="215">
        <v>0.0209837473362805</v>
      </c>
    </row>
    <row r="18" spans="2:3" ht="15">
      <c r="B18" s="221">
        <v>2010</v>
      </c>
      <c r="C18" s="215">
        <v>0.14821092278719414</v>
      </c>
    </row>
    <row r="19" spans="2:3" ht="15">
      <c r="B19" s="221">
        <v>2009</v>
      </c>
      <c r="C19" s="215">
        <v>0.2593523387766398</v>
      </c>
    </row>
    <row r="20" spans="2:3" ht="15">
      <c r="B20" s="221">
        <v>2008</v>
      </c>
      <c r="C20" s="215">
        <v>-0.3655234411179819</v>
      </c>
    </row>
    <row r="21" spans="2:3" ht="15">
      <c r="B21" s="221">
        <v>2007</v>
      </c>
      <c r="C21" s="215">
        <v>0.054847352464217694</v>
      </c>
    </row>
    <row r="22" spans="2:3" ht="15">
      <c r="B22" s="221">
        <v>2006</v>
      </c>
      <c r="C22" s="215">
        <v>0.15612557979315703</v>
      </c>
    </row>
    <row r="23" spans="2:3" ht="15">
      <c r="B23" s="221">
        <v>2005</v>
      </c>
      <c r="C23" s="215">
        <v>0.048344775232688535</v>
      </c>
    </row>
    <row r="24" spans="2:3" ht="15">
      <c r="B24" s="221">
        <v>2004</v>
      </c>
      <c r="C24" s="215">
        <v>0.10742775944096193</v>
      </c>
    </row>
    <row r="25" spans="2:3" ht="15">
      <c r="B25" s="221">
        <v>2003</v>
      </c>
      <c r="C25" s="215">
        <v>0.2835580005001023</v>
      </c>
    </row>
    <row r="26" spans="2:3" ht="15">
      <c r="B26" s="221">
        <v>2002</v>
      </c>
      <c r="C26" s="215">
        <v>-0.219660479579127</v>
      </c>
    </row>
    <row r="27" spans="2:3" ht="15">
      <c r="B27" s="221">
        <v>2001</v>
      </c>
      <c r="C27" s="215">
        <v>-0.11849759142000185</v>
      </c>
    </row>
    <row r="28" spans="2:3" ht="15">
      <c r="B28" s="221">
        <v>2000</v>
      </c>
      <c r="C28" s="215">
        <v>-0.09031818955249278</v>
      </c>
    </row>
    <row r="29" spans="2:3" ht="15">
      <c r="B29" s="221">
        <v>1999</v>
      </c>
      <c r="C29" s="215">
        <v>0.20885350992084475</v>
      </c>
    </row>
    <row r="30" spans="2:3" ht="15">
      <c r="B30" s="221">
        <v>1998</v>
      </c>
      <c r="C30" s="215">
        <v>0.28337953278443584</v>
      </c>
    </row>
    <row r="31" spans="2:3" ht="15">
      <c r="B31" s="221">
        <v>1997</v>
      </c>
      <c r="C31" s="215">
        <v>0.33103653103653097</v>
      </c>
    </row>
    <row r="32" spans="2:3" ht="15">
      <c r="B32" s="221">
        <v>1996</v>
      </c>
      <c r="C32" s="215">
        <v>0.2268096601886579</v>
      </c>
    </row>
    <row r="33" spans="2:3" ht="15">
      <c r="B33" s="221">
        <v>1995</v>
      </c>
      <c r="C33" s="215">
        <v>0.3719519890260631</v>
      </c>
    </row>
    <row r="34" spans="2:3" ht="15">
      <c r="B34" s="221">
        <v>1994</v>
      </c>
      <c r="C34" s="215">
        <v>0.013259206774573897</v>
      </c>
    </row>
    <row r="35" spans="2:3" ht="15">
      <c r="B35" s="221">
        <v>1993</v>
      </c>
      <c r="C35" s="215">
        <v>0.0996705147919488</v>
      </c>
    </row>
    <row r="36" spans="2:3" ht="15">
      <c r="B36" s="221">
        <v>1992</v>
      </c>
      <c r="C36" s="215">
        <v>0.07493727972380064</v>
      </c>
    </row>
    <row r="37" spans="2:3" ht="15">
      <c r="B37" s="222">
        <v>1991</v>
      </c>
      <c r="C37" s="216">
        <v>0.3023484313487976</v>
      </c>
    </row>
  </sheetData>
  <mergeCells count="1">
    <mergeCell ref="B6:C6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O6859"/>
  <sheetViews>
    <sheetView showGridLines="0" workbookViewId="0" topLeftCell="A1">
      <selection activeCell="J15" sqref="J15"/>
    </sheetView>
  </sheetViews>
  <sheetFormatPr defaultColWidth="8.8515625" defaultRowHeight="15"/>
  <cols>
    <col min="1" max="1" width="5.421875" style="51" customWidth="1"/>
    <col min="2" max="2" width="11.00390625" style="52" customWidth="1"/>
    <col min="3" max="3" width="11.7109375" style="53" customWidth="1"/>
    <col min="4" max="7" width="8.57421875" style="51" customWidth="1"/>
    <col min="8" max="8" width="15.421875" style="51" customWidth="1"/>
    <col min="9" max="9" width="10.140625" style="51" bestFit="1" customWidth="1"/>
    <col min="10" max="10" width="8.8515625" style="51" customWidth="1"/>
    <col min="11" max="11" width="14.7109375" style="51" customWidth="1"/>
    <col min="12" max="12" width="12.140625" style="51" bestFit="1" customWidth="1"/>
    <col min="13" max="16384" width="8.8515625" style="51" customWidth="1"/>
  </cols>
  <sheetData>
    <row r="2" spans="2:15" ht="21">
      <c r="B2" s="49" t="s">
        <v>15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2:15" ht="15.75">
      <c r="B3" s="50" t="s">
        <v>161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</row>
    <row r="4" spans="2:15" ht="15">
      <c r="B4" s="37" t="s">
        <v>162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</row>
    <row r="6" spans="2:9" ht="15">
      <c r="B6" s="309" t="s">
        <v>163</v>
      </c>
      <c r="C6" s="310"/>
      <c r="E6" s="309" t="s">
        <v>182</v>
      </c>
      <c r="F6" s="310"/>
      <c r="H6"/>
      <c r="I6"/>
    </row>
    <row r="7" spans="2:12" ht="15">
      <c r="B7" s="40" t="s">
        <v>0</v>
      </c>
      <c r="C7" s="41" t="s">
        <v>161</v>
      </c>
      <c r="E7" s="40" t="s">
        <v>0</v>
      </c>
      <c r="F7" s="41" t="s">
        <v>161</v>
      </c>
      <c r="H7" s="38" t="s">
        <v>436</v>
      </c>
      <c r="I7" s="38"/>
      <c r="K7"/>
      <c r="L7"/>
    </row>
    <row r="8" spans="2:12" ht="15">
      <c r="B8" s="57">
        <v>44196</v>
      </c>
      <c r="C8" s="54">
        <v>260</v>
      </c>
      <c r="E8" s="90">
        <v>44196</v>
      </c>
      <c r="F8" s="88">
        <f>_xlfn.IFERROR(_xlfn.IFERROR(VLOOKUP(E8,$B$8:$C$6859,2,0),VLOOKUP(E8-1,$B$8:$C$6859,2,0)),VLOOKUP(E8-2,$B$8:$C$6859,2,0))</f>
        <v>260</v>
      </c>
      <c r="H8" t="s">
        <v>147</v>
      </c>
      <c r="I8" s="39">
        <f>AVERAGE(C8:C2595)/10000</f>
        <v>0.02645772797527048</v>
      </c>
      <c r="K8"/>
      <c r="L8"/>
    </row>
    <row r="9" spans="2:12" ht="15">
      <c r="B9" s="57">
        <v>44195</v>
      </c>
      <c r="C9" s="54">
        <v>259</v>
      </c>
      <c r="E9" s="90">
        <v>44165</v>
      </c>
      <c r="F9" s="88">
        <f aca="true" t="shared" si="0" ref="F9:F72">_xlfn.IFERROR(_xlfn.IFERROR(VLOOKUP(E9,$B$8:$C$6859,2,0),VLOOKUP(E9-1,$B$8:$C$6859,2,0)),VLOOKUP(E9-2,$B$8:$C$6859,2,0))</f>
        <v>275</v>
      </c>
      <c r="H9" t="s">
        <v>150</v>
      </c>
      <c r="I9" s="39">
        <f>MEDIAN(C8:C2595)/10000</f>
        <v>0.0248</v>
      </c>
      <c r="K9"/>
      <c r="L9"/>
    </row>
    <row r="10" spans="2:9" ht="15">
      <c r="B10" s="57">
        <v>44194</v>
      </c>
      <c r="C10" s="54">
        <v>259</v>
      </c>
      <c r="E10" s="90">
        <v>44134</v>
      </c>
      <c r="F10" s="88">
        <f t="shared" si="0"/>
        <v>318</v>
      </c>
      <c r="H10"/>
      <c r="I10"/>
    </row>
    <row r="11" spans="2:9" ht="15">
      <c r="B11" s="57">
        <v>44193</v>
      </c>
      <c r="C11" s="54">
        <v>261</v>
      </c>
      <c r="E11" s="90">
        <v>44104</v>
      </c>
      <c r="F11" s="88">
        <f t="shared" si="0"/>
        <v>343</v>
      </c>
      <c r="H11" s="38" t="s">
        <v>182</v>
      </c>
      <c r="I11" s="38"/>
    </row>
    <row r="12" spans="2:9" ht="15">
      <c r="B12" s="57">
        <v>44189</v>
      </c>
      <c r="C12" s="54">
        <v>261</v>
      </c>
      <c r="E12" s="90">
        <v>44073</v>
      </c>
      <c r="F12" s="88">
        <f t="shared" si="0"/>
        <v>320</v>
      </c>
      <c r="H12" t="s">
        <v>147</v>
      </c>
      <c r="I12" s="39">
        <f>AVERAGE(F8:F127)/10000</f>
        <v>0.026614166666666664</v>
      </c>
    </row>
    <row r="13" spans="2:9" ht="15">
      <c r="B13" s="57">
        <v>44188</v>
      </c>
      <c r="C13" s="54">
        <v>259</v>
      </c>
      <c r="E13" s="90">
        <v>44042</v>
      </c>
      <c r="F13" s="88">
        <f t="shared" si="0"/>
        <v>342</v>
      </c>
      <c r="H13" t="s">
        <v>150</v>
      </c>
      <c r="I13" s="39">
        <f>MEDIAN(F8:F127)/10000</f>
        <v>0.0248</v>
      </c>
    </row>
    <row r="14" spans="2:6" ht="15">
      <c r="B14" s="57">
        <v>44187</v>
      </c>
      <c r="C14" s="54">
        <v>263</v>
      </c>
      <c r="E14" s="90">
        <v>44012</v>
      </c>
      <c r="F14" s="88">
        <f t="shared" si="0"/>
        <v>380</v>
      </c>
    </row>
    <row r="15" spans="2:6" ht="15">
      <c r="B15" s="57">
        <v>44186</v>
      </c>
      <c r="C15" s="54">
        <v>261</v>
      </c>
      <c r="E15" s="90">
        <v>43981</v>
      </c>
      <c r="F15" s="88">
        <f t="shared" si="0"/>
        <v>392</v>
      </c>
    </row>
    <row r="16" spans="2:6" ht="15">
      <c r="B16" s="57">
        <v>44183</v>
      </c>
      <c r="C16" s="54">
        <v>256</v>
      </c>
      <c r="E16" s="90">
        <v>43951</v>
      </c>
      <c r="F16" s="88">
        <f t="shared" si="0"/>
        <v>422</v>
      </c>
    </row>
    <row r="17" spans="2:6" ht="15">
      <c r="B17" s="57">
        <v>44182</v>
      </c>
      <c r="C17" s="54">
        <v>258</v>
      </c>
      <c r="E17" s="90">
        <v>43920</v>
      </c>
      <c r="F17" s="88">
        <f t="shared" si="0"/>
        <v>393</v>
      </c>
    </row>
    <row r="18" spans="2:6" ht="15">
      <c r="B18" s="57">
        <v>44181</v>
      </c>
      <c r="C18" s="54">
        <v>260</v>
      </c>
      <c r="E18" s="90">
        <v>43890</v>
      </c>
      <c r="F18" s="88">
        <f t="shared" si="0"/>
        <v>252</v>
      </c>
    </row>
    <row r="19" spans="2:6" ht="15">
      <c r="B19" s="57">
        <v>44180</v>
      </c>
      <c r="C19" s="54">
        <v>263</v>
      </c>
      <c r="E19" s="90">
        <v>43860</v>
      </c>
      <c r="F19" s="88">
        <f t="shared" si="0"/>
        <v>224</v>
      </c>
    </row>
    <row r="20" spans="2:6" ht="15">
      <c r="B20" s="57">
        <v>44179</v>
      </c>
      <c r="C20" s="54">
        <v>268</v>
      </c>
      <c r="E20" s="90">
        <v>43829</v>
      </c>
      <c r="F20" s="88">
        <f t="shared" si="0"/>
        <v>215</v>
      </c>
    </row>
    <row r="21" spans="2:6" ht="15">
      <c r="B21" s="57">
        <v>44176</v>
      </c>
      <c r="C21" s="54">
        <v>269</v>
      </c>
      <c r="E21" s="90">
        <v>43799</v>
      </c>
      <c r="F21" s="88">
        <f t="shared" si="0"/>
        <v>239</v>
      </c>
    </row>
    <row r="22" spans="2:6" ht="15">
      <c r="B22" s="57">
        <v>44175</v>
      </c>
      <c r="C22" s="54">
        <v>268</v>
      </c>
      <c r="E22" s="90">
        <v>43768</v>
      </c>
      <c r="F22" s="88">
        <f t="shared" si="0"/>
        <v>237</v>
      </c>
    </row>
    <row r="23" spans="2:6" ht="15">
      <c r="B23" s="57">
        <v>44174</v>
      </c>
      <c r="C23" s="54">
        <v>267</v>
      </c>
      <c r="E23" s="90">
        <v>43738</v>
      </c>
      <c r="F23" s="88">
        <f t="shared" si="0"/>
        <v>247</v>
      </c>
    </row>
    <row r="24" spans="2:6" ht="15">
      <c r="B24" s="57">
        <v>44173</v>
      </c>
      <c r="C24" s="54">
        <v>270</v>
      </c>
      <c r="E24" s="90">
        <v>43707</v>
      </c>
      <c r="F24" s="88">
        <f t="shared" si="0"/>
        <v>248</v>
      </c>
    </row>
    <row r="25" spans="2:6" ht="15">
      <c r="B25" s="57">
        <v>44172</v>
      </c>
      <c r="C25" s="54">
        <v>266</v>
      </c>
      <c r="E25" s="90">
        <v>43676</v>
      </c>
      <c r="F25" s="88">
        <f t="shared" si="0"/>
        <v>209</v>
      </c>
    </row>
    <row r="26" spans="2:6" ht="15">
      <c r="B26" s="57">
        <v>44169</v>
      </c>
      <c r="C26" s="54">
        <v>262</v>
      </c>
      <c r="E26" s="90">
        <v>43646</v>
      </c>
      <c r="F26" s="88">
        <f t="shared" si="0"/>
        <v>239</v>
      </c>
    </row>
    <row r="27" spans="2:6" ht="15">
      <c r="B27" s="57">
        <v>44168</v>
      </c>
      <c r="C27" s="54">
        <v>267</v>
      </c>
      <c r="E27" s="90">
        <v>43615</v>
      </c>
      <c r="F27" s="88">
        <f t="shared" si="0"/>
        <v>270</v>
      </c>
    </row>
    <row r="28" spans="2:6" ht="15">
      <c r="B28" s="57">
        <v>44167</v>
      </c>
      <c r="C28" s="54">
        <v>266</v>
      </c>
      <c r="E28" s="90">
        <v>43585</v>
      </c>
      <c r="F28" s="88">
        <f t="shared" si="0"/>
        <v>252</v>
      </c>
    </row>
    <row r="29" spans="2:6" ht="15">
      <c r="B29" s="57">
        <v>44166</v>
      </c>
      <c r="C29" s="54">
        <v>264</v>
      </c>
      <c r="E29" s="90">
        <v>43554</v>
      </c>
      <c r="F29" s="88">
        <f t="shared" si="0"/>
        <v>253</v>
      </c>
    </row>
    <row r="30" spans="2:6" ht="15">
      <c r="B30" s="57">
        <v>44165</v>
      </c>
      <c r="C30" s="54">
        <v>275</v>
      </c>
      <c r="E30" s="90">
        <v>43524</v>
      </c>
      <c r="F30" s="88">
        <f t="shared" si="0"/>
        <v>235</v>
      </c>
    </row>
    <row r="31" spans="2:6" ht="15">
      <c r="B31" s="57">
        <v>44164</v>
      </c>
      <c r="C31" s="54">
        <v>259</v>
      </c>
      <c r="E31" s="90">
        <v>43495</v>
      </c>
      <c r="F31" s="88">
        <f t="shared" si="0"/>
        <v>240</v>
      </c>
    </row>
    <row r="32" spans="2:6" ht="15">
      <c r="B32" s="57">
        <v>44163</v>
      </c>
      <c r="C32" s="54">
        <v>261</v>
      </c>
      <c r="E32" s="90">
        <v>43464</v>
      </c>
      <c r="F32" s="88">
        <f t="shared" si="0"/>
        <v>272</v>
      </c>
    </row>
    <row r="33" spans="2:6" ht="15">
      <c r="B33" s="57">
        <v>44162</v>
      </c>
      <c r="C33" s="54">
        <v>275</v>
      </c>
      <c r="E33" s="90">
        <v>43434</v>
      </c>
      <c r="F33" s="88">
        <f t="shared" si="0"/>
        <v>270</v>
      </c>
    </row>
    <row r="34" spans="2:6" ht="15">
      <c r="B34" s="57">
        <v>44161</v>
      </c>
      <c r="C34" s="54">
        <v>271</v>
      </c>
      <c r="E34" s="90">
        <v>43403</v>
      </c>
      <c r="F34" s="88">
        <f t="shared" si="0"/>
        <v>263</v>
      </c>
    </row>
    <row r="35" spans="2:6" ht="15">
      <c r="B35" s="57">
        <v>44160</v>
      </c>
      <c r="C35" s="54">
        <v>271</v>
      </c>
      <c r="E35" s="90">
        <v>43373</v>
      </c>
      <c r="F35" s="88">
        <f t="shared" si="0"/>
        <v>293</v>
      </c>
    </row>
    <row r="36" spans="2:6" ht="15">
      <c r="B36" s="57">
        <v>44159</v>
      </c>
      <c r="C36" s="54">
        <v>272</v>
      </c>
      <c r="E36" s="90">
        <v>43342</v>
      </c>
      <c r="F36" s="88">
        <f t="shared" si="0"/>
        <v>343</v>
      </c>
    </row>
    <row r="37" spans="2:6" ht="15">
      <c r="B37" s="57">
        <v>44158</v>
      </c>
      <c r="C37" s="54">
        <v>275</v>
      </c>
      <c r="E37" s="90">
        <v>43311</v>
      </c>
      <c r="F37" s="88">
        <f t="shared" si="0"/>
        <v>266</v>
      </c>
    </row>
    <row r="38" spans="2:6" ht="15">
      <c r="B38" s="57">
        <v>44157</v>
      </c>
      <c r="C38" s="54">
        <v>263</v>
      </c>
      <c r="E38" s="90">
        <v>43281</v>
      </c>
      <c r="F38" s="88">
        <f t="shared" si="0"/>
        <v>332</v>
      </c>
    </row>
    <row r="39" spans="2:6" ht="15">
      <c r="B39" s="57">
        <v>44156</v>
      </c>
      <c r="C39" s="54">
        <v>261</v>
      </c>
      <c r="E39" s="90">
        <v>43250</v>
      </c>
      <c r="F39" s="88">
        <f t="shared" si="0"/>
        <v>295</v>
      </c>
    </row>
    <row r="40" spans="2:6" ht="15">
      <c r="B40" s="57">
        <v>44155</v>
      </c>
      <c r="C40" s="54">
        <v>276</v>
      </c>
      <c r="E40" s="90">
        <v>43220</v>
      </c>
      <c r="F40" s="88">
        <f t="shared" si="0"/>
        <v>250</v>
      </c>
    </row>
    <row r="41" spans="2:6" ht="15">
      <c r="B41" s="57">
        <v>44154</v>
      </c>
      <c r="C41" s="54">
        <v>277</v>
      </c>
      <c r="E41" s="90">
        <v>43189</v>
      </c>
      <c r="F41" s="88">
        <f t="shared" si="0"/>
        <v>248</v>
      </c>
    </row>
    <row r="42" spans="2:6" ht="15">
      <c r="B42" s="57">
        <v>44153</v>
      </c>
      <c r="C42" s="54">
        <v>275</v>
      </c>
      <c r="E42" s="90">
        <v>43159</v>
      </c>
      <c r="F42" s="88">
        <f t="shared" si="0"/>
        <v>236</v>
      </c>
    </row>
    <row r="43" spans="2:6" ht="15">
      <c r="B43" s="57">
        <v>44152</v>
      </c>
      <c r="C43" s="54">
        <v>279</v>
      </c>
      <c r="E43" s="90">
        <v>43130</v>
      </c>
      <c r="F43" s="88">
        <f t="shared" si="0"/>
        <v>224</v>
      </c>
    </row>
    <row r="44" spans="2:6" ht="15">
      <c r="B44" s="57">
        <v>44151</v>
      </c>
      <c r="C44" s="54">
        <v>276</v>
      </c>
      <c r="E44" s="90">
        <v>43099</v>
      </c>
      <c r="F44" s="88">
        <f t="shared" si="0"/>
        <v>240</v>
      </c>
    </row>
    <row r="45" spans="2:6" ht="15">
      <c r="B45" s="57">
        <v>44148</v>
      </c>
      <c r="C45" s="54">
        <v>279</v>
      </c>
      <c r="E45" s="90">
        <v>43069</v>
      </c>
      <c r="F45" s="88">
        <f t="shared" si="0"/>
        <v>241</v>
      </c>
    </row>
    <row r="46" spans="2:6" ht="15">
      <c r="B46" s="57">
        <v>44147</v>
      </c>
      <c r="C46" s="54">
        <v>279</v>
      </c>
      <c r="E46" s="90">
        <v>43038</v>
      </c>
      <c r="F46" s="88">
        <f t="shared" si="0"/>
        <v>239</v>
      </c>
    </row>
    <row r="47" spans="2:6" ht="15">
      <c r="B47" s="57">
        <v>44146</v>
      </c>
      <c r="C47" s="54">
        <v>273</v>
      </c>
      <c r="E47" s="90">
        <v>43008</v>
      </c>
      <c r="F47" s="88">
        <f t="shared" si="0"/>
        <v>247</v>
      </c>
    </row>
    <row r="48" spans="2:6" ht="15">
      <c r="B48" s="57">
        <v>44145</v>
      </c>
      <c r="C48" s="54">
        <v>273</v>
      </c>
      <c r="E48" s="90">
        <v>42977</v>
      </c>
      <c r="F48" s="88">
        <f t="shared" si="0"/>
        <v>272</v>
      </c>
    </row>
    <row r="49" spans="2:6" ht="15">
      <c r="B49" s="57">
        <v>44144</v>
      </c>
      <c r="C49" s="54">
        <v>271</v>
      </c>
      <c r="E49" s="90">
        <v>42946</v>
      </c>
      <c r="F49" s="88">
        <f t="shared" si="0"/>
        <v>271</v>
      </c>
    </row>
    <row r="50" spans="2:6" ht="15">
      <c r="B50" s="57">
        <v>44141</v>
      </c>
      <c r="C50" s="54">
        <v>289</v>
      </c>
      <c r="E50" s="90">
        <v>42916</v>
      </c>
      <c r="F50" s="88">
        <f t="shared" si="0"/>
        <v>289</v>
      </c>
    </row>
    <row r="51" spans="2:6" ht="15">
      <c r="B51" s="57">
        <v>44140</v>
      </c>
      <c r="C51" s="54">
        <v>290</v>
      </c>
      <c r="E51" s="90">
        <v>42885</v>
      </c>
      <c r="F51" s="88">
        <f t="shared" si="0"/>
        <v>284</v>
      </c>
    </row>
    <row r="52" spans="2:6" ht="15">
      <c r="B52" s="57">
        <v>44139</v>
      </c>
      <c r="C52" s="54">
        <v>296</v>
      </c>
      <c r="E52" s="90">
        <v>42855</v>
      </c>
      <c r="F52" s="88">
        <f t="shared" si="0"/>
        <v>263</v>
      </c>
    </row>
    <row r="53" spans="2:6" ht="15">
      <c r="B53" s="57">
        <v>44138</v>
      </c>
      <c r="C53" s="54">
        <v>307</v>
      </c>
      <c r="E53" s="90">
        <v>42824</v>
      </c>
      <c r="F53" s="88">
        <f t="shared" si="0"/>
        <v>274</v>
      </c>
    </row>
    <row r="54" spans="2:6" ht="15">
      <c r="B54" s="57">
        <v>44137</v>
      </c>
      <c r="C54" s="54">
        <v>317</v>
      </c>
      <c r="E54" s="90">
        <v>42794</v>
      </c>
      <c r="F54" s="88">
        <f t="shared" si="0"/>
        <v>286</v>
      </c>
    </row>
    <row r="55" spans="2:6" ht="15">
      <c r="B55" s="57">
        <v>44134</v>
      </c>
      <c r="C55" s="54">
        <v>318</v>
      </c>
      <c r="E55" s="90">
        <v>42765</v>
      </c>
      <c r="F55" s="88">
        <f t="shared" si="0"/>
        <v>291</v>
      </c>
    </row>
    <row r="56" spans="2:6" ht="15">
      <c r="B56" s="57">
        <v>44133</v>
      </c>
      <c r="C56" s="54">
        <v>319</v>
      </c>
      <c r="E56" s="90">
        <v>42734</v>
      </c>
      <c r="F56" s="88">
        <f t="shared" si="0"/>
        <v>328</v>
      </c>
    </row>
    <row r="57" spans="2:6" ht="15">
      <c r="B57" s="57">
        <v>44132</v>
      </c>
      <c r="C57" s="54">
        <v>321</v>
      </c>
      <c r="E57" s="90">
        <v>42704</v>
      </c>
      <c r="F57" s="88">
        <f t="shared" si="0"/>
        <v>337</v>
      </c>
    </row>
    <row r="58" spans="2:6" ht="15">
      <c r="B58" s="57">
        <v>44131</v>
      </c>
      <c r="C58" s="54">
        <v>315</v>
      </c>
      <c r="E58" s="90">
        <v>42673</v>
      </c>
      <c r="F58" s="88">
        <f t="shared" si="0"/>
        <v>308</v>
      </c>
    </row>
    <row r="59" spans="2:6" ht="15">
      <c r="B59" s="57">
        <v>44130</v>
      </c>
      <c r="C59" s="54">
        <v>317</v>
      </c>
      <c r="E59" s="90">
        <v>42643</v>
      </c>
      <c r="F59" s="88">
        <f t="shared" si="0"/>
        <v>319</v>
      </c>
    </row>
    <row r="60" spans="2:6" ht="15">
      <c r="B60" s="57">
        <v>44127</v>
      </c>
      <c r="C60" s="54">
        <v>310</v>
      </c>
      <c r="E60" s="90">
        <v>42612</v>
      </c>
      <c r="F60" s="88">
        <f t="shared" si="0"/>
        <v>306</v>
      </c>
    </row>
    <row r="61" spans="2:6" ht="15">
      <c r="B61" s="57">
        <v>44126</v>
      </c>
      <c r="C61" s="54">
        <v>306</v>
      </c>
      <c r="E61" s="90">
        <v>42581</v>
      </c>
      <c r="F61" s="88">
        <f t="shared" si="0"/>
        <v>339</v>
      </c>
    </row>
    <row r="62" spans="2:6" ht="15">
      <c r="B62" s="57">
        <v>44125</v>
      </c>
      <c r="C62" s="54">
        <v>306</v>
      </c>
      <c r="E62" s="90">
        <v>42551</v>
      </c>
      <c r="F62" s="88">
        <f t="shared" si="0"/>
        <v>350</v>
      </c>
    </row>
    <row r="63" spans="2:6" ht="15">
      <c r="B63" s="57">
        <v>44124</v>
      </c>
      <c r="C63" s="54">
        <v>305</v>
      </c>
      <c r="E63" s="90">
        <v>42520</v>
      </c>
      <c r="F63" s="88">
        <f t="shared" si="0"/>
        <v>391</v>
      </c>
    </row>
    <row r="64" spans="2:6" ht="15">
      <c r="B64" s="57">
        <v>44123</v>
      </c>
      <c r="C64" s="54">
        <v>306</v>
      </c>
      <c r="E64" s="90">
        <v>42490</v>
      </c>
      <c r="F64" s="88">
        <f t="shared" si="0"/>
        <v>385</v>
      </c>
    </row>
    <row r="65" spans="2:6" ht="15">
      <c r="B65" s="57">
        <v>44120</v>
      </c>
      <c r="C65" s="54">
        <v>307</v>
      </c>
      <c r="E65" s="90">
        <v>42459</v>
      </c>
      <c r="F65" s="88">
        <f t="shared" si="0"/>
        <v>404</v>
      </c>
    </row>
    <row r="66" spans="2:6" ht="15">
      <c r="B66" s="57">
        <v>44119</v>
      </c>
      <c r="C66" s="54">
        <v>310</v>
      </c>
      <c r="E66" s="90">
        <v>42429</v>
      </c>
      <c r="F66" s="88">
        <f t="shared" si="0"/>
        <v>502</v>
      </c>
    </row>
    <row r="67" spans="2:6" ht="15">
      <c r="B67" s="57">
        <v>44118</v>
      </c>
      <c r="C67" s="54">
        <v>309</v>
      </c>
      <c r="E67" s="90">
        <v>42399</v>
      </c>
      <c r="F67" s="88">
        <f t="shared" si="0"/>
        <v>512</v>
      </c>
    </row>
    <row r="68" spans="2:6" ht="15">
      <c r="B68" s="57">
        <v>44117</v>
      </c>
      <c r="C68" s="54">
        <v>311</v>
      </c>
      <c r="E68" s="90">
        <v>42368</v>
      </c>
      <c r="F68" s="88">
        <f t="shared" si="0"/>
        <v>516</v>
      </c>
    </row>
    <row r="69" spans="2:6" ht="15">
      <c r="B69" s="57">
        <v>44116</v>
      </c>
      <c r="C69" s="54">
        <v>308</v>
      </c>
      <c r="E69" s="90">
        <v>42338</v>
      </c>
      <c r="F69" s="88">
        <f t="shared" si="0"/>
        <v>432</v>
      </c>
    </row>
    <row r="70" spans="2:6" ht="15">
      <c r="B70" s="57">
        <v>44113</v>
      </c>
      <c r="C70" s="54">
        <v>309</v>
      </c>
      <c r="E70" s="90">
        <v>42307</v>
      </c>
      <c r="F70" s="88">
        <f t="shared" si="0"/>
        <v>410</v>
      </c>
    </row>
    <row r="71" spans="2:6" ht="15">
      <c r="B71" s="57">
        <v>44112</v>
      </c>
      <c r="C71" s="54">
        <v>315</v>
      </c>
      <c r="E71" s="90">
        <v>42277</v>
      </c>
      <c r="F71" s="88">
        <f t="shared" si="0"/>
        <v>442</v>
      </c>
    </row>
    <row r="72" spans="2:6" ht="15">
      <c r="B72" s="57">
        <v>44111</v>
      </c>
      <c r="C72" s="54">
        <v>320</v>
      </c>
      <c r="E72" s="90">
        <v>42246</v>
      </c>
      <c r="F72" s="88">
        <f t="shared" si="0"/>
        <v>334</v>
      </c>
    </row>
    <row r="73" spans="2:6" ht="15">
      <c r="B73" s="57">
        <v>44110</v>
      </c>
      <c r="C73" s="54">
        <v>328</v>
      </c>
      <c r="E73" s="90">
        <v>42215</v>
      </c>
      <c r="F73" s="88">
        <f aca="true" t="shared" si="1" ref="F73:F127">_xlfn.IFERROR(_xlfn.IFERROR(VLOOKUP(E73,$B$8:$C$6859,2,0),VLOOKUP(E73-1,$B$8:$C$6859,2,0)),VLOOKUP(E73-2,$B$8:$C$6859,2,0))</f>
        <v>339</v>
      </c>
    </row>
    <row r="74" spans="2:6" ht="15">
      <c r="B74" s="57">
        <v>44109</v>
      </c>
      <c r="C74" s="54">
        <v>331</v>
      </c>
      <c r="E74" s="90">
        <v>42185</v>
      </c>
      <c r="F74" s="88">
        <f t="shared" si="1"/>
        <v>304</v>
      </c>
    </row>
    <row r="75" spans="2:6" ht="15">
      <c r="B75" s="57">
        <v>44106</v>
      </c>
      <c r="C75" s="54">
        <v>341</v>
      </c>
      <c r="E75" s="90">
        <v>42154</v>
      </c>
      <c r="F75" s="88">
        <f t="shared" si="1"/>
        <v>294</v>
      </c>
    </row>
    <row r="76" spans="2:6" ht="15">
      <c r="B76" s="57">
        <v>44105</v>
      </c>
      <c r="C76" s="54">
        <v>343</v>
      </c>
      <c r="E76" s="90">
        <v>42124</v>
      </c>
      <c r="F76" s="88">
        <f t="shared" si="1"/>
        <v>295</v>
      </c>
    </row>
    <row r="77" spans="2:6" ht="15">
      <c r="B77" s="57">
        <v>44104</v>
      </c>
      <c r="C77" s="54">
        <v>343</v>
      </c>
      <c r="E77" s="90">
        <v>42093</v>
      </c>
      <c r="F77" s="88">
        <f t="shared" si="1"/>
        <v>318</v>
      </c>
    </row>
    <row r="78" spans="2:6" ht="15">
      <c r="B78" s="57">
        <v>44103</v>
      </c>
      <c r="C78" s="54">
        <v>353</v>
      </c>
      <c r="E78" s="90">
        <v>42063</v>
      </c>
      <c r="F78" s="88">
        <f t="shared" si="1"/>
        <v>322</v>
      </c>
    </row>
    <row r="79" spans="2:6" ht="15">
      <c r="B79" s="57">
        <v>44102</v>
      </c>
      <c r="C79" s="54">
        <v>347</v>
      </c>
      <c r="E79" s="90">
        <v>42034</v>
      </c>
      <c r="F79" s="88">
        <f t="shared" si="1"/>
        <v>324</v>
      </c>
    </row>
    <row r="80" spans="2:6" ht="15">
      <c r="B80" s="57">
        <v>44099</v>
      </c>
      <c r="C80" s="54">
        <v>346</v>
      </c>
      <c r="E80" s="90">
        <v>42003</v>
      </c>
      <c r="F80" s="88">
        <f t="shared" si="1"/>
        <v>261</v>
      </c>
    </row>
    <row r="81" spans="2:6" ht="15">
      <c r="B81" s="57">
        <v>44098</v>
      </c>
      <c r="C81" s="54">
        <v>348</v>
      </c>
      <c r="E81" s="90">
        <v>41973</v>
      </c>
      <c r="F81" s="88">
        <f t="shared" si="1"/>
        <v>238</v>
      </c>
    </row>
    <row r="82" spans="2:6" ht="15">
      <c r="B82" s="57">
        <v>44097</v>
      </c>
      <c r="C82" s="54">
        <v>348</v>
      </c>
      <c r="E82" s="90">
        <v>41942</v>
      </c>
      <c r="F82" s="88">
        <f t="shared" si="1"/>
        <v>233</v>
      </c>
    </row>
    <row r="83" spans="2:6" ht="15">
      <c r="B83" s="57">
        <v>44096</v>
      </c>
      <c r="C83" s="54">
        <v>332</v>
      </c>
      <c r="E83" s="90">
        <v>41912</v>
      </c>
      <c r="F83" s="88">
        <f t="shared" si="1"/>
        <v>239</v>
      </c>
    </row>
    <row r="84" spans="2:6" ht="15">
      <c r="B84" s="57">
        <v>44095</v>
      </c>
      <c r="C84" s="54">
        <v>327</v>
      </c>
      <c r="E84" s="90">
        <v>41881</v>
      </c>
      <c r="F84" s="88">
        <f t="shared" si="1"/>
        <v>205</v>
      </c>
    </row>
    <row r="85" spans="2:6" ht="15">
      <c r="B85" s="57">
        <v>44092</v>
      </c>
      <c r="C85" s="54">
        <v>313</v>
      </c>
      <c r="E85" s="90">
        <v>41850</v>
      </c>
      <c r="F85" s="88">
        <f t="shared" si="1"/>
        <v>206</v>
      </c>
    </row>
    <row r="86" spans="2:6" ht="15">
      <c r="B86" s="57">
        <v>44091</v>
      </c>
      <c r="C86" s="54">
        <v>310</v>
      </c>
      <c r="E86" s="90">
        <v>41820</v>
      </c>
      <c r="F86" s="88">
        <f t="shared" si="1"/>
        <v>208</v>
      </c>
    </row>
    <row r="87" spans="2:6" ht="15">
      <c r="B87" s="57">
        <v>44090</v>
      </c>
      <c r="C87" s="54">
        <v>306</v>
      </c>
      <c r="E87" s="90">
        <v>41789</v>
      </c>
      <c r="F87" s="88">
        <f t="shared" si="1"/>
        <v>208</v>
      </c>
    </row>
    <row r="88" spans="2:6" ht="15">
      <c r="B88" s="57">
        <v>44089</v>
      </c>
      <c r="C88" s="54">
        <v>307</v>
      </c>
      <c r="E88" s="90">
        <v>41759</v>
      </c>
      <c r="F88" s="88">
        <f t="shared" si="1"/>
        <v>211</v>
      </c>
    </row>
    <row r="89" spans="2:6" ht="15">
      <c r="B89" s="57">
        <v>44088</v>
      </c>
      <c r="C89" s="54">
        <v>310</v>
      </c>
      <c r="E89" s="90">
        <v>41728</v>
      </c>
      <c r="F89" s="88">
        <f t="shared" si="1"/>
        <v>227</v>
      </c>
    </row>
    <row r="90" spans="2:6" ht="15">
      <c r="B90" s="57">
        <v>44085</v>
      </c>
      <c r="C90" s="54">
        <v>311</v>
      </c>
      <c r="E90" s="90">
        <v>41698</v>
      </c>
      <c r="F90" s="88">
        <f t="shared" si="1"/>
        <v>245</v>
      </c>
    </row>
    <row r="91" spans="2:6" ht="15">
      <c r="B91" s="57">
        <v>44084</v>
      </c>
      <c r="C91" s="54">
        <v>308</v>
      </c>
      <c r="E91" s="90">
        <v>41669</v>
      </c>
      <c r="F91" s="88">
        <f t="shared" si="1"/>
        <v>273</v>
      </c>
    </row>
    <row r="92" spans="2:6" ht="15">
      <c r="B92" s="57">
        <v>44083</v>
      </c>
      <c r="C92" s="54">
        <v>311</v>
      </c>
      <c r="E92" s="90">
        <v>41638</v>
      </c>
      <c r="F92" s="88">
        <f t="shared" si="1"/>
        <v>228</v>
      </c>
    </row>
    <row r="93" spans="2:6" ht="15">
      <c r="B93" s="57">
        <v>44082</v>
      </c>
      <c r="C93" s="54">
        <v>317</v>
      </c>
      <c r="E93" s="90">
        <v>41608</v>
      </c>
      <c r="F93" s="88">
        <f t="shared" si="1"/>
        <v>247</v>
      </c>
    </row>
    <row r="94" spans="2:6" ht="15">
      <c r="B94" s="57">
        <v>44081</v>
      </c>
      <c r="C94" s="54">
        <v>312</v>
      </c>
      <c r="E94" s="90">
        <v>41577</v>
      </c>
      <c r="F94" s="88">
        <f t="shared" si="1"/>
        <v>216</v>
      </c>
    </row>
    <row r="95" spans="2:6" ht="15">
      <c r="B95" s="57">
        <v>44078</v>
      </c>
      <c r="C95" s="54">
        <v>312</v>
      </c>
      <c r="E95" s="90">
        <v>41547</v>
      </c>
      <c r="F95" s="88">
        <f t="shared" si="1"/>
        <v>236</v>
      </c>
    </row>
    <row r="96" spans="2:6" ht="15">
      <c r="B96" s="57">
        <v>44077</v>
      </c>
      <c r="C96" s="54">
        <v>318</v>
      </c>
      <c r="E96" s="90">
        <v>41516</v>
      </c>
      <c r="F96" s="88">
        <f t="shared" si="1"/>
        <v>251</v>
      </c>
    </row>
    <row r="97" spans="2:6" ht="15">
      <c r="B97" s="57">
        <v>44076</v>
      </c>
      <c r="C97" s="54">
        <v>312</v>
      </c>
      <c r="E97" s="90">
        <v>41485</v>
      </c>
      <c r="F97" s="88">
        <f t="shared" si="1"/>
        <v>236</v>
      </c>
    </row>
    <row r="98" spans="2:6" ht="15">
      <c r="B98" s="57">
        <v>44075</v>
      </c>
      <c r="C98" s="54">
        <v>314</v>
      </c>
      <c r="E98" s="90">
        <v>41455</v>
      </c>
      <c r="F98" s="88">
        <f t="shared" si="1"/>
        <v>237</v>
      </c>
    </row>
    <row r="99" spans="2:6" ht="15">
      <c r="B99" s="57">
        <v>44074</v>
      </c>
      <c r="C99" s="54">
        <v>319</v>
      </c>
      <c r="E99" s="90">
        <v>41424</v>
      </c>
      <c r="F99" s="88">
        <f t="shared" si="1"/>
        <v>198</v>
      </c>
    </row>
    <row r="100" spans="2:6" ht="15">
      <c r="B100" s="57">
        <v>44071</v>
      </c>
      <c r="C100" s="54">
        <v>320</v>
      </c>
      <c r="E100" s="90">
        <v>41394</v>
      </c>
      <c r="F100" s="88">
        <f t="shared" si="1"/>
        <v>171</v>
      </c>
    </row>
    <row r="101" spans="2:6" ht="15">
      <c r="B101" s="57">
        <v>44070</v>
      </c>
      <c r="C101" s="54">
        <v>327</v>
      </c>
      <c r="E101" s="90">
        <v>41363</v>
      </c>
      <c r="F101" s="88">
        <f t="shared" si="1"/>
        <v>189</v>
      </c>
    </row>
    <row r="102" spans="2:6" ht="15">
      <c r="B102" s="57">
        <v>44069</v>
      </c>
      <c r="C102" s="54">
        <v>334</v>
      </c>
      <c r="E102" s="90">
        <v>41333</v>
      </c>
      <c r="F102" s="88">
        <f t="shared" si="1"/>
        <v>178</v>
      </c>
    </row>
    <row r="103" spans="2:6" ht="15">
      <c r="B103" s="57">
        <v>44068</v>
      </c>
      <c r="C103" s="54">
        <v>334</v>
      </c>
      <c r="E103" s="90">
        <v>41304</v>
      </c>
      <c r="F103" s="88">
        <f t="shared" si="1"/>
        <v>153</v>
      </c>
    </row>
    <row r="104" spans="2:6" ht="15">
      <c r="B104" s="57">
        <v>44067</v>
      </c>
      <c r="C104" s="54">
        <v>329</v>
      </c>
      <c r="E104" s="90">
        <v>41273</v>
      </c>
      <c r="F104" s="88">
        <f t="shared" si="1"/>
        <v>148</v>
      </c>
    </row>
    <row r="105" spans="2:6" ht="15">
      <c r="B105" s="57">
        <v>44064</v>
      </c>
      <c r="C105" s="54">
        <v>333</v>
      </c>
      <c r="E105" s="90">
        <v>41243</v>
      </c>
      <c r="F105" s="88">
        <f t="shared" si="1"/>
        <v>153</v>
      </c>
    </row>
    <row r="106" spans="2:6" ht="15">
      <c r="B106" s="57">
        <v>44063</v>
      </c>
      <c r="C106" s="54">
        <v>338</v>
      </c>
      <c r="E106" s="90">
        <v>41212</v>
      </c>
      <c r="F106" s="88">
        <f t="shared" si="1"/>
        <v>157</v>
      </c>
    </row>
    <row r="107" spans="2:6" ht="15">
      <c r="B107" s="57">
        <v>44062</v>
      </c>
      <c r="C107" s="54">
        <v>327</v>
      </c>
      <c r="E107" s="90">
        <v>41182</v>
      </c>
      <c r="F107" s="88">
        <f t="shared" si="1"/>
        <v>166</v>
      </c>
    </row>
    <row r="108" spans="2:6" ht="15">
      <c r="B108" s="57">
        <v>44061</v>
      </c>
      <c r="C108" s="54">
        <v>325</v>
      </c>
      <c r="E108" s="90">
        <v>41151</v>
      </c>
      <c r="F108" s="88">
        <f t="shared" si="1"/>
        <v>175</v>
      </c>
    </row>
    <row r="109" spans="2:6" ht="15">
      <c r="B109" s="57">
        <v>44060</v>
      </c>
      <c r="C109" s="54">
        <v>321</v>
      </c>
      <c r="E109" s="90">
        <v>41120</v>
      </c>
      <c r="F109" s="88">
        <f t="shared" si="1"/>
        <v>182</v>
      </c>
    </row>
    <row r="110" spans="2:6" ht="15">
      <c r="B110" s="57">
        <v>44057</v>
      </c>
      <c r="C110" s="54">
        <v>317</v>
      </c>
      <c r="E110" s="90">
        <v>41090</v>
      </c>
      <c r="F110" s="88">
        <f t="shared" si="1"/>
        <v>208</v>
      </c>
    </row>
    <row r="111" spans="2:6" ht="15">
      <c r="B111" s="57">
        <v>44056</v>
      </c>
      <c r="C111" s="54">
        <v>307</v>
      </c>
      <c r="E111" s="90">
        <v>41059</v>
      </c>
      <c r="F111" s="88">
        <f t="shared" si="1"/>
        <v>237</v>
      </c>
    </row>
    <row r="112" spans="2:6" ht="15">
      <c r="B112" s="57">
        <v>44055</v>
      </c>
      <c r="C112" s="54">
        <v>307</v>
      </c>
      <c r="E112" s="90">
        <v>41029</v>
      </c>
      <c r="F112" s="88">
        <f t="shared" si="1"/>
        <v>188</v>
      </c>
    </row>
    <row r="113" spans="2:6" ht="15">
      <c r="B113" s="57">
        <v>44054</v>
      </c>
      <c r="C113" s="54">
        <v>298</v>
      </c>
      <c r="E113" s="90">
        <v>40998</v>
      </c>
      <c r="F113" s="88">
        <f t="shared" si="1"/>
        <v>177</v>
      </c>
    </row>
    <row r="114" spans="2:6" ht="15">
      <c r="B114" s="57">
        <v>44053</v>
      </c>
      <c r="C114" s="54">
        <v>309</v>
      </c>
      <c r="E114" s="90">
        <v>40968</v>
      </c>
      <c r="F114" s="88">
        <f t="shared" si="1"/>
        <v>196</v>
      </c>
    </row>
    <row r="115" spans="2:6" ht="15">
      <c r="B115" s="57">
        <v>44050</v>
      </c>
      <c r="C115" s="54">
        <v>317</v>
      </c>
      <c r="E115" s="90">
        <v>40938</v>
      </c>
      <c r="F115" s="88">
        <f t="shared" si="1"/>
        <v>224</v>
      </c>
    </row>
    <row r="116" spans="2:6" ht="15">
      <c r="B116" s="57">
        <v>44049</v>
      </c>
      <c r="C116" s="54">
        <v>323</v>
      </c>
      <c r="E116" s="90">
        <v>40907</v>
      </c>
      <c r="F116" s="88">
        <f t="shared" si="1"/>
        <v>223</v>
      </c>
    </row>
    <row r="117" spans="2:6" ht="15">
      <c r="B117" s="57">
        <v>44048</v>
      </c>
      <c r="C117" s="54">
        <v>323</v>
      </c>
      <c r="E117" s="90">
        <v>40877</v>
      </c>
      <c r="F117" s="88">
        <f t="shared" si="1"/>
        <v>228</v>
      </c>
    </row>
    <row r="118" spans="2:6" ht="15">
      <c r="B118" s="57">
        <v>44047</v>
      </c>
      <c r="C118" s="54">
        <v>333</v>
      </c>
      <c r="E118" s="90">
        <v>40846</v>
      </c>
      <c r="F118" s="88">
        <f t="shared" si="1"/>
        <v>212</v>
      </c>
    </row>
    <row r="119" spans="2:6" ht="15">
      <c r="B119" s="57">
        <v>44046</v>
      </c>
      <c r="C119" s="54">
        <v>329</v>
      </c>
      <c r="E119" s="90">
        <v>40816</v>
      </c>
      <c r="F119" s="88">
        <f t="shared" si="1"/>
        <v>275</v>
      </c>
    </row>
    <row r="120" spans="2:6" ht="15">
      <c r="B120" s="57">
        <v>44043</v>
      </c>
      <c r="C120" s="54">
        <v>334</v>
      </c>
      <c r="E120" s="90">
        <v>40785</v>
      </c>
      <c r="F120" s="88">
        <f t="shared" si="1"/>
        <v>207</v>
      </c>
    </row>
    <row r="121" spans="2:6" ht="15">
      <c r="B121" s="57">
        <v>44042</v>
      </c>
      <c r="C121" s="54">
        <v>342</v>
      </c>
      <c r="E121" s="90">
        <v>40754</v>
      </c>
      <c r="F121" s="88">
        <f t="shared" si="1"/>
        <v>157</v>
      </c>
    </row>
    <row r="122" spans="2:6" ht="15">
      <c r="B122" s="57">
        <v>44041</v>
      </c>
      <c r="C122" s="54">
        <v>340</v>
      </c>
      <c r="E122" s="90">
        <v>40724</v>
      </c>
      <c r="F122" s="88">
        <f t="shared" si="1"/>
        <v>148</v>
      </c>
    </row>
    <row r="123" spans="2:6" ht="15">
      <c r="B123" s="57">
        <v>44040</v>
      </c>
      <c r="C123" s="54">
        <v>349</v>
      </c>
      <c r="E123" s="90">
        <v>40693</v>
      </c>
      <c r="F123" s="88">
        <f t="shared" si="1"/>
        <v>175</v>
      </c>
    </row>
    <row r="124" spans="2:6" ht="15">
      <c r="B124" s="57">
        <v>44039</v>
      </c>
      <c r="C124" s="54">
        <v>346</v>
      </c>
      <c r="E124" s="90">
        <v>40663</v>
      </c>
      <c r="F124" s="88">
        <f t="shared" si="1"/>
        <v>169</v>
      </c>
    </row>
    <row r="125" spans="2:6" ht="15">
      <c r="B125" s="57">
        <v>44036</v>
      </c>
      <c r="C125" s="54">
        <v>352</v>
      </c>
      <c r="E125" s="90">
        <v>40632</v>
      </c>
      <c r="F125" s="88">
        <f t="shared" si="1"/>
        <v>170</v>
      </c>
    </row>
    <row r="126" spans="2:6" ht="15">
      <c r="B126" s="57">
        <v>44035</v>
      </c>
      <c r="C126" s="54">
        <v>351</v>
      </c>
      <c r="E126" s="90">
        <v>40602</v>
      </c>
      <c r="F126" s="88">
        <f t="shared" si="1"/>
        <v>177</v>
      </c>
    </row>
    <row r="127" spans="2:6" ht="15">
      <c r="B127" s="57">
        <v>44034</v>
      </c>
      <c r="C127" s="54">
        <v>342</v>
      </c>
      <c r="E127" s="91">
        <v>40573</v>
      </c>
      <c r="F127" s="89">
        <f t="shared" si="1"/>
        <v>186</v>
      </c>
    </row>
    <row r="128" spans="2:3" ht="15">
      <c r="B128" s="57">
        <v>44033</v>
      </c>
      <c r="C128" s="54">
        <v>346</v>
      </c>
    </row>
    <row r="129" spans="2:3" ht="15">
      <c r="B129" s="57">
        <v>44032</v>
      </c>
      <c r="C129" s="54">
        <v>355</v>
      </c>
    </row>
    <row r="130" spans="2:3" ht="15">
      <c r="B130" s="57">
        <v>44029</v>
      </c>
      <c r="C130" s="54">
        <v>364</v>
      </c>
    </row>
    <row r="131" spans="2:3" ht="15">
      <c r="B131" s="57">
        <v>44028</v>
      </c>
      <c r="C131" s="54">
        <v>375</v>
      </c>
    </row>
    <row r="132" spans="2:3" ht="15">
      <c r="B132" s="57">
        <v>44027</v>
      </c>
      <c r="C132" s="54">
        <v>376</v>
      </c>
    </row>
    <row r="133" spans="2:3" ht="15">
      <c r="B133" s="57">
        <v>44026</v>
      </c>
      <c r="C133" s="54">
        <v>685</v>
      </c>
    </row>
    <row r="134" spans="2:3" ht="15">
      <c r="B134" s="57">
        <v>44025</v>
      </c>
      <c r="C134" s="54">
        <v>377</v>
      </c>
    </row>
    <row r="135" spans="2:3" ht="15">
      <c r="B135" s="57">
        <v>44022</v>
      </c>
      <c r="C135" s="54">
        <v>382</v>
      </c>
    </row>
    <row r="136" spans="2:3" ht="15">
      <c r="B136" s="57">
        <v>44021</v>
      </c>
      <c r="C136" s="54">
        <v>382</v>
      </c>
    </row>
    <row r="137" spans="2:3" ht="15">
      <c r="B137" s="57">
        <v>44020</v>
      </c>
      <c r="C137" s="54">
        <v>374</v>
      </c>
    </row>
    <row r="138" spans="2:3" ht="15">
      <c r="B138" s="57">
        <v>44019</v>
      </c>
      <c r="C138" s="54">
        <v>375</v>
      </c>
    </row>
    <row r="139" spans="2:3" ht="15">
      <c r="B139" s="57">
        <v>44018</v>
      </c>
      <c r="C139" s="54">
        <v>362</v>
      </c>
    </row>
    <row r="140" spans="2:3" ht="15">
      <c r="B140" s="57">
        <v>44015</v>
      </c>
      <c r="C140" s="54">
        <v>366</v>
      </c>
    </row>
    <row r="141" spans="2:3" ht="15">
      <c r="B141" s="57">
        <v>44014</v>
      </c>
      <c r="C141" s="54">
        <v>366</v>
      </c>
    </row>
    <row r="142" spans="2:3" ht="15">
      <c r="B142" s="57">
        <v>44013</v>
      </c>
      <c r="C142" s="54">
        <v>372</v>
      </c>
    </row>
    <row r="143" spans="2:3" ht="15">
      <c r="B143" s="57">
        <v>44012</v>
      </c>
      <c r="C143" s="54">
        <v>380</v>
      </c>
    </row>
    <row r="144" spans="2:3" ht="15">
      <c r="B144" s="57">
        <v>44011</v>
      </c>
      <c r="C144" s="54">
        <v>384</v>
      </c>
    </row>
    <row r="145" spans="2:3" ht="15">
      <c r="B145" s="57">
        <v>44008</v>
      </c>
      <c r="C145" s="54">
        <v>384</v>
      </c>
    </row>
    <row r="146" spans="2:3" ht="15">
      <c r="B146" s="57">
        <v>44007</v>
      </c>
      <c r="C146" s="54">
        <v>377</v>
      </c>
    </row>
    <row r="147" spans="2:3" ht="15">
      <c r="B147" s="57">
        <v>44006</v>
      </c>
      <c r="C147" s="54">
        <v>376</v>
      </c>
    </row>
    <row r="148" spans="2:3" ht="15">
      <c r="B148" s="57">
        <v>44005</v>
      </c>
      <c r="C148" s="54">
        <v>375</v>
      </c>
    </row>
    <row r="149" spans="2:3" ht="15">
      <c r="B149" s="57">
        <v>44004</v>
      </c>
      <c r="C149" s="54">
        <v>375</v>
      </c>
    </row>
    <row r="150" spans="2:3" ht="15">
      <c r="B150" s="57">
        <v>44001</v>
      </c>
      <c r="C150" s="54">
        <v>377</v>
      </c>
    </row>
    <row r="151" spans="2:3" ht="15">
      <c r="B151" s="57">
        <v>44000</v>
      </c>
      <c r="C151" s="54">
        <v>380</v>
      </c>
    </row>
    <row r="152" spans="2:3" ht="15">
      <c r="B152" s="57">
        <v>43999</v>
      </c>
      <c r="C152" s="54">
        <v>374</v>
      </c>
    </row>
    <row r="153" spans="2:3" ht="15">
      <c r="B153" s="57">
        <v>43998</v>
      </c>
      <c r="C153" s="54">
        <v>367</v>
      </c>
    </row>
    <row r="154" spans="2:3" ht="15">
      <c r="B154" s="57">
        <v>43997</v>
      </c>
      <c r="C154" s="54">
        <v>387</v>
      </c>
    </row>
    <row r="155" spans="2:3" ht="15">
      <c r="B155" s="57">
        <v>43994</v>
      </c>
      <c r="C155" s="54">
        <v>384</v>
      </c>
    </row>
    <row r="156" spans="2:3" ht="15">
      <c r="B156" s="57">
        <v>43993</v>
      </c>
      <c r="C156" s="54">
        <v>389</v>
      </c>
    </row>
    <row r="157" spans="2:3" ht="15">
      <c r="B157" s="57">
        <v>43992</v>
      </c>
      <c r="C157" s="54">
        <v>355</v>
      </c>
    </row>
    <row r="158" spans="2:3" ht="15">
      <c r="B158" s="57">
        <v>43991</v>
      </c>
      <c r="C158" s="54">
        <v>344</v>
      </c>
    </row>
    <row r="159" spans="2:3" ht="15">
      <c r="B159" s="57">
        <v>43990</v>
      </c>
      <c r="C159" s="54">
        <v>332</v>
      </c>
    </row>
    <row r="160" spans="2:3" ht="15">
      <c r="B160" s="57">
        <v>43987</v>
      </c>
      <c r="C160" s="54">
        <v>334</v>
      </c>
    </row>
    <row r="161" spans="2:3" ht="15">
      <c r="B161" s="57">
        <v>43986</v>
      </c>
      <c r="C161" s="54">
        <v>348</v>
      </c>
    </row>
    <row r="162" spans="2:3" ht="15">
      <c r="B162" s="57">
        <v>43985</v>
      </c>
      <c r="C162" s="54">
        <v>351</v>
      </c>
    </row>
    <row r="163" spans="2:3" ht="15">
      <c r="B163" s="57">
        <v>43984</v>
      </c>
      <c r="C163" s="54">
        <v>375</v>
      </c>
    </row>
    <row r="164" spans="2:3" ht="15">
      <c r="B164" s="57">
        <v>43983</v>
      </c>
      <c r="C164" s="54">
        <v>386</v>
      </c>
    </row>
    <row r="165" spans="2:3" ht="15">
      <c r="B165" s="57">
        <v>43980</v>
      </c>
      <c r="C165" s="54">
        <v>392</v>
      </c>
    </row>
    <row r="166" spans="2:3" ht="15">
      <c r="B166" s="57">
        <v>43979</v>
      </c>
      <c r="C166" s="54">
        <v>379</v>
      </c>
    </row>
    <row r="167" spans="2:3" ht="15">
      <c r="B167" s="57">
        <v>43978</v>
      </c>
      <c r="C167" s="54">
        <v>384</v>
      </c>
    </row>
    <row r="168" spans="2:3" ht="15">
      <c r="B168" s="57">
        <v>43977</v>
      </c>
      <c r="C168" s="54">
        <v>387</v>
      </c>
    </row>
    <row r="169" spans="2:3" ht="15">
      <c r="B169" s="57">
        <v>43976</v>
      </c>
      <c r="C169" s="54">
        <v>405</v>
      </c>
    </row>
    <row r="170" spans="2:3" ht="15">
      <c r="B170" s="57">
        <v>43973</v>
      </c>
      <c r="C170" s="54">
        <v>405</v>
      </c>
    </row>
    <row r="171" spans="2:3" ht="15">
      <c r="B171" s="57">
        <v>43972</v>
      </c>
      <c r="C171" s="54">
        <v>405</v>
      </c>
    </row>
    <row r="172" spans="2:3" ht="15">
      <c r="B172" s="57">
        <v>43971</v>
      </c>
      <c r="C172" s="54">
        <v>420</v>
      </c>
    </row>
    <row r="173" spans="2:3" ht="15">
      <c r="B173" s="57">
        <v>43970</v>
      </c>
      <c r="C173" s="54">
        <v>429</v>
      </c>
    </row>
    <row r="174" spans="2:3" ht="15">
      <c r="B174" s="57">
        <v>43969</v>
      </c>
      <c r="C174" s="54">
        <v>427</v>
      </c>
    </row>
    <row r="175" spans="2:3" ht="15">
      <c r="B175" s="57">
        <v>43966</v>
      </c>
      <c r="C175" s="54">
        <v>451</v>
      </c>
    </row>
    <row r="176" spans="2:3" ht="15">
      <c r="B176" s="57">
        <v>43965</v>
      </c>
      <c r="C176" s="54">
        <v>450</v>
      </c>
    </row>
    <row r="177" spans="2:3" ht="15">
      <c r="B177" s="57">
        <v>43964</v>
      </c>
      <c r="C177" s="54">
        <v>438</v>
      </c>
    </row>
    <row r="178" spans="2:3" ht="15">
      <c r="B178" s="57">
        <v>43963</v>
      </c>
      <c r="C178" s="54">
        <v>420</v>
      </c>
    </row>
    <row r="179" spans="2:3" ht="15">
      <c r="B179" s="57">
        <v>43962</v>
      </c>
      <c r="C179" s="54">
        <v>414</v>
      </c>
    </row>
    <row r="180" spans="2:3" ht="15">
      <c r="B180" s="57">
        <v>43959</v>
      </c>
      <c r="C180" s="54">
        <v>419</v>
      </c>
    </row>
    <row r="181" spans="2:3" ht="15">
      <c r="B181" s="57">
        <v>43958</v>
      </c>
      <c r="C181" s="54">
        <v>432</v>
      </c>
    </row>
    <row r="182" spans="2:3" ht="15">
      <c r="B182" s="57">
        <v>43957</v>
      </c>
      <c r="C182" s="54">
        <v>429</v>
      </c>
    </row>
    <row r="183" spans="2:3" ht="15">
      <c r="B183" s="57">
        <v>43956</v>
      </c>
      <c r="C183" s="54">
        <v>423</v>
      </c>
    </row>
    <row r="184" spans="2:3" ht="15">
      <c r="B184" s="57">
        <v>43955</v>
      </c>
      <c r="C184" s="54">
        <v>426</v>
      </c>
    </row>
    <row r="185" spans="2:3" ht="15">
      <c r="B185" s="57">
        <v>43952</v>
      </c>
      <c r="C185" s="54">
        <v>422</v>
      </c>
    </row>
    <row r="186" spans="2:3" ht="15">
      <c r="B186" s="57">
        <v>43951</v>
      </c>
      <c r="C186" s="54">
        <v>422</v>
      </c>
    </row>
    <row r="187" spans="2:3" ht="15">
      <c r="B187" s="57">
        <v>43950</v>
      </c>
      <c r="C187" s="54">
        <v>446</v>
      </c>
    </row>
    <row r="188" spans="2:3" ht="15">
      <c r="B188" s="57">
        <v>43949</v>
      </c>
      <c r="C188" s="54">
        <v>470</v>
      </c>
    </row>
    <row r="189" spans="2:3" ht="15">
      <c r="B189" s="57">
        <v>43948</v>
      </c>
      <c r="C189" s="54">
        <v>475</v>
      </c>
    </row>
    <row r="190" spans="2:3" ht="15">
      <c r="B190" s="57">
        <v>43945</v>
      </c>
      <c r="C190" s="54">
        <v>473</v>
      </c>
    </row>
    <row r="191" spans="2:3" ht="15">
      <c r="B191" s="57">
        <v>43944</v>
      </c>
      <c r="C191" s="54">
        <v>442</v>
      </c>
    </row>
    <row r="192" spans="2:3" ht="15">
      <c r="B192" s="57">
        <v>43943</v>
      </c>
      <c r="C192" s="54">
        <v>426</v>
      </c>
    </row>
    <row r="193" spans="2:3" ht="15">
      <c r="B193" s="57">
        <v>43942</v>
      </c>
      <c r="C193" s="54">
        <v>421</v>
      </c>
    </row>
    <row r="194" spans="2:3" ht="15">
      <c r="B194" s="57">
        <v>43941</v>
      </c>
      <c r="C194" s="54">
        <v>403</v>
      </c>
    </row>
    <row r="195" spans="2:3" ht="15">
      <c r="B195" s="57">
        <v>43938</v>
      </c>
      <c r="C195" s="54">
        <v>397</v>
      </c>
    </row>
    <row r="196" spans="2:3" ht="15">
      <c r="B196" s="57">
        <v>43937</v>
      </c>
      <c r="C196" s="54">
        <v>400</v>
      </c>
    </row>
    <row r="197" spans="2:3" ht="15">
      <c r="B197" s="57">
        <v>43936</v>
      </c>
      <c r="C197" s="54">
        <v>394</v>
      </c>
    </row>
    <row r="198" spans="2:3" ht="15">
      <c r="B198" s="57">
        <v>43935</v>
      </c>
      <c r="C198" s="54">
        <v>366</v>
      </c>
    </row>
    <row r="199" spans="2:3" ht="15">
      <c r="B199" s="57">
        <v>43934</v>
      </c>
      <c r="C199" s="54">
        <v>374</v>
      </c>
    </row>
    <row r="200" spans="2:3" ht="15">
      <c r="B200" s="57">
        <v>43930</v>
      </c>
      <c r="C200" s="54">
        <v>390</v>
      </c>
    </row>
    <row r="201" spans="2:3" ht="15">
      <c r="B201" s="57">
        <v>43929</v>
      </c>
      <c r="C201" s="54">
        <v>415</v>
      </c>
    </row>
    <row r="202" spans="2:3" ht="15">
      <c r="B202" s="57">
        <v>43928</v>
      </c>
      <c r="C202" s="54">
        <v>418</v>
      </c>
    </row>
    <row r="203" spans="2:3" ht="15">
      <c r="B203" s="57">
        <v>43927</v>
      </c>
      <c r="C203" s="54">
        <v>437</v>
      </c>
    </row>
    <row r="204" spans="2:3" ht="15">
      <c r="B204" s="57">
        <v>43924</v>
      </c>
      <c r="C204" s="54">
        <v>445</v>
      </c>
    </row>
    <row r="205" spans="2:3" ht="15">
      <c r="B205" s="57">
        <v>43923</v>
      </c>
      <c r="C205" s="54">
        <v>427</v>
      </c>
    </row>
    <row r="206" spans="2:3" ht="15">
      <c r="B206" s="57">
        <v>43922</v>
      </c>
      <c r="C206" s="54">
        <v>414</v>
      </c>
    </row>
    <row r="207" spans="2:3" ht="15">
      <c r="B207" s="57">
        <v>43921</v>
      </c>
      <c r="C207" s="54">
        <v>389</v>
      </c>
    </row>
    <row r="208" spans="2:3" ht="15">
      <c r="B208" s="57">
        <v>43920</v>
      </c>
      <c r="C208" s="54">
        <v>393</v>
      </c>
    </row>
    <row r="209" spans="2:3" ht="15">
      <c r="B209" s="57">
        <v>43917</v>
      </c>
      <c r="C209" s="54">
        <v>375</v>
      </c>
    </row>
    <row r="210" spans="2:3" ht="15">
      <c r="B210" s="57">
        <v>43916</v>
      </c>
      <c r="C210" s="54">
        <v>343</v>
      </c>
    </row>
    <row r="211" spans="2:3" ht="15">
      <c r="B211" s="57">
        <v>43915</v>
      </c>
      <c r="C211" s="54">
        <v>370</v>
      </c>
    </row>
    <row r="212" spans="2:3" ht="15">
      <c r="B212" s="57">
        <v>43914</v>
      </c>
      <c r="C212" s="54">
        <v>427</v>
      </c>
    </row>
    <row r="213" spans="2:3" ht="15">
      <c r="B213" s="57">
        <v>43913</v>
      </c>
      <c r="C213" s="54">
        <v>476</v>
      </c>
    </row>
    <row r="214" spans="2:3" ht="15">
      <c r="B214" s="57">
        <v>43910</v>
      </c>
      <c r="C214" s="54">
        <v>453</v>
      </c>
    </row>
    <row r="215" spans="2:3" ht="15">
      <c r="B215" s="57">
        <v>43909</v>
      </c>
      <c r="C215" s="54">
        <v>465</v>
      </c>
    </row>
    <row r="216" spans="2:3" ht="15">
      <c r="B216" s="57">
        <v>43908</v>
      </c>
      <c r="C216" s="54">
        <v>441</v>
      </c>
    </row>
    <row r="217" spans="2:3" ht="15">
      <c r="B217" s="57">
        <v>43907</v>
      </c>
      <c r="C217" s="54">
        <v>374</v>
      </c>
    </row>
    <row r="218" spans="2:3" ht="15">
      <c r="B218" s="57">
        <v>43906</v>
      </c>
      <c r="C218" s="54">
        <v>395</v>
      </c>
    </row>
    <row r="219" spans="2:3" ht="15">
      <c r="B219" s="57">
        <v>43903</v>
      </c>
      <c r="C219" s="54">
        <v>335</v>
      </c>
    </row>
    <row r="220" spans="2:3" ht="15">
      <c r="B220" s="57">
        <v>43902</v>
      </c>
      <c r="C220" s="54">
        <v>367</v>
      </c>
    </row>
    <row r="221" spans="2:3" ht="15">
      <c r="B221" s="57">
        <v>43901</v>
      </c>
      <c r="C221" s="54">
        <v>302</v>
      </c>
    </row>
    <row r="222" spans="2:3" ht="15">
      <c r="B222" s="57">
        <v>43900</v>
      </c>
      <c r="C222" s="54">
        <v>284</v>
      </c>
    </row>
    <row r="223" spans="2:3" ht="15">
      <c r="B223" s="57">
        <v>43899</v>
      </c>
      <c r="C223" s="54">
        <v>312</v>
      </c>
    </row>
    <row r="224" spans="2:3" ht="15">
      <c r="B224" s="57">
        <v>43896</v>
      </c>
      <c r="C224" s="54">
        <v>262</v>
      </c>
    </row>
    <row r="225" spans="2:3" ht="15">
      <c r="B225" s="57">
        <v>43895</v>
      </c>
      <c r="C225" s="54">
        <v>239</v>
      </c>
    </row>
    <row r="226" spans="2:3" ht="15">
      <c r="B226" s="57">
        <v>43894</v>
      </c>
      <c r="C226" s="54">
        <v>223</v>
      </c>
    </row>
    <row r="227" spans="2:3" ht="15">
      <c r="B227" s="57">
        <v>43893</v>
      </c>
      <c r="C227" s="54">
        <v>240</v>
      </c>
    </row>
    <row r="228" spans="2:3" ht="15">
      <c r="B228" s="57">
        <v>43892</v>
      </c>
      <c r="C228" s="54">
        <v>247</v>
      </c>
    </row>
    <row r="229" spans="2:3" ht="15">
      <c r="B229" s="57">
        <v>43889</v>
      </c>
      <c r="C229" s="54">
        <v>252</v>
      </c>
    </row>
    <row r="230" spans="2:3" ht="15">
      <c r="B230" s="57">
        <v>43888</v>
      </c>
      <c r="C230" s="54">
        <v>233</v>
      </c>
    </row>
    <row r="231" spans="2:3" ht="15">
      <c r="B231" s="57">
        <v>43887</v>
      </c>
      <c r="C231" s="54">
        <v>218</v>
      </c>
    </row>
    <row r="232" spans="2:3" ht="15">
      <c r="B232" s="57">
        <v>43886</v>
      </c>
      <c r="C232" s="54">
        <v>214</v>
      </c>
    </row>
    <row r="233" spans="2:3" ht="15">
      <c r="B233" s="57">
        <v>43885</v>
      </c>
      <c r="C233" s="54">
        <v>208</v>
      </c>
    </row>
    <row r="234" spans="2:3" ht="15">
      <c r="B234" s="57">
        <v>43882</v>
      </c>
      <c r="C234" s="54">
        <v>202</v>
      </c>
    </row>
    <row r="235" spans="2:3" ht="15">
      <c r="B235" s="57">
        <v>43881</v>
      </c>
      <c r="C235" s="54">
        <v>193</v>
      </c>
    </row>
    <row r="236" spans="2:3" ht="15">
      <c r="B236" s="57">
        <v>43880</v>
      </c>
      <c r="C236" s="54">
        <v>189</v>
      </c>
    </row>
    <row r="237" spans="2:3" ht="15">
      <c r="B237" s="57">
        <v>43879</v>
      </c>
      <c r="C237" s="54">
        <v>198</v>
      </c>
    </row>
    <row r="238" spans="2:3" ht="15">
      <c r="B238" s="57">
        <v>43878</v>
      </c>
      <c r="C238" s="54">
        <v>196</v>
      </c>
    </row>
    <row r="239" spans="2:3" ht="15">
      <c r="B239" s="57">
        <v>43875</v>
      </c>
      <c r="C239" s="54">
        <v>196</v>
      </c>
    </row>
    <row r="240" spans="2:3" ht="15">
      <c r="B240" s="57">
        <v>43874</v>
      </c>
      <c r="C240" s="54">
        <v>203</v>
      </c>
    </row>
    <row r="241" spans="2:3" ht="15">
      <c r="B241" s="57">
        <v>43873</v>
      </c>
      <c r="C241" s="54">
        <v>203</v>
      </c>
    </row>
    <row r="242" spans="2:3" ht="15">
      <c r="B242" s="57">
        <v>43872</v>
      </c>
      <c r="C242" s="54">
        <v>209</v>
      </c>
    </row>
    <row r="243" spans="2:3" ht="15">
      <c r="B243" s="57">
        <v>43871</v>
      </c>
      <c r="C243" s="54">
        <v>216</v>
      </c>
    </row>
    <row r="244" spans="2:3" ht="15">
      <c r="B244" s="57">
        <v>43868</v>
      </c>
      <c r="C244" s="54">
        <v>217</v>
      </c>
    </row>
    <row r="245" spans="2:3" ht="15">
      <c r="B245" s="57">
        <v>43867</v>
      </c>
      <c r="C245" s="54">
        <v>213</v>
      </c>
    </row>
    <row r="246" spans="2:3" ht="15">
      <c r="B246" s="57">
        <v>43866</v>
      </c>
      <c r="C246" s="54">
        <v>214</v>
      </c>
    </row>
    <row r="247" spans="2:3" ht="15">
      <c r="B247" s="57">
        <v>43865</v>
      </c>
      <c r="C247" s="54">
        <v>219</v>
      </c>
    </row>
    <row r="248" spans="2:3" ht="15">
      <c r="B248" s="57">
        <v>43864</v>
      </c>
      <c r="C248" s="54">
        <v>226</v>
      </c>
    </row>
    <row r="249" spans="2:3" ht="15">
      <c r="B249" s="57">
        <v>43861</v>
      </c>
      <c r="C249" s="54">
        <v>225</v>
      </c>
    </row>
    <row r="250" spans="2:3" ht="15">
      <c r="B250" s="57">
        <v>43860</v>
      </c>
      <c r="C250" s="54">
        <v>224</v>
      </c>
    </row>
    <row r="251" spans="2:3" ht="15">
      <c r="B251" s="57">
        <v>43859</v>
      </c>
      <c r="C251" s="54">
        <v>225</v>
      </c>
    </row>
    <row r="252" spans="2:3" ht="15">
      <c r="B252" s="57">
        <v>43858</v>
      </c>
      <c r="C252" s="54">
        <v>227</v>
      </c>
    </row>
    <row r="253" spans="2:3" ht="15">
      <c r="B253" s="57">
        <v>43857</v>
      </c>
      <c r="C253" s="54">
        <v>232</v>
      </c>
    </row>
    <row r="254" spans="2:3" ht="15">
      <c r="B254" s="57">
        <v>43854</v>
      </c>
      <c r="C254" s="54">
        <v>225</v>
      </c>
    </row>
    <row r="255" spans="2:3" ht="15">
      <c r="B255" s="57">
        <v>43853</v>
      </c>
      <c r="C255" s="54">
        <v>220</v>
      </c>
    </row>
    <row r="256" spans="2:3" ht="15">
      <c r="B256" s="57">
        <v>43852</v>
      </c>
      <c r="C256" s="54">
        <v>216</v>
      </c>
    </row>
    <row r="257" spans="2:3" ht="15">
      <c r="B257" s="57">
        <v>43851</v>
      </c>
      <c r="C257" s="54">
        <v>214</v>
      </c>
    </row>
    <row r="258" spans="2:3" ht="15">
      <c r="B258" s="57">
        <v>43850</v>
      </c>
      <c r="C258" s="54">
        <v>209</v>
      </c>
    </row>
    <row r="259" spans="2:3" ht="15">
      <c r="B259" s="57">
        <v>43847</v>
      </c>
      <c r="C259" s="54">
        <v>209</v>
      </c>
    </row>
    <row r="260" spans="2:3" ht="15">
      <c r="B260" s="57">
        <v>43846</v>
      </c>
      <c r="C260" s="54">
        <v>211</v>
      </c>
    </row>
    <row r="261" spans="2:3" ht="15">
      <c r="B261" s="57">
        <v>43845</v>
      </c>
      <c r="C261" s="54">
        <v>217</v>
      </c>
    </row>
    <row r="262" spans="2:3" ht="15">
      <c r="B262" s="57">
        <v>43844</v>
      </c>
      <c r="C262" s="54">
        <v>215</v>
      </c>
    </row>
    <row r="263" spans="2:3" ht="15">
      <c r="B263" s="57">
        <v>43843</v>
      </c>
      <c r="C263" s="54">
        <v>213</v>
      </c>
    </row>
    <row r="264" spans="2:3" ht="15">
      <c r="B264" s="57">
        <v>43840</v>
      </c>
      <c r="C264" s="54">
        <v>213</v>
      </c>
    </row>
    <row r="265" spans="2:3" ht="15">
      <c r="B265" s="57">
        <v>43839</v>
      </c>
      <c r="C265" s="54">
        <v>215</v>
      </c>
    </row>
    <row r="266" spans="2:3" ht="15">
      <c r="B266" s="57">
        <v>43838</v>
      </c>
      <c r="C266" s="54">
        <v>215</v>
      </c>
    </row>
    <row r="267" spans="2:3" ht="15">
      <c r="B267" s="57">
        <v>43837</v>
      </c>
      <c r="C267" s="54">
        <v>220</v>
      </c>
    </row>
    <row r="268" spans="2:3" ht="15">
      <c r="B268" s="57">
        <v>43836</v>
      </c>
      <c r="C268" s="54">
        <v>222</v>
      </c>
    </row>
    <row r="269" spans="2:3" ht="15">
      <c r="B269" s="57">
        <v>43833</v>
      </c>
      <c r="C269" s="54">
        <v>225</v>
      </c>
    </row>
    <row r="270" spans="2:3" ht="15">
      <c r="B270" s="57">
        <v>43832</v>
      </c>
      <c r="C270" s="54">
        <v>218</v>
      </c>
    </row>
    <row r="271" spans="2:3" ht="15">
      <c r="B271" s="57">
        <v>43830</v>
      </c>
      <c r="C271" s="54">
        <v>214</v>
      </c>
    </row>
    <row r="272" spans="2:3" ht="15">
      <c r="B272" s="57">
        <v>43829</v>
      </c>
      <c r="C272" s="54">
        <v>215</v>
      </c>
    </row>
    <row r="273" spans="2:3" ht="15">
      <c r="B273" s="57">
        <v>43826</v>
      </c>
      <c r="C273" s="54">
        <v>215</v>
      </c>
    </row>
    <row r="274" spans="2:3" ht="15">
      <c r="B274" s="57">
        <v>43825</v>
      </c>
      <c r="C274" s="54">
        <v>214</v>
      </c>
    </row>
    <row r="275" spans="2:3" ht="15">
      <c r="B275" s="57">
        <v>43823</v>
      </c>
      <c r="C275" s="54">
        <v>215</v>
      </c>
    </row>
    <row r="276" spans="2:3" ht="15">
      <c r="B276" s="57">
        <v>43822</v>
      </c>
      <c r="C276" s="54">
        <v>212</v>
      </c>
    </row>
    <row r="277" spans="2:3" ht="15">
      <c r="B277" s="57">
        <v>43819</v>
      </c>
      <c r="C277" s="54">
        <v>214</v>
      </c>
    </row>
    <row r="278" spans="2:3" ht="15">
      <c r="B278" s="57">
        <v>43818</v>
      </c>
      <c r="C278" s="54">
        <v>213</v>
      </c>
    </row>
    <row r="279" spans="2:3" ht="15">
      <c r="B279" s="57">
        <v>43817</v>
      </c>
      <c r="C279" s="54">
        <v>208</v>
      </c>
    </row>
    <row r="280" spans="2:3" ht="15">
      <c r="B280" s="57">
        <v>43816</v>
      </c>
      <c r="C280" s="54">
        <v>211</v>
      </c>
    </row>
    <row r="281" spans="2:3" ht="15">
      <c r="B281" s="57">
        <v>43815</v>
      </c>
      <c r="C281" s="54">
        <v>212</v>
      </c>
    </row>
    <row r="282" spans="2:3" ht="15">
      <c r="B282" s="57">
        <v>43812</v>
      </c>
      <c r="C282" s="54">
        <v>218</v>
      </c>
    </row>
    <row r="283" spans="2:3" ht="15">
      <c r="B283" s="57">
        <v>43811</v>
      </c>
      <c r="C283" s="54">
        <v>215</v>
      </c>
    </row>
    <row r="284" spans="2:3" ht="15">
      <c r="B284" s="57">
        <v>43810</v>
      </c>
      <c r="C284" s="54">
        <v>230</v>
      </c>
    </row>
    <row r="285" spans="2:3" ht="15">
      <c r="B285" s="57">
        <v>43809</v>
      </c>
      <c r="C285" s="54">
        <v>228</v>
      </c>
    </row>
    <row r="286" spans="2:3" ht="15">
      <c r="B286" s="57">
        <v>43808</v>
      </c>
      <c r="C286" s="54">
        <v>231</v>
      </c>
    </row>
    <row r="287" spans="2:3" ht="15">
      <c r="B287" s="57">
        <v>43805</v>
      </c>
      <c r="C287" s="54">
        <v>231</v>
      </c>
    </row>
    <row r="288" spans="2:3" ht="15">
      <c r="B288" s="57">
        <v>43804</v>
      </c>
      <c r="C288" s="54">
        <v>238</v>
      </c>
    </row>
    <row r="289" spans="2:3" ht="15">
      <c r="B289" s="57">
        <v>43803</v>
      </c>
      <c r="C289" s="54">
        <v>240</v>
      </c>
    </row>
    <row r="290" spans="2:3" ht="15">
      <c r="B290" s="57">
        <v>43802</v>
      </c>
      <c r="C290" s="54">
        <v>250</v>
      </c>
    </row>
    <row r="291" spans="2:3" ht="15">
      <c r="B291" s="57">
        <v>43801</v>
      </c>
      <c r="C291" s="54">
        <v>240</v>
      </c>
    </row>
    <row r="292" spans="2:3" ht="15">
      <c r="B292" s="57">
        <v>43798</v>
      </c>
      <c r="C292" s="54">
        <v>239</v>
      </c>
    </row>
    <row r="293" spans="2:3" ht="15">
      <c r="B293" s="57">
        <v>43797</v>
      </c>
      <c r="C293" s="54">
        <v>244</v>
      </c>
    </row>
    <row r="294" spans="2:3" ht="15">
      <c r="B294" s="57">
        <v>43796</v>
      </c>
      <c r="C294" s="54">
        <v>244</v>
      </c>
    </row>
    <row r="295" spans="2:3" ht="15">
      <c r="B295" s="57">
        <v>43795</v>
      </c>
      <c r="C295" s="54">
        <v>246</v>
      </c>
    </row>
    <row r="296" spans="2:3" ht="15">
      <c r="B296" s="57">
        <v>43794</v>
      </c>
      <c r="C296" s="54">
        <v>242</v>
      </c>
    </row>
    <row r="297" spans="2:3" ht="15">
      <c r="B297" s="57">
        <v>43791</v>
      </c>
      <c r="C297" s="54">
        <v>241</v>
      </c>
    </row>
    <row r="298" spans="2:3" ht="15">
      <c r="B298" s="57">
        <v>43790</v>
      </c>
      <c r="C298" s="54">
        <v>245</v>
      </c>
    </row>
    <row r="299" spans="2:3" ht="15">
      <c r="B299" s="57">
        <v>43789</v>
      </c>
      <c r="C299" s="54">
        <v>249</v>
      </c>
    </row>
    <row r="300" spans="2:3" ht="15">
      <c r="B300" s="57">
        <v>43788</v>
      </c>
      <c r="C300" s="54">
        <v>246</v>
      </c>
    </row>
    <row r="301" spans="2:3" ht="15">
      <c r="B301" s="57">
        <v>43787</v>
      </c>
      <c r="C301" s="54">
        <v>240</v>
      </c>
    </row>
    <row r="302" spans="2:3" ht="15">
      <c r="B302" s="57">
        <v>43784</v>
      </c>
      <c r="C302" s="54">
        <v>238</v>
      </c>
    </row>
    <row r="303" spans="2:3" ht="15">
      <c r="B303" s="57">
        <v>43783</v>
      </c>
      <c r="C303" s="54">
        <v>238</v>
      </c>
    </row>
    <row r="304" spans="2:3" ht="15">
      <c r="B304" s="57">
        <v>43782</v>
      </c>
      <c r="C304" s="54">
        <v>235</v>
      </c>
    </row>
    <row r="305" spans="2:3" ht="15">
      <c r="B305" s="57">
        <v>43781</v>
      </c>
      <c r="C305" s="54">
        <v>232</v>
      </c>
    </row>
    <row r="306" spans="2:3" ht="15">
      <c r="B306" s="57">
        <v>43780</v>
      </c>
      <c r="C306" s="54">
        <v>229</v>
      </c>
    </row>
    <row r="307" spans="2:3" ht="15">
      <c r="B307" s="57">
        <v>43777</v>
      </c>
      <c r="C307" s="54">
        <v>229</v>
      </c>
    </row>
    <row r="308" spans="2:3" ht="15">
      <c r="B308" s="57">
        <v>43776</v>
      </c>
      <c r="C308" s="54">
        <v>230</v>
      </c>
    </row>
    <row r="309" spans="2:3" ht="15">
      <c r="B309" s="57">
        <v>43775</v>
      </c>
      <c r="C309" s="54">
        <v>235</v>
      </c>
    </row>
    <row r="310" spans="2:3" ht="15">
      <c r="B310" s="57">
        <v>43774</v>
      </c>
      <c r="C310" s="54">
        <v>231</v>
      </c>
    </row>
    <row r="311" spans="2:3" ht="15">
      <c r="B311" s="57">
        <v>43773</v>
      </c>
      <c r="C311" s="54">
        <v>229</v>
      </c>
    </row>
    <row r="312" spans="2:3" ht="15">
      <c r="B312" s="57">
        <v>43770</v>
      </c>
      <c r="C312" s="54">
        <v>231</v>
      </c>
    </row>
    <row r="313" spans="2:3" ht="15">
      <c r="B313" s="57">
        <v>43769</v>
      </c>
      <c r="C313" s="54">
        <v>240</v>
      </c>
    </row>
    <row r="314" spans="2:3" ht="15">
      <c r="B314" s="57">
        <v>43768</v>
      </c>
      <c r="C314" s="54">
        <v>237</v>
      </c>
    </row>
    <row r="315" spans="2:3" ht="15">
      <c r="B315" s="57">
        <v>43767</v>
      </c>
      <c r="C315" s="54">
        <v>228</v>
      </c>
    </row>
    <row r="316" spans="2:3" ht="15">
      <c r="B316" s="57">
        <v>43766</v>
      </c>
      <c r="C316" s="54">
        <v>227</v>
      </c>
    </row>
    <row r="317" spans="2:3" ht="15">
      <c r="B317" s="57">
        <v>43763</v>
      </c>
      <c r="C317" s="54">
        <v>231</v>
      </c>
    </row>
    <row r="318" spans="2:3" ht="15">
      <c r="B318" s="57">
        <v>43762</v>
      </c>
      <c r="C318" s="54">
        <v>235</v>
      </c>
    </row>
    <row r="319" spans="2:3" ht="15">
      <c r="B319" s="57">
        <v>43761</v>
      </c>
      <c r="C319" s="54">
        <v>237</v>
      </c>
    </row>
    <row r="320" spans="2:3" ht="15">
      <c r="B320" s="57">
        <v>43760</v>
      </c>
      <c r="C320" s="54">
        <v>237</v>
      </c>
    </row>
    <row r="321" spans="2:3" ht="15">
      <c r="B321" s="57">
        <v>43759</v>
      </c>
      <c r="C321" s="54">
        <v>235</v>
      </c>
    </row>
    <row r="322" spans="2:3" ht="15">
      <c r="B322" s="57">
        <v>43756</v>
      </c>
      <c r="C322" s="54">
        <v>238</v>
      </c>
    </row>
    <row r="323" spans="2:3" ht="15">
      <c r="B323" s="57">
        <v>43755</v>
      </c>
      <c r="C323" s="54">
        <v>238</v>
      </c>
    </row>
    <row r="324" spans="2:3" ht="15">
      <c r="B324" s="57">
        <v>43754</v>
      </c>
      <c r="C324" s="54">
        <v>239</v>
      </c>
    </row>
    <row r="325" spans="2:3" ht="15">
      <c r="B325" s="57">
        <v>43753</v>
      </c>
      <c r="C325" s="54">
        <v>237</v>
      </c>
    </row>
    <row r="326" spans="2:3" ht="15">
      <c r="B326" s="57">
        <v>43752</v>
      </c>
      <c r="C326" s="54">
        <v>240</v>
      </c>
    </row>
    <row r="327" spans="2:3" ht="15">
      <c r="B327" s="57">
        <v>43749</v>
      </c>
      <c r="C327" s="54">
        <v>240</v>
      </c>
    </row>
    <row r="328" spans="2:3" ht="15">
      <c r="B328" s="57">
        <v>43748</v>
      </c>
      <c r="C328" s="54">
        <v>247</v>
      </c>
    </row>
    <row r="329" spans="2:3" ht="15">
      <c r="B329" s="57">
        <v>43747</v>
      </c>
      <c r="C329" s="54">
        <v>255</v>
      </c>
    </row>
    <row r="330" spans="2:3" ht="15">
      <c r="B330" s="57">
        <v>43746</v>
      </c>
      <c r="C330" s="54">
        <v>262</v>
      </c>
    </row>
    <row r="331" spans="2:3" ht="15">
      <c r="B331" s="57">
        <v>43745</v>
      </c>
      <c r="C331" s="54">
        <v>259</v>
      </c>
    </row>
    <row r="332" spans="2:3" ht="15">
      <c r="B332" s="57">
        <v>43742</v>
      </c>
      <c r="C332" s="54">
        <v>264</v>
      </c>
    </row>
    <row r="333" spans="2:3" ht="15">
      <c r="B333" s="57">
        <v>43741</v>
      </c>
      <c r="C333" s="54">
        <v>264</v>
      </c>
    </row>
    <row r="334" spans="2:3" ht="15">
      <c r="B334" s="57">
        <v>43740</v>
      </c>
      <c r="C334" s="54">
        <v>259</v>
      </c>
    </row>
    <row r="335" spans="2:3" ht="15">
      <c r="B335" s="57">
        <v>43739</v>
      </c>
      <c r="C335" s="54">
        <v>252</v>
      </c>
    </row>
    <row r="336" spans="2:3" ht="15">
      <c r="B336" s="57">
        <v>43738</v>
      </c>
      <c r="C336" s="54">
        <v>247</v>
      </c>
    </row>
    <row r="337" spans="2:3" ht="15">
      <c r="B337" s="57">
        <v>43735</v>
      </c>
      <c r="C337" s="54">
        <v>246</v>
      </c>
    </row>
    <row r="338" spans="2:3" ht="15">
      <c r="B338" s="57">
        <v>43734</v>
      </c>
      <c r="C338" s="54">
        <v>243</v>
      </c>
    </row>
    <row r="339" spans="2:3" ht="15">
      <c r="B339" s="57">
        <v>43733</v>
      </c>
      <c r="C339" s="54">
        <v>240</v>
      </c>
    </row>
    <row r="340" spans="2:3" ht="15">
      <c r="B340" s="57">
        <v>43732</v>
      </c>
      <c r="C340" s="54">
        <v>243</v>
      </c>
    </row>
    <row r="341" spans="2:3" ht="15">
      <c r="B341" s="57">
        <v>43731</v>
      </c>
      <c r="C341" s="54">
        <v>234</v>
      </c>
    </row>
    <row r="342" spans="2:3" ht="15">
      <c r="B342" s="57">
        <v>43728</v>
      </c>
      <c r="C342" s="54">
        <v>232</v>
      </c>
    </row>
    <row r="343" spans="2:3" ht="15">
      <c r="B343" s="57">
        <v>43727</v>
      </c>
      <c r="C343" s="54">
        <v>227</v>
      </c>
    </row>
    <row r="344" spans="2:3" ht="15">
      <c r="B344" s="57">
        <v>43726</v>
      </c>
      <c r="C344" s="54">
        <v>225</v>
      </c>
    </row>
    <row r="345" spans="2:3" ht="15">
      <c r="B345" s="57">
        <v>43725</v>
      </c>
      <c r="C345" s="54">
        <v>227</v>
      </c>
    </row>
    <row r="346" spans="2:3" ht="15">
      <c r="B346" s="57">
        <v>43724</v>
      </c>
      <c r="C346" s="54">
        <v>224</v>
      </c>
    </row>
    <row r="347" spans="2:3" ht="15">
      <c r="B347" s="57">
        <v>43721</v>
      </c>
      <c r="C347" s="54">
        <v>219</v>
      </c>
    </row>
    <row r="348" spans="2:3" ht="15">
      <c r="B348" s="57">
        <v>43720</v>
      </c>
      <c r="C348" s="54">
        <v>222</v>
      </c>
    </row>
    <row r="349" spans="2:3" ht="15">
      <c r="B349" s="57">
        <v>43719</v>
      </c>
      <c r="C349" s="54">
        <v>228</v>
      </c>
    </row>
    <row r="350" spans="2:3" ht="15">
      <c r="B350" s="57">
        <v>43718</v>
      </c>
      <c r="C350" s="54">
        <v>229</v>
      </c>
    </row>
    <row r="351" spans="2:3" ht="15">
      <c r="B351" s="57">
        <v>43717</v>
      </c>
      <c r="C351" s="54">
        <v>234</v>
      </c>
    </row>
    <row r="352" spans="2:3" ht="15">
      <c r="B352" s="57">
        <v>43714</v>
      </c>
      <c r="C352" s="54">
        <v>240</v>
      </c>
    </row>
    <row r="353" spans="2:3" ht="15">
      <c r="B353" s="57">
        <v>43713</v>
      </c>
      <c r="C353" s="54">
        <v>238</v>
      </c>
    </row>
    <row r="354" spans="2:3" ht="15">
      <c r="B354" s="57">
        <v>43712</v>
      </c>
      <c r="C354" s="54">
        <v>247</v>
      </c>
    </row>
    <row r="355" spans="2:3" ht="15">
      <c r="B355" s="57">
        <v>43711</v>
      </c>
      <c r="C355" s="54">
        <v>249</v>
      </c>
    </row>
    <row r="356" spans="2:3" ht="15">
      <c r="B356" s="57">
        <v>43710</v>
      </c>
      <c r="C356" s="54">
        <v>248</v>
      </c>
    </row>
    <row r="357" spans="2:3" ht="15">
      <c r="B357" s="57">
        <v>43707</v>
      </c>
      <c r="C357" s="54">
        <v>248</v>
      </c>
    </row>
    <row r="358" spans="2:3" ht="15">
      <c r="B358" s="57">
        <v>43706</v>
      </c>
      <c r="C358" s="54">
        <v>247</v>
      </c>
    </row>
    <row r="359" spans="2:3" ht="15">
      <c r="B359" s="57">
        <v>43705</v>
      </c>
      <c r="C359" s="54">
        <v>252</v>
      </c>
    </row>
    <row r="360" spans="2:3" ht="15">
      <c r="B360" s="57">
        <v>43704</v>
      </c>
      <c r="C360" s="54">
        <v>250</v>
      </c>
    </row>
    <row r="361" spans="2:3" ht="15">
      <c r="B361" s="57">
        <v>43703</v>
      </c>
      <c r="C361" s="54">
        <v>245</v>
      </c>
    </row>
    <row r="362" spans="2:3" ht="15">
      <c r="B362" s="57">
        <v>43700</v>
      </c>
      <c r="C362" s="54">
        <v>246</v>
      </c>
    </row>
    <row r="363" spans="2:3" ht="15">
      <c r="B363" s="57">
        <v>43699</v>
      </c>
      <c r="C363" s="54">
        <v>240</v>
      </c>
    </row>
    <row r="364" spans="2:3" ht="15">
      <c r="B364" s="57">
        <v>43698</v>
      </c>
      <c r="C364" s="54">
        <v>244</v>
      </c>
    </row>
    <row r="365" spans="2:3" ht="15">
      <c r="B365" s="57">
        <v>43697</v>
      </c>
      <c r="C365" s="54">
        <v>247</v>
      </c>
    </row>
    <row r="366" spans="2:3" ht="15">
      <c r="B366" s="57">
        <v>43696</v>
      </c>
      <c r="C366" s="54">
        <v>243</v>
      </c>
    </row>
    <row r="367" spans="2:3" ht="15">
      <c r="B367" s="57">
        <v>43693</v>
      </c>
      <c r="C367" s="54">
        <v>248</v>
      </c>
    </row>
    <row r="368" spans="2:3" ht="15">
      <c r="B368" s="57">
        <v>43692</v>
      </c>
      <c r="C368" s="54">
        <v>251</v>
      </c>
    </row>
    <row r="369" spans="2:3" ht="15">
      <c r="B369" s="57">
        <v>43691</v>
      </c>
      <c r="C369" s="54">
        <v>244</v>
      </c>
    </row>
    <row r="370" spans="2:3" ht="15">
      <c r="B370" s="57">
        <v>43690</v>
      </c>
      <c r="C370" s="54">
        <v>236</v>
      </c>
    </row>
    <row r="371" spans="2:3" ht="15">
      <c r="B371" s="57">
        <v>43689</v>
      </c>
      <c r="C371" s="54">
        <v>239</v>
      </c>
    </row>
    <row r="372" spans="2:3" ht="15">
      <c r="B372" s="57">
        <v>43686</v>
      </c>
      <c r="C372" s="54">
        <v>226</v>
      </c>
    </row>
    <row r="373" spans="2:3" ht="15">
      <c r="B373" s="57">
        <v>43685</v>
      </c>
      <c r="C373" s="54">
        <v>229</v>
      </c>
    </row>
    <row r="374" spans="2:3" ht="15">
      <c r="B374" s="57">
        <v>43684</v>
      </c>
      <c r="C374" s="54">
        <v>232</v>
      </c>
    </row>
    <row r="375" spans="2:3" ht="15">
      <c r="B375" s="57">
        <v>43683</v>
      </c>
      <c r="C375" s="54">
        <v>233</v>
      </c>
    </row>
    <row r="376" spans="2:3" ht="15">
      <c r="B376" s="57">
        <v>43682</v>
      </c>
      <c r="C376" s="54">
        <v>235</v>
      </c>
    </row>
    <row r="377" spans="2:3" ht="15">
      <c r="B377" s="57">
        <v>43679</v>
      </c>
      <c r="C377" s="54">
        <v>222</v>
      </c>
    </row>
    <row r="378" spans="2:3" ht="15">
      <c r="B378" s="57">
        <v>43678</v>
      </c>
      <c r="C378" s="54">
        <v>221</v>
      </c>
    </row>
    <row r="379" spans="2:3" ht="15">
      <c r="B379" s="57">
        <v>43677</v>
      </c>
      <c r="C379" s="54">
        <v>212</v>
      </c>
    </row>
    <row r="380" spans="2:3" ht="15">
      <c r="B380" s="57">
        <v>43676</v>
      </c>
      <c r="C380" s="54">
        <v>209</v>
      </c>
    </row>
    <row r="381" spans="2:3" ht="15">
      <c r="B381" s="57">
        <v>43675</v>
      </c>
      <c r="C381" s="54">
        <v>207</v>
      </c>
    </row>
    <row r="382" spans="2:3" ht="15">
      <c r="B382" s="57">
        <v>43672</v>
      </c>
      <c r="C382" s="54">
        <v>207</v>
      </c>
    </row>
    <row r="383" spans="2:3" ht="15">
      <c r="B383" s="57">
        <v>43671</v>
      </c>
      <c r="C383" s="54">
        <v>208</v>
      </c>
    </row>
    <row r="384" spans="2:3" ht="15">
      <c r="B384" s="57">
        <v>43670</v>
      </c>
      <c r="C384" s="54">
        <v>213</v>
      </c>
    </row>
    <row r="385" spans="2:3" ht="15">
      <c r="B385" s="57">
        <v>43669</v>
      </c>
      <c r="C385" s="54">
        <v>213</v>
      </c>
    </row>
    <row r="386" spans="2:3" ht="15">
      <c r="B386" s="57">
        <v>43668</v>
      </c>
      <c r="C386" s="54">
        <v>216</v>
      </c>
    </row>
    <row r="387" spans="2:3" ht="15">
      <c r="B387" s="57">
        <v>43665</v>
      </c>
      <c r="C387" s="54">
        <v>220</v>
      </c>
    </row>
    <row r="388" spans="2:3" ht="15">
      <c r="B388" s="57">
        <v>43664</v>
      </c>
      <c r="C388" s="54">
        <v>222</v>
      </c>
    </row>
    <row r="389" spans="2:3" ht="15">
      <c r="B389" s="57">
        <v>43663</v>
      </c>
      <c r="C389" s="54">
        <v>221</v>
      </c>
    </row>
    <row r="390" spans="2:3" ht="15">
      <c r="B390" s="57">
        <v>43662</v>
      </c>
      <c r="C390" s="54">
        <v>215</v>
      </c>
    </row>
    <row r="391" spans="2:3" ht="15">
      <c r="B391" s="57">
        <v>43661</v>
      </c>
      <c r="C391" s="54">
        <v>217</v>
      </c>
    </row>
    <row r="392" spans="2:3" ht="15">
      <c r="B392" s="57">
        <v>43658</v>
      </c>
      <c r="C392" s="54">
        <v>217</v>
      </c>
    </row>
    <row r="393" spans="2:3" ht="15">
      <c r="B393" s="57">
        <v>43657</v>
      </c>
      <c r="C393" s="54">
        <v>218</v>
      </c>
    </row>
    <row r="394" spans="2:3" ht="15">
      <c r="B394" s="57">
        <v>43656</v>
      </c>
      <c r="C394" s="54">
        <v>224</v>
      </c>
    </row>
    <row r="395" spans="2:3" ht="15">
      <c r="B395" s="57">
        <v>43655</v>
      </c>
      <c r="C395" s="54">
        <v>228</v>
      </c>
    </row>
    <row r="396" spans="2:3" ht="15">
      <c r="B396" s="57">
        <v>43654</v>
      </c>
      <c r="C396" s="54">
        <v>232</v>
      </c>
    </row>
    <row r="397" spans="2:3" ht="15">
      <c r="B397" s="57">
        <v>43651</v>
      </c>
      <c r="C397" s="54">
        <v>233</v>
      </c>
    </row>
    <row r="398" spans="2:3" ht="15">
      <c r="B398" s="57">
        <v>43650</v>
      </c>
      <c r="C398" s="54">
        <v>238</v>
      </c>
    </row>
    <row r="399" spans="2:3" ht="15">
      <c r="B399" s="57">
        <v>43649</v>
      </c>
      <c r="C399" s="54">
        <v>238</v>
      </c>
    </row>
    <row r="400" spans="2:3" ht="15">
      <c r="B400" s="57">
        <v>43648</v>
      </c>
      <c r="C400" s="54">
        <v>238</v>
      </c>
    </row>
    <row r="401" spans="2:3" ht="15">
      <c r="B401" s="57">
        <v>43647</v>
      </c>
      <c r="C401" s="54">
        <v>234</v>
      </c>
    </row>
    <row r="402" spans="2:3" ht="15">
      <c r="B402" s="57">
        <v>43644</v>
      </c>
      <c r="C402" s="54">
        <v>239</v>
      </c>
    </row>
    <row r="403" spans="2:3" ht="15">
      <c r="B403" s="57">
        <v>43643</v>
      </c>
      <c r="C403" s="54">
        <v>242</v>
      </c>
    </row>
    <row r="404" spans="2:3" ht="15">
      <c r="B404" s="57">
        <v>43642</v>
      </c>
      <c r="C404" s="54">
        <v>240</v>
      </c>
    </row>
    <row r="405" spans="2:3" ht="15">
      <c r="B405" s="57">
        <v>43641</v>
      </c>
      <c r="C405" s="54">
        <v>243</v>
      </c>
    </row>
    <row r="406" spans="2:3" ht="15">
      <c r="B406" s="57">
        <v>43640</v>
      </c>
      <c r="C406" s="54">
        <v>239</v>
      </c>
    </row>
    <row r="407" spans="2:3" ht="15">
      <c r="B407" s="57">
        <v>43637</v>
      </c>
      <c r="C407" s="54">
        <v>236</v>
      </c>
    </row>
    <row r="408" spans="2:3" ht="15">
      <c r="B408" s="57">
        <v>43636</v>
      </c>
      <c r="C408" s="54">
        <v>237</v>
      </c>
    </row>
    <row r="409" spans="2:3" ht="15">
      <c r="B409" s="57">
        <v>43635</v>
      </c>
      <c r="C409" s="54">
        <v>246</v>
      </c>
    </row>
    <row r="410" spans="2:3" ht="15">
      <c r="B410" s="57">
        <v>43634</v>
      </c>
      <c r="C410" s="54">
        <v>247</v>
      </c>
    </row>
    <row r="411" spans="2:3" ht="15">
      <c r="B411" s="57">
        <v>43633</v>
      </c>
      <c r="C411" s="54">
        <v>252</v>
      </c>
    </row>
    <row r="412" spans="2:3" ht="15">
      <c r="B412" s="57">
        <v>43630</v>
      </c>
      <c r="C412" s="54">
        <v>250</v>
      </c>
    </row>
    <row r="413" spans="2:3" ht="15">
      <c r="B413" s="57">
        <v>43629</v>
      </c>
      <c r="C413" s="54">
        <v>248</v>
      </c>
    </row>
    <row r="414" spans="2:3" ht="15">
      <c r="B414" s="57">
        <v>43628</v>
      </c>
      <c r="C414" s="54">
        <v>247</v>
      </c>
    </row>
    <row r="415" spans="2:3" ht="15">
      <c r="B415" s="57">
        <v>43627</v>
      </c>
      <c r="C415" s="54">
        <v>248</v>
      </c>
    </row>
    <row r="416" spans="2:3" ht="15">
      <c r="B416" s="57">
        <v>43626</v>
      </c>
      <c r="C416" s="54">
        <v>250</v>
      </c>
    </row>
    <row r="417" spans="2:3" ht="15">
      <c r="B417" s="57">
        <v>43623</v>
      </c>
      <c r="C417" s="54">
        <v>254</v>
      </c>
    </row>
    <row r="418" spans="2:3" ht="15">
      <c r="B418" s="57">
        <v>43622</v>
      </c>
      <c r="C418" s="54">
        <v>255</v>
      </c>
    </row>
    <row r="419" spans="2:3" ht="15">
      <c r="B419" s="57">
        <v>43621</v>
      </c>
      <c r="C419" s="54">
        <v>256</v>
      </c>
    </row>
    <row r="420" spans="2:3" ht="15">
      <c r="B420" s="57">
        <v>43620</v>
      </c>
      <c r="C420" s="54">
        <v>261</v>
      </c>
    </row>
    <row r="421" spans="2:3" ht="15">
      <c r="B421" s="57">
        <v>43619</v>
      </c>
      <c r="C421" s="54">
        <v>276</v>
      </c>
    </row>
    <row r="422" spans="2:3" ht="15">
      <c r="B422" s="57">
        <v>43616</v>
      </c>
      <c r="C422" s="54">
        <v>274</v>
      </c>
    </row>
    <row r="423" spans="2:3" ht="15">
      <c r="B423" s="57">
        <v>43615</v>
      </c>
      <c r="C423" s="54">
        <v>270</v>
      </c>
    </row>
    <row r="424" spans="2:3" ht="15">
      <c r="B424" s="57">
        <v>43614</v>
      </c>
      <c r="C424" s="54">
        <v>269</v>
      </c>
    </row>
    <row r="425" spans="2:3" ht="15">
      <c r="B425" s="57">
        <v>43613</v>
      </c>
      <c r="C425" s="54">
        <v>267</v>
      </c>
    </row>
    <row r="426" spans="2:3" ht="15">
      <c r="B426" s="57">
        <v>43612</v>
      </c>
      <c r="C426" s="54">
        <v>265</v>
      </c>
    </row>
    <row r="427" spans="2:3" ht="15">
      <c r="B427" s="57">
        <v>43609</v>
      </c>
      <c r="C427" s="54">
        <v>265</v>
      </c>
    </row>
    <row r="428" spans="2:3" ht="15">
      <c r="B428" s="57">
        <v>43608</v>
      </c>
      <c r="C428" s="54">
        <v>266</v>
      </c>
    </row>
    <row r="429" spans="2:3" ht="15">
      <c r="B429" s="57">
        <v>43607</v>
      </c>
      <c r="C429" s="54">
        <v>258</v>
      </c>
    </row>
    <row r="430" spans="2:3" ht="15">
      <c r="B430" s="57">
        <v>43606</v>
      </c>
      <c r="C430" s="54">
        <v>257</v>
      </c>
    </row>
    <row r="431" spans="2:3" ht="15">
      <c r="B431" s="57">
        <v>43605</v>
      </c>
      <c r="C431" s="54">
        <v>260</v>
      </c>
    </row>
    <row r="432" spans="2:3" ht="15">
      <c r="B432" s="57">
        <v>43602</v>
      </c>
      <c r="C432" s="54">
        <v>263</v>
      </c>
    </row>
    <row r="433" spans="2:3" ht="15">
      <c r="B433" s="57">
        <v>43601</v>
      </c>
      <c r="C433" s="54">
        <v>261</v>
      </c>
    </row>
    <row r="434" spans="2:3" ht="15">
      <c r="B434" s="57">
        <v>43600</v>
      </c>
      <c r="C434" s="54">
        <v>260</v>
      </c>
    </row>
    <row r="435" spans="2:3" ht="15">
      <c r="B435" s="57">
        <v>43599</v>
      </c>
      <c r="C435" s="54">
        <v>256</v>
      </c>
    </row>
    <row r="436" spans="2:3" ht="15">
      <c r="B436" s="57">
        <v>43598</v>
      </c>
      <c r="C436" s="54">
        <v>260</v>
      </c>
    </row>
    <row r="437" spans="2:3" ht="15">
      <c r="B437" s="57">
        <v>43595</v>
      </c>
      <c r="C437" s="54">
        <v>252</v>
      </c>
    </row>
    <row r="438" spans="2:3" ht="15">
      <c r="B438" s="57">
        <v>43594</v>
      </c>
      <c r="C438" s="54">
        <v>253</v>
      </c>
    </row>
    <row r="439" spans="2:3" ht="15">
      <c r="B439" s="57">
        <v>43593</v>
      </c>
      <c r="C439" s="54">
        <v>250</v>
      </c>
    </row>
    <row r="440" spans="2:3" ht="15">
      <c r="B440" s="57">
        <v>43592</v>
      </c>
      <c r="C440" s="54">
        <v>255</v>
      </c>
    </row>
    <row r="441" spans="2:3" ht="15">
      <c r="B441" s="57">
        <v>43591</v>
      </c>
      <c r="C441" s="54">
        <v>250</v>
      </c>
    </row>
    <row r="442" spans="2:3" ht="15">
      <c r="B442" s="57">
        <v>43588</v>
      </c>
      <c r="C442" s="54">
        <v>248</v>
      </c>
    </row>
    <row r="443" spans="2:3" ht="15">
      <c r="B443" s="57">
        <v>43587</v>
      </c>
      <c r="C443" s="54">
        <v>250</v>
      </c>
    </row>
    <row r="444" spans="2:3" ht="15">
      <c r="B444" s="57">
        <v>43586</v>
      </c>
      <c r="C444" s="54">
        <v>250</v>
      </c>
    </row>
    <row r="445" spans="2:3" ht="15">
      <c r="B445" s="57">
        <v>43585</v>
      </c>
      <c r="C445" s="54">
        <v>252</v>
      </c>
    </row>
    <row r="446" spans="2:3" ht="15">
      <c r="B446" s="57">
        <v>43584</v>
      </c>
      <c r="C446" s="54">
        <v>248</v>
      </c>
    </row>
    <row r="447" spans="2:3" ht="15">
      <c r="B447" s="57">
        <v>43581</v>
      </c>
      <c r="C447" s="54">
        <v>252</v>
      </c>
    </row>
    <row r="448" spans="2:3" ht="15">
      <c r="B448" s="57">
        <v>43580</v>
      </c>
      <c r="C448" s="54">
        <v>252</v>
      </c>
    </row>
    <row r="449" spans="2:3" ht="15">
      <c r="B449" s="57">
        <v>43579</v>
      </c>
      <c r="C449" s="54">
        <v>251</v>
      </c>
    </row>
    <row r="450" spans="2:3" ht="15">
      <c r="B450" s="57">
        <v>43578</v>
      </c>
      <c r="C450" s="54">
        <v>247</v>
      </c>
    </row>
    <row r="451" spans="2:3" ht="15">
      <c r="B451" s="57">
        <v>43577</v>
      </c>
      <c r="C451" s="54">
        <v>250</v>
      </c>
    </row>
    <row r="452" spans="2:3" ht="15">
      <c r="B452" s="57">
        <v>43574</v>
      </c>
      <c r="C452" s="54">
        <v>253</v>
      </c>
    </row>
    <row r="453" spans="2:3" ht="15">
      <c r="B453" s="57">
        <v>43573</v>
      </c>
      <c r="C453" s="54">
        <v>253</v>
      </c>
    </row>
    <row r="454" spans="2:3" ht="15">
      <c r="B454" s="57">
        <v>43572</v>
      </c>
      <c r="C454" s="54">
        <v>249</v>
      </c>
    </row>
    <row r="455" spans="2:3" ht="15">
      <c r="B455" s="57">
        <v>43571</v>
      </c>
      <c r="C455" s="54">
        <v>248</v>
      </c>
    </row>
    <row r="456" spans="2:3" ht="15">
      <c r="B456" s="57">
        <v>43570</v>
      </c>
      <c r="C456" s="54">
        <v>254</v>
      </c>
    </row>
    <row r="457" spans="2:3" ht="15">
      <c r="B457" s="57">
        <v>43567</v>
      </c>
      <c r="C457" s="54">
        <v>252</v>
      </c>
    </row>
    <row r="458" spans="2:3" ht="15">
      <c r="B458" s="57">
        <v>43566</v>
      </c>
      <c r="C458" s="54">
        <v>253</v>
      </c>
    </row>
    <row r="459" spans="2:3" ht="15">
      <c r="B459" s="57">
        <v>43565</v>
      </c>
      <c r="C459" s="54">
        <v>253</v>
      </c>
    </row>
    <row r="460" spans="2:3" ht="15">
      <c r="B460" s="57">
        <v>43564</v>
      </c>
      <c r="C460" s="54">
        <v>251</v>
      </c>
    </row>
    <row r="461" spans="2:3" ht="15">
      <c r="B461" s="57">
        <v>43563</v>
      </c>
      <c r="C461" s="54">
        <v>250</v>
      </c>
    </row>
    <row r="462" spans="2:3" ht="15">
      <c r="B462" s="57">
        <v>43560</v>
      </c>
      <c r="C462" s="54">
        <v>250</v>
      </c>
    </row>
    <row r="463" spans="2:3" ht="15">
      <c r="B463" s="57">
        <v>43559</v>
      </c>
      <c r="C463" s="54">
        <v>250</v>
      </c>
    </row>
    <row r="464" spans="2:3" ht="15">
      <c r="B464" s="57">
        <v>43558</v>
      </c>
      <c r="C464" s="54">
        <v>249</v>
      </c>
    </row>
    <row r="465" spans="2:3" ht="15">
      <c r="B465" s="57">
        <v>43557</v>
      </c>
      <c r="C465" s="54">
        <v>253</v>
      </c>
    </row>
    <row r="466" spans="2:3" ht="15">
      <c r="B466" s="57">
        <v>43556</v>
      </c>
      <c r="C466" s="54">
        <v>248</v>
      </c>
    </row>
    <row r="467" spans="2:3" ht="15">
      <c r="B467" s="57">
        <v>43553</v>
      </c>
      <c r="C467" s="54">
        <v>253</v>
      </c>
    </row>
    <row r="468" spans="2:3" ht="15">
      <c r="B468" s="57">
        <v>43552</v>
      </c>
      <c r="C468" s="54">
        <v>258</v>
      </c>
    </row>
    <row r="469" spans="2:3" ht="15">
      <c r="B469" s="57">
        <v>43551</v>
      </c>
      <c r="C469" s="54">
        <v>262</v>
      </c>
    </row>
    <row r="470" spans="2:3" ht="15">
      <c r="B470" s="57">
        <v>43550</v>
      </c>
      <c r="C470" s="54">
        <v>255</v>
      </c>
    </row>
    <row r="471" spans="2:3" ht="15">
      <c r="B471" s="57">
        <v>43549</v>
      </c>
      <c r="C471" s="54">
        <v>255</v>
      </c>
    </row>
    <row r="472" spans="2:3" ht="15">
      <c r="B472" s="57">
        <v>43546</v>
      </c>
      <c r="C472" s="54">
        <v>255</v>
      </c>
    </row>
    <row r="473" spans="2:3" ht="15">
      <c r="B473" s="57">
        <v>43545</v>
      </c>
      <c r="C473" s="54">
        <v>239</v>
      </c>
    </row>
    <row r="474" spans="2:3" ht="15">
      <c r="B474" s="57">
        <v>43544</v>
      </c>
      <c r="C474" s="54">
        <v>240</v>
      </c>
    </row>
    <row r="475" spans="2:3" ht="15">
      <c r="B475" s="57">
        <v>43543</v>
      </c>
      <c r="C475" s="54">
        <v>240</v>
      </c>
    </row>
    <row r="476" spans="2:3" ht="15">
      <c r="B476" s="57">
        <v>43542</v>
      </c>
      <c r="C476" s="54">
        <v>242</v>
      </c>
    </row>
    <row r="477" spans="2:3" ht="15">
      <c r="B477" s="57">
        <v>43539</v>
      </c>
      <c r="C477" s="54">
        <v>246</v>
      </c>
    </row>
    <row r="478" spans="2:3" ht="15">
      <c r="B478" s="57">
        <v>43538</v>
      </c>
      <c r="C478" s="54">
        <v>245</v>
      </c>
    </row>
    <row r="479" spans="2:3" ht="15">
      <c r="B479" s="57">
        <v>43537</v>
      </c>
      <c r="C479" s="54">
        <v>249</v>
      </c>
    </row>
    <row r="480" spans="2:3" ht="15">
      <c r="B480" s="57">
        <v>43536</v>
      </c>
      <c r="C480" s="54">
        <v>245</v>
      </c>
    </row>
    <row r="481" spans="2:3" ht="15">
      <c r="B481" s="57">
        <v>43535</v>
      </c>
      <c r="C481" s="54">
        <v>243</v>
      </c>
    </row>
    <row r="482" spans="2:3" ht="15">
      <c r="B482" s="57">
        <v>43532</v>
      </c>
      <c r="C482" s="54">
        <v>251</v>
      </c>
    </row>
    <row r="483" spans="2:3" ht="15">
      <c r="B483" s="57">
        <v>43531</v>
      </c>
      <c r="C483" s="54">
        <v>249</v>
      </c>
    </row>
    <row r="484" spans="2:3" ht="15">
      <c r="B484" s="57">
        <v>43530</v>
      </c>
      <c r="C484" s="54">
        <v>245</v>
      </c>
    </row>
    <row r="485" spans="2:3" ht="15">
      <c r="B485" s="57">
        <v>43529</v>
      </c>
      <c r="C485" s="54">
        <v>242</v>
      </c>
    </row>
    <row r="486" spans="2:3" ht="15">
      <c r="B486" s="57">
        <v>43528</v>
      </c>
      <c r="C486" s="54">
        <v>240</v>
      </c>
    </row>
    <row r="487" spans="2:3" ht="15">
      <c r="B487" s="57">
        <v>43525</v>
      </c>
      <c r="C487" s="54">
        <v>236</v>
      </c>
    </row>
    <row r="488" spans="2:3" ht="15">
      <c r="B488" s="57">
        <v>43524</v>
      </c>
      <c r="C488" s="54">
        <v>235</v>
      </c>
    </row>
    <row r="489" spans="2:3" ht="15">
      <c r="B489" s="57">
        <v>43523</v>
      </c>
      <c r="C489" s="54">
        <v>236</v>
      </c>
    </row>
    <row r="490" spans="2:3" ht="15">
      <c r="B490" s="57">
        <v>43522</v>
      </c>
      <c r="C490" s="54">
        <v>239</v>
      </c>
    </row>
    <row r="491" spans="2:3" ht="15">
      <c r="B491" s="57">
        <v>43521</v>
      </c>
      <c r="C491" s="54">
        <v>240</v>
      </c>
    </row>
    <row r="492" spans="2:3" ht="15">
      <c r="B492" s="57">
        <v>43518</v>
      </c>
      <c r="C492" s="54">
        <v>241</v>
      </c>
    </row>
    <row r="493" spans="2:3" ht="15">
      <c r="B493" s="57">
        <v>43517</v>
      </c>
      <c r="C493" s="54">
        <v>242</v>
      </c>
    </row>
    <row r="494" spans="2:3" ht="15">
      <c r="B494" s="57">
        <v>43516</v>
      </c>
      <c r="C494" s="54">
        <v>241</v>
      </c>
    </row>
    <row r="495" spans="2:3" ht="15">
      <c r="B495" s="57">
        <v>43515</v>
      </c>
      <c r="C495" s="54">
        <v>241</v>
      </c>
    </row>
    <row r="496" spans="2:3" ht="15">
      <c r="B496" s="57">
        <v>43514</v>
      </c>
      <c r="C496" s="54">
        <v>241</v>
      </c>
    </row>
    <row r="497" spans="2:3" ht="15">
      <c r="B497" s="57">
        <v>43511</v>
      </c>
      <c r="C497" s="54">
        <v>241</v>
      </c>
    </row>
    <row r="498" spans="2:3" ht="15">
      <c r="B498" s="57">
        <v>43510</v>
      </c>
      <c r="C498" s="54">
        <v>240</v>
      </c>
    </row>
    <row r="499" spans="2:3" ht="15">
      <c r="B499" s="57">
        <v>43509</v>
      </c>
      <c r="C499" s="54">
        <v>242</v>
      </c>
    </row>
    <row r="500" spans="2:3" ht="15">
      <c r="B500" s="57">
        <v>43508</v>
      </c>
      <c r="C500" s="54">
        <v>244</v>
      </c>
    </row>
    <row r="501" spans="2:3" ht="15">
      <c r="B501" s="57">
        <v>43507</v>
      </c>
      <c r="C501" s="54">
        <v>250</v>
      </c>
    </row>
    <row r="502" spans="2:3" ht="15">
      <c r="B502" s="57">
        <v>43504</v>
      </c>
      <c r="C502" s="54">
        <v>249</v>
      </c>
    </row>
    <row r="503" spans="2:3" ht="15">
      <c r="B503" s="57">
        <v>43503</v>
      </c>
      <c r="C503" s="54">
        <v>245</v>
      </c>
    </row>
    <row r="504" spans="2:3" ht="15">
      <c r="B504" s="57">
        <v>43502</v>
      </c>
      <c r="C504" s="54">
        <v>239</v>
      </c>
    </row>
    <row r="505" spans="2:3" ht="15">
      <c r="B505" s="57">
        <v>43501</v>
      </c>
      <c r="C505" s="54">
        <v>232</v>
      </c>
    </row>
    <row r="506" spans="2:3" ht="15">
      <c r="B506" s="57">
        <v>43500</v>
      </c>
      <c r="C506" s="54">
        <v>234</v>
      </c>
    </row>
    <row r="507" spans="2:3" ht="15">
      <c r="B507" s="57">
        <v>43497</v>
      </c>
      <c r="C507" s="54">
        <v>237</v>
      </c>
    </row>
    <row r="508" spans="2:3" ht="15">
      <c r="B508" s="57">
        <v>43496</v>
      </c>
      <c r="C508" s="54">
        <v>238</v>
      </c>
    </row>
    <row r="509" spans="2:3" ht="15">
      <c r="B509" s="57">
        <v>43495</v>
      </c>
      <c r="C509" s="54">
        <v>240</v>
      </c>
    </row>
    <row r="510" spans="2:3" ht="15">
      <c r="B510" s="57">
        <v>43494</v>
      </c>
      <c r="C510" s="54">
        <v>244</v>
      </c>
    </row>
    <row r="511" spans="2:3" ht="15">
      <c r="B511" s="57">
        <v>43493</v>
      </c>
      <c r="C511" s="54">
        <v>240</v>
      </c>
    </row>
    <row r="512" spans="2:3" ht="15">
      <c r="B512" s="57">
        <v>43490</v>
      </c>
      <c r="C512" s="54">
        <v>239</v>
      </c>
    </row>
    <row r="513" spans="2:3" ht="15">
      <c r="B513" s="57">
        <v>43489</v>
      </c>
      <c r="C513" s="54">
        <v>246</v>
      </c>
    </row>
    <row r="514" spans="2:3" ht="15">
      <c r="B514" s="57">
        <v>43488</v>
      </c>
      <c r="C514" s="54">
        <v>247</v>
      </c>
    </row>
    <row r="515" spans="2:3" ht="15">
      <c r="B515" s="57">
        <v>43487</v>
      </c>
      <c r="C515" s="54">
        <v>252</v>
      </c>
    </row>
    <row r="516" spans="2:3" ht="15">
      <c r="B516" s="57">
        <v>43486</v>
      </c>
      <c r="C516" s="54">
        <v>245</v>
      </c>
    </row>
    <row r="517" spans="2:3" ht="15">
      <c r="B517" s="57">
        <v>43483</v>
      </c>
      <c r="C517" s="54">
        <v>245</v>
      </c>
    </row>
    <row r="518" spans="2:3" ht="15">
      <c r="B518" s="57">
        <v>43482</v>
      </c>
      <c r="C518" s="54">
        <v>255</v>
      </c>
    </row>
    <row r="519" spans="2:3" ht="15">
      <c r="B519" s="57">
        <v>43481</v>
      </c>
      <c r="C519" s="54">
        <v>255</v>
      </c>
    </row>
    <row r="520" spans="2:3" ht="15">
      <c r="B520" s="57">
        <v>43480</v>
      </c>
      <c r="C520" s="54">
        <v>255</v>
      </c>
    </row>
    <row r="521" spans="2:3" ht="15">
      <c r="B521" s="57">
        <v>43479</v>
      </c>
      <c r="C521" s="54">
        <v>258</v>
      </c>
    </row>
    <row r="522" spans="2:3" ht="15">
      <c r="B522" s="57">
        <v>43476</v>
      </c>
      <c r="C522" s="54">
        <v>258</v>
      </c>
    </row>
    <row r="523" spans="2:3" ht="15">
      <c r="B523" s="57">
        <v>43475</v>
      </c>
      <c r="C523" s="54">
        <v>254</v>
      </c>
    </row>
    <row r="524" spans="2:3" ht="15">
      <c r="B524" s="57">
        <v>43474</v>
      </c>
      <c r="C524" s="54">
        <v>250</v>
      </c>
    </row>
    <row r="525" spans="2:3" ht="15">
      <c r="B525" s="57">
        <v>43473</v>
      </c>
      <c r="C525" s="54">
        <v>254</v>
      </c>
    </row>
    <row r="526" spans="2:3" ht="15">
      <c r="B526" s="57">
        <v>43472</v>
      </c>
      <c r="C526" s="54">
        <v>256</v>
      </c>
    </row>
    <row r="527" spans="2:3" ht="15">
      <c r="B527" s="57">
        <v>43469</v>
      </c>
      <c r="C527" s="54">
        <v>264</v>
      </c>
    </row>
    <row r="528" spans="2:3" ht="15">
      <c r="B528" s="57">
        <v>43468</v>
      </c>
      <c r="C528" s="54">
        <v>278</v>
      </c>
    </row>
    <row r="529" spans="2:3" ht="15">
      <c r="B529" s="57">
        <v>43467</v>
      </c>
      <c r="C529" s="54">
        <v>275</v>
      </c>
    </row>
    <row r="530" spans="2:3" ht="15">
      <c r="B530" s="57">
        <v>43465</v>
      </c>
      <c r="C530" s="54">
        <v>276</v>
      </c>
    </row>
    <row r="531" spans="2:3" ht="15">
      <c r="B531" s="57">
        <v>43462</v>
      </c>
      <c r="C531" s="54">
        <v>272</v>
      </c>
    </row>
    <row r="532" spans="2:3" ht="15">
      <c r="B532" s="57">
        <v>43461</v>
      </c>
      <c r="C532" s="54">
        <v>274</v>
      </c>
    </row>
    <row r="533" spans="2:3" ht="15">
      <c r="B533" s="57">
        <v>43460</v>
      </c>
      <c r="C533" s="54">
        <v>273</v>
      </c>
    </row>
    <row r="534" spans="2:3" ht="15">
      <c r="B534" s="57">
        <v>43458</v>
      </c>
      <c r="C534" s="54">
        <v>276</v>
      </c>
    </row>
    <row r="535" spans="2:3" ht="15">
      <c r="B535" s="57">
        <v>43455</v>
      </c>
      <c r="C535" s="54">
        <v>273</v>
      </c>
    </row>
    <row r="536" spans="2:3" ht="15">
      <c r="B536" s="57">
        <v>43454</v>
      </c>
      <c r="C536" s="54">
        <v>268</v>
      </c>
    </row>
    <row r="537" spans="2:3" ht="15">
      <c r="B537" s="57">
        <v>43453</v>
      </c>
      <c r="C537" s="54">
        <v>270</v>
      </c>
    </row>
    <row r="538" spans="2:3" ht="15">
      <c r="B538" s="57">
        <v>43452</v>
      </c>
      <c r="C538" s="54">
        <v>265</v>
      </c>
    </row>
    <row r="539" spans="2:3" ht="15">
      <c r="B539" s="57">
        <v>43451</v>
      </c>
      <c r="C539" s="54">
        <v>260</v>
      </c>
    </row>
    <row r="540" spans="2:3" ht="15">
      <c r="B540" s="57">
        <v>43448</v>
      </c>
      <c r="C540" s="54">
        <v>261</v>
      </c>
    </row>
    <row r="541" spans="2:3" ht="15">
      <c r="B541" s="57">
        <v>43447</v>
      </c>
      <c r="C541" s="54">
        <v>258</v>
      </c>
    </row>
    <row r="542" spans="2:3" ht="15">
      <c r="B542" s="57">
        <v>43446</v>
      </c>
      <c r="C542" s="54">
        <v>261</v>
      </c>
    </row>
    <row r="543" spans="2:3" ht="15">
      <c r="B543" s="57">
        <v>43445</v>
      </c>
      <c r="C543" s="54">
        <v>270</v>
      </c>
    </row>
    <row r="544" spans="2:3" ht="15">
      <c r="B544" s="57">
        <v>43444</v>
      </c>
      <c r="C544" s="54">
        <v>276</v>
      </c>
    </row>
    <row r="545" spans="2:3" ht="15">
      <c r="B545" s="57">
        <v>43441</v>
      </c>
      <c r="C545" s="54">
        <v>274</v>
      </c>
    </row>
    <row r="546" spans="2:3" ht="15">
      <c r="B546" s="57">
        <v>43440</v>
      </c>
      <c r="C546" s="54">
        <v>277</v>
      </c>
    </row>
    <row r="547" spans="2:3" ht="15">
      <c r="B547" s="57">
        <v>43439</v>
      </c>
      <c r="C547" s="54">
        <v>274</v>
      </c>
    </row>
    <row r="548" spans="2:3" ht="15">
      <c r="B548" s="57">
        <v>43438</v>
      </c>
      <c r="C548" s="54">
        <v>274</v>
      </c>
    </row>
    <row r="549" spans="2:3" ht="15">
      <c r="B549" s="57">
        <v>43437</v>
      </c>
      <c r="C549" s="54">
        <v>267</v>
      </c>
    </row>
    <row r="550" spans="2:3" ht="15">
      <c r="B550" s="57">
        <v>43434</v>
      </c>
      <c r="C550" s="54">
        <v>270</v>
      </c>
    </row>
    <row r="551" spans="2:3" ht="15">
      <c r="B551" s="57">
        <v>43433</v>
      </c>
      <c r="C551" s="54">
        <v>272</v>
      </c>
    </row>
    <row r="552" spans="2:3" ht="15">
      <c r="B552" s="57">
        <v>43432</v>
      </c>
      <c r="C552" s="54">
        <v>272</v>
      </c>
    </row>
    <row r="553" spans="2:3" ht="15">
      <c r="B553" s="57">
        <v>43431</v>
      </c>
      <c r="C553" s="54">
        <v>280</v>
      </c>
    </row>
    <row r="554" spans="2:3" ht="15">
      <c r="B554" s="57">
        <v>43430</v>
      </c>
      <c r="C554" s="54">
        <v>276</v>
      </c>
    </row>
    <row r="555" spans="2:3" ht="15">
      <c r="B555" s="57">
        <v>43427</v>
      </c>
      <c r="C555" s="54">
        <v>274</v>
      </c>
    </row>
    <row r="556" spans="2:3" ht="15">
      <c r="B556" s="57">
        <v>43426</v>
      </c>
      <c r="C556" s="54">
        <v>271</v>
      </c>
    </row>
    <row r="557" spans="2:3" ht="15">
      <c r="B557" s="57">
        <v>43425</v>
      </c>
      <c r="C557" s="54">
        <v>271</v>
      </c>
    </row>
    <row r="558" spans="2:3" ht="15">
      <c r="B558" s="57">
        <v>43424</v>
      </c>
      <c r="C558" s="54">
        <v>273</v>
      </c>
    </row>
    <row r="559" spans="2:3" ht="15">
      <c r="B559" s="57">
        <v>43423</v>
      </c>
      <c r="C559" s="54">
        <v>267</v>
      </c>
    </row>
    <row r="560" spans="2:3" ht="15">
      <c r="B560" s="57">
        <v>43420</v>
      </c>
      <c r="C560" s="54">
        <v>263</v>
      </c>
    </row>
    <row r="561" spans="2:3" ht="15">
      <c r="B561" s="57">
        <v>43419</v>
      </c>
      <c r="C561" s="54">
        <v>261</v>
      </c>
    </row>
    <row r="562" spans="2:3" ht="15">
      <c r="B562" s="57">
        <v>43418</v>
      </c>
      <c r="C562" s="54">
        <v>263</v>
      </c>
    </row>
    <row r="563" spans="2:3" ht="15">
      <c r="B563" s="57">
        <v>43417</v>
      </c>
      <c r="C563" s="54">
        <v>262</v>
      </c>
    </row>
    <row r="564" spans="2:3" ht="15">
      <c r="B564" s="57">
        <v>43416</v>
      </c>
      <c r="C564" s="54">
        <v>254</v>
      </c>
    </row>
    <row r="565" spans="2:3" ht="15">
      <c r="B565" s="57">
        <v>43413</v>
      </c>
      <c r="C565" s="54">
        <v>254</v>
      </c>
    </row>
    <row r="566" spans="2:3" ht="15">
      <c r="B566" s="57">
        <v>43412</v>
      </c>
      <c r="C566" s="54">
        <v>251</v>
      </c>
    </row>
    <row r="567" spans="2:3" ht="15">
      <c r="B567" s="57">
        <v>43411</v>
      </c>
      <c r="C567" s="54">
        <v>247</v>
      </c>
    </row>
    <row r="568" spans="2:3" ht="15">
      <c r="B568" s="57">
        <v>43410</v>
      </c>
      <c r="C568" s="54">
        <v>249</v>
      </c>
    </row>
    <row r="569" spans="2:3" ht="15">
      <c r="B569" s="57">
        <v>43409</v>
      </c>
      <c r="C569" s="54">
        <v>247</v>
      </c>
    </row>
    <row r="570" spans="2:3" ht="15">
      <c r="B570" s="57">
        <v>43406</v>
      </c>
      <c r="C570" s="54">
        <v>248</v>
      </c>
    </row>
    <row r="571" spans="2:3" ht="15">
      <c r="B571" s="57">
        <v>43405</v>
      </c>
      <c r="C571" s="54">
        <v>254</v>
      </c>
    </row>
    <row r="572" spans="2:3" ht="15">
      <c r="B572" s="57">
        <v>43404</v>
      </c>
      <c r="C572" s="54">
        <v>260</v>
      </c>
    </row>
    <row r="573" spans="2:3" ht="15">
      <c r="B573" s="57">
        <v>43403</v>
      </c>
      <c r="C573" s="54">
        <v>263</v>
      </c>
    </row>
    <row r="574" spans="2:3" ht="15">
      <c r="B574" s="57">
        <v>43402</v>
      </c>
      <c r="C574" s="54">
        <v>267</v>
      </c>
    </row>
    <row r="575" spans="2:3" ht="15">
      <c r="B575" s="57">
        <v>43399</v>
      </c>
      <c r="C575" s="54">
        <v>266</v>
      </c>
    </row>
    <row r="576" spans="2:3" ht="15">
      <c r="B576" s="57">
        <v>43398</v>
      </c>
      <c r="C576" s="54">
        <v>264</v>
      </c>
    </row>
    <row r="577" spans="2:3" ht="15">
      <c r="B577" s="57">
        <v>43397</v>
      </c>
      <c r="C577" s="54">
        <v>269</v>
      </c>
    </row>
    <row r="578" spans="2:3" ht="15">
      <c r="B578" s="57">
        <v>43396</v>
      </c>
      <c r="C578" s="54">
        <v>260</v>
      </c>
    </row>
    <row r="579" spans="2:3" ht="15">
      <c r="B579" s="57">
        <v>43395</v>
      </c>
      <c r="C579" s="54">
        <v>260</v>
      </c>
    </row>
    <row r="580" spans="2:3" ht="15">
      <c r="B580" s="57">
        <v>43392</v>
      </c>
      <c r="C580" s="54">
        <v>262</v>
      </c>
    </row>
    <row r="581" spans="2:3" ht="15">
      <c r="B581" s="57">
        <v>43391</v>
      </c>
      <c r="C581" s="54">
        <v>264</v>
      </c>
    </row>
    <row r="582" spans="2:3" ht="15">
      <c r="B582" s="57">
        <v>43390</v>
      </c>
      <c r="C582" s="54">
        <v>255</v>
      </c>
    </row>
    <row r="583" spans="2:3" ht="15">
      <c r="B583" s="57">
        <v>43389</v>
      </c>
      <c r="C583" s="54">
        <v>256</v>
      </c>
    </row>
    <row r="584" spans="2:3" ht="15">
      <c r="B584" s="57">
        <v>43388</v>
      </c>
      <c r="C584" s="54">
        <v>261</v>
      </c>
    </row>
    <row r="585" spans="2:3" ht="15">
      <c r="B585" s="57">
        <v>43385</v>
      </c>
      <c r="C585" s="54">
        <v>266</v>
      </c>
    </row>
    <row r="586" spans="2:3" ht="15">
      <c r="B586" s="57">
        <v>43384</v>
      </c>
      <c r="C586" s="54">
        <v>272</v>
      </c>
    </row>
    <row r="587" spans="2:3" ht="15">
      <c r="B587" s="57">
        <v>43383</v>
      </c>
      <c r="C587" s="54">
        <v>268</v>
      </c>
    </row>
    <row r="588" spans="2:3" ht="15">
      <c r="B588" s="57">
        <v>43382</v>
      </c>
      <c r="C588" s="54">
        <v>260</v>
      </c>
    </row>
    <row r="589" spans="2:3" ht="15">
      <c r="B589" s="57">
        <v>43381</v>
      </c>
      <c r="C589" s="54">
        <v>272</v>
      </c>
    </row>
    <row r="590" spans="2:3" ht="15">
      <c r="B590" s="57">
        <v>43378</v>
      </c>
      <c r="C590" s="54">
        <v>272</v>
      </c>
    </row>
    <row r="591" spans="2:3" ht="15">
      <c r="B591" s="57">
        <v>43377</v>
      </c>
      <c r="C591" s="54">
        <v>278</v>
      </c>
    </row>
    <row r="592" spans="2:3" ht="15">
      <c r="B592" s="57">
        <v>43376</v>
      </c>
      <c r="C592" s="54">
        <v>273</v>
      </c>
    </row>
    <row r="593" spans="2:3" ht="15">
      <c r="B593" s="57">
        <v>43375</v>
      </c>
      <c r="C593" s="54">
        <v>285</v>
      </c>
    </row>
    <row r="594" spans="2:3" ht="15">
      <c r="B594" s="57">
        <v>43374</v>
      </c>
      <c r="C594" s="54">
        <v>296</v>
      </c>
    </row>
    <row r="595" spans="2:3" ht="15">
      <c r="B595" s="57">
        <v>43371</v>
      </c>
      <c r="C595" s="54">
        <v>293</v>
      </c>
    </row>
    <row r="596" spans="2:3" ht="15">
      <c r="B596" s="57">
        <v>43370</v>
      </c>
      <c r="C596" s="54">
        <v>291</v>
      </c>
    </row>
    <row r="597" spans="2:3" ht="15">
      <c r="B597" s="57">
        <v>43369</v>
      </c>
      <c r="C597" s="54">
        <v>294</v>
      </c>
    </row>
    <row r="598" spans="2:3" ht="15">
      <c r="B598" s="57">
        <v>43368</v>
      </c>
      <c r="C598" s="54">
        <v>295</v>
      </c>
    </row>
    <row r="599" spans="2:3" ht="15">
      <c r="B599" s="57">
        <v>43367</v>
      </c>
      <c r="C599" s="54">
        <v>293</v>
      </c>
    </row>
    <row r="600" spans="2:3" ht="15">
      <c r="B600" s="57">
        <v>43364</v>
      </c>
      <c r="C600" s="54">
        <v>287</v>
      </c>
    </row>
    <row r="601" spans="2:3" ht="15">
      <c r="B601" s="57">
        <v>43363</v>
      </c>
      <c r="C601" s="54">
        <v>309</v>
      </c>
    </row>
    <row r="602" spans="2:3" ht="15">
      <c r="B602" s="57">
        <v>43362</v>
      </c>
      <c r="C602" s="54">
        <v>328</v>
      </c>
    </row>
    <row r="603" spans="2:3" ht="15">
      <c r="B603" s="57">
        <v>43361</v>
      </c>
      <c r="C603" s="54">
        <v>335</v>
      </c>
    </row>
    <row r="604" spans="2:3" ht="15">
      <c r="B604" s="57">
        <v>43360</v>
      </c>
      <c r="C604" s="54">
        <v>337</v>
      </c>
    </row>
    <row r="605" spans="2:3" ht="15">
      <c r="B605" s="57">
        <v>43357</v>
      </c>
      <c r="C605" s="54">
        <v>334</v>
      </c>
    </row>
    <row r="606" spans="2:3" ht="15">
      <c r="B606" s="57">
        <v>43356</v>
      </c>
      <c r="C606" s="54">
        <v>334</v>
      </c>
    </row>
    <row r="607" spans="2:3" ht="15">
      <c r="B607" s="57">
        <v>43355</v>
      </c>
      <c r="C607" s="54">
        <v>332</v>
      </c>
    </row>
    <row r="608" spans="2:3" ht="15">
      <c r="B608" s="57">
        <v>43354</v>
      </c>
      <c r="C608" s="54">
        <v>336</v>
      </c>
    </row>
    <row r="609" spans="2:3" ht="15">
      <c r="B609" s="57">
        <v>43353</v>
      </c>
      <c r="C609" s="54">
        <v>329</v>
      </c>
    </row>
    <row r="610" spans="2:3" ht="15">
      <c r="B610" s="57">
        <v>43350</v>
      </c>
      <c r="C610" s="54">
        <v>323</v>
      </c>
    </row>
    <row r="611" spans="2:3" ht="15">
      <c r="B611" s="57">
        <v>43349</v>
      </c>
      <c r="C611" s="54">
        <v>332</v>
      </c>
    </row>
    <row r="612" spans="2:3" ht="15">
      <c r="B612" s="57">
        <v>43348</v>
      </c>
      <c r="C612" s="54">
        <v>338</v>
      </c>
    </row>
    <row r="613" spans="2:3" ht="15">
      <c r="B613" s="57">
        <v>43347</v>
      </c>
      <c r="C613" s="54">
        <v>349</v>
      </c>
    </row>
    <row r="614" spans="2:3" ht="15">
      <c r="B614" s="57">
        <v>43346</v>
      </c>
      <c r="C614" s="54">
        <v>345</v>
      </c>
    </row>
    <row r="615" spans="2:3" ht="15">
      <c r="B615" s="57">
        <v>43343</v>
      </c>
      <c r="C615" s="54">
        <v>345</v>
      </c>
    </row>
    <row r="616" spans="2:3" ht="15">
      <c r="B616" s="57">
        <v>43342</v>
      </c>
      <c r="C616" s="54">
        <v>343</v>
      </c>
    </row>
    <row r="617" spans="2:3" ht="15">
      <c r="B617" s="57">
        <v>43341</v>
      </c>
      <c r="C617" s="54">
        <v>335</v>
      </c>
    </row>
    <row r="618" spans="2:3" ht="15">
      <c r="B618" s="57">
        <v>43340</v>
      </c>
      <c r="C618" s="54">
        <v>330</v>
      </c>
    </row>
    <row r="619" spans="2:3" ht="15">
      <c r="B619" s="57">
        <v>43339</v>
      </c>
      <c r="C619" s="54">
        <v>329</v>
      </c>
    </row>
    <row r="620" spans="2:3" ht="15">
      <c r="B620" s="57">
        <v>43336</v>
      </c>
      <c r="C620" s="54">
        <v>332</v>
      </c>
    </row>
    <row r="621" spans="2:3" ht="15">
      <c r="B621" s="57">
        <v>43335</v>
      </c>
      <c r="C621" s="54">
        <v>332</v>
      </c>
    </row>
    <row r="622" spans="2:3" ht="15">
      <c r="B622" s="57">
        <v>43334</v>
      </c>
      <c r="C622" s="54">
        <v>323</v>
      </c>
    </row>
    <row r="623" spans="2:3" ht="15">
      <c r="B623" s="57">
        <v>43333</v>
      </c>
      <c r="C623" s="54">
        <v>311</v>
      </c>
    </row>
    <row r="624" spans="2:3" ht="15">
      <c r="B624" s="57">
        <v>43332</v>
      </c>
      <c r="C624" s="54">
        <v>308</v>
      </c>
    </row>
    <row r="625" spans="2:3" ht="15">
      <c r="B625" s="57">
        <v>43329</v>
      </c>
      <c r="C625" s="54">
        <v>305</v>
      </c>
    </row>
    <row r="626" spans="2:3" ht="15">
      <c r="B626" s="57">
        <v>43328</v>
      </c>
      <c r="C626" s="54">
        <v>302</v>
      </c>
    </row>
    <row r="627" spans="2:3" ht="15">
      <c r="B627" s="57">
        <v>43327</v>
      </c>
      <c r="C627" s="54">
        <v>306</v>
      </c>
    </row>
    <row r="628" spans="2:3" ht="15">
      <c r="B628" s="57">
        <v>43326</v>
      </c>
      <c r="C628" s="54">
        <v>300</v>
      </c>
    </row>
    <row r="629" spans="2:3" ht="15">
      <c r="B629" s="57">
        <v>43325</v>
      </c>
      <c r="C629" s="54">
        <v>306</v>
      </c>
    </row>
    <row r="630" spans="2:3" ht="15">
      <c r="B630" s="57">
        <v>43322</v>
      </c>
      <c r="C630" s="54">
        <v>301</v>
      </c>
    </row>
    <row r="631" spans="2:3" ht="15">
      <c r="B631" s="57">
        <v>43321</v>
      </c>
      <c r="C631" s="54">
        <v>285</v>
      </c>
    </row>
    <row r="632" spans="2:3" ht="15">
      <c r="B632" s="57">
        <v>43320</v>
      </c>
      <c r="C632" s="54">
        <v>277</v>
      </c>
    </row>
    <row r="633" spans="2:3" ht="15">
      <c r="B633" s="57">
        <v>43319</v>
      </c>
      <c r="C633" s="54">
        <v>275</v>
      </c>
    </row>
    <row r="634" spans="2:3" ht="15">
      <c r="B634" s="57">
        <v>43318</v>
      </c>
      <c r="C634" s="54">
        <v>272</v>
      </c>
    </row>
    <row r="635" spans="2:3" ht="15">
      <c r="B635" s="57">
        <v>43315</v>
      </c>
      <c r="C635" s="54">
        <v>270</v>
      </c>
    </row>
    <row r="636" spans="2:3" ht="15">
      <c r="B636" s="57">
        <v>43314</v>
      </c>
      <c r="C636" s="54">
        <v>273</v>
      </c>
    </row>
    <row r="637" spans="2:3" ht="15">
      <c r="B637" s="57">
        <v>43313</v>
      </c>
      <c r="C637" s="54">
        <v>271</v>
      </c>
    </row>
    <row r="638" spans="2:3" ht="15">
      <c r="B638" s="57">
        <v>43312</v>
      </c>
      <c r="C638" s="54">
        <v>267</v>
      </c>
    </row>
    <row r="639" spans="2:3" ht="15">
      <c r="B639" s="57">
        <v>43311</v>
      </c>
      <c r="C639" s="54">
        <v>266</v>
      </c>
    </row>
    <row r="640" spans="2:3" ht="15">
      <c r="B640" s="57">
        <v>43308</v>
      </c>
      <c r="C640" s="54">
        <v>264</v>
      </c>
    </row>
    <row r="641" spans="2:3" ht="15">
      <c r="B641" s="57">
        <v>43307</v>
      </c>
      <c r="C641" s="54">
        <v>267</v>
      </c>
    </row>
    <row r="642" spans="2:3" ht="15">
      <c r="B642" s="57">
        <v>43306</v>
      </c>
      <c r="C642" s="54">
        <v>271</v>
      </c>
    </row>
    <row r="643" spans="2:3" ht="15">
      <c r="B643" s="57">
        <v>43305</v>
      </c>
      <c r="C643" s="54">
        <v>276</v>
      </c>
    </row>
    <row r="644" spans="2:3" ht="15">
      <c r="B644" s="57">
        <v>43304</v>
      </c>
      <c r="C644" s="54">
        <v>277</v>
      </c>
    </row>
    <row r="645" spans="2:3" ht="15">
      <c r="B645" s="57">
        <v>43301</v>
      </c>
      <c r="C645" s="54">
        <v>280</v>
      </c>
    </row>
    <row r="646" spans="2:3" ht="15">
      <c r="B646" s="57">
        <v>43300</v>
      </c>
      <c r="C646" s="54">
        <v>297</v>
      </c>
    </row>
    <row r="647" spans="2:3" ht="15">
      <c r="B647" s="57">
        <v>43299</v>
      </c>
      <c r="C647" s="54">
        <v>292</v>
      </c>
    </row>
    <row r="648" spans="2:3" ht="15">
      <c r="B648" s="57">
        <v>43298</v>
      </c>
      <c r="C648" s="54">
        <v>295</v>
      </c>
    </row>
    <row r="649" spans="2:3" ht="15">
      <c r="B649" s="57">
        <v>43297</v>
      </c>
      <c r="C649" s="54">
        <v>295</v>
      </c>
    </row>
    <row r="650" spans="2:3" ht="15">
      <c r="B650" s="57">
        <v>43294</v>
      </c>
      <c r="C650" s="54">
        <v>298</v>
      </c>
    </row>
    <row r="651" spans="2:3" ht="15">
      <c r="B651" s="57">
        <v>43293</v>
      </c>
      <c r="C651" s="54">
        <v>299</v>
      </c>
    </row>
    <row r="652" spans="2:3" ht="15">
      <c r="B652" s="57">
        <v>43292</v>
      </c>
      <c r="C652" s="54">
        <v>301</v>
      </c>
    </row>
    <row r="653" spans="2:3" ht="15">
      <c r="B653" s="57">
        <v>43291</v>
      </c>
      <c r="C653" s="54">
        <v>296</v>
      </c>
    </row>
    <row r="654" spans="2:3" ht="15">
      <c r="B654" s="57">
        <v>43290</v>
      </c>
      <c r="C654" s="54">
        <v>303</v>
      </c>
    </row>
    <row r="655" spans="2:3" ht="15">
      <c r="B655" s="57">
        <v>43287</v>
      </c>
      <c r="C655" s="54">
        <v>312</v>
      </c>
    </row>
    <row r="656" spans="2:3" ht="15">
      <c r="B656" s="57">
        <v>43286</v>
      </c>
      <c r="C656" s="54">
        <v>319</v>
      </c>
    </row>
    <row r="657" spans="2:3" ht="15">
      <c r="B657" s="57">
        <v>43285</v>
      </c>
      <c r="C657" s="54">
        <v>327</v>
      </c>
    </row>
    <row r="658" spans="2:3" ht="15">
      <c r="B658" s="57">
        <v>43284</v>
      </c>
      <c r="C658" s="54">
        <v>327</v>
      </c>
    </row>
    <row r="659" spans="2:3" ht="15">
      <c r="B659" s="57">
        <v>43283</v>
      </c>
      <c r="C659" s="54">
        <v>331</v>
      </c>
    </row>
    <row r="660" spans="2:3" ht="15">
      <c r="B660" s="57">
        <v>43280</v>
      </c>
      <c r="C660" s="54">
        <v>332</v>
      </c>
    </row>
    <row r="661" spans="2:3" ht="15">
      <c r="B661" s="57">
        <v>43279</v>
      </c>
      <c r="C661" s="54">
        <v>332</v>
      </c>
    </row>
    <row r="662" spans="2:3" ht="15">
      <c r="B662" s="57">
        <v>43278</v>
      </c>
      <c r="C662" s="54">
        <v>332</v>
      </c>
    </row>
    <row r="663" spans="2:3" ht="15">
      <c r="B663" s="57">
        <v>43277</v>
      </c>
      <c r="C663" s="54">
        <v>320</v>
      </c>
    </row>
    <row r="664" spans="2:3" ht="15">
      <c r="B664" s="57">
        <v>43276</v>
      </c>
      <c r="C664" s="54">
        <v>323</v>
      </c>
    </row>
    <row r="665" spans="2:3" ht="15">
      <c r="B665" s="57">
        <v>43273</v>
      </c>
      <c r="C665" s="54">
        <v>318</v>
      </c>
    </row>
    <row r="666" spans="2:3" ht="15">
      <c r="B666" s="57">
        <v>43272</v>
      </c>
      <c r="C666" s="54">
        <v>325</v>
      </c>
    </row>
    <row r="667" spans="2:3" ht="15">
      <c r="B667" s="57">
        <v>43271</v>
      </c>
      <c r="C667" s="54">
        <v>333</v>
      </c>
    </row>
    <row r="668" spans="2:3" ht="15">
      <c r="B668" s="57">
        <v>43270</v>
      </c>
      <c r="C668" s="54">
        <v>345</v>
      </c>
    </row>
    <row r="669" spans="2:3" ht="15">
      <c r="B669" s="57">
        <v>43269</v>
      </c>
      <c r="C669" s="54">
        <v>343</v>
      </c>
    </row>
    <row r="670" spans="2:3" ht="15">
      <c r="B670" s="57">
        <v>43266</v>
      </c>
      <c r="C670" s="54">
        <v>333</v>
      </c>
    </row>
    <row r="671" spans="2:3" ht="15">
      <c r="B671" s="57">
        <v>43265</v>
      </c>
      <c r="C671" s="54">
        <v>334</v>
      </c>
    </row>
    <row r="672" spans="2:3" ht="15">
      <c r="B672" s="57">
        <v>43264</v>
      </c>
      <c r="C672" s="54">
        <v>330</v>
      </c>
    </row>
    <row r="673" spans="2:3" ht="15">
      <c r="B673" s="57">
        <v>43263</v>
      </c>
      <c r="C673" s="54">
        <v>332</v>
      </c>
    </row>
    <row r="674" spans="2:3" ht="15">
      <c r="B674" s="57">
        <v>43262</v>
      </c>
      <c r="C674" s="54">
        <v>330</v>
      </c>
    </row>
    <row r="675" spans="2:3" ht="15">
      <c r="B675" s="57">
        <v>43259</v>
      </c>
      <c r="C675" s="54">
        <v>325</v>
      </c>
    </row>
    <row r="676" spans="2:3" ht="15">
      <c r="B676" s="57">
        <v>43258</v>
      </c>
      <c r="C676" s="54">
        <v>330</v>
      </c>
    </row>
    <row r="677" spans="2:3" ht="15">
      <c r="B677" s="57">
        <v>43257</v>
      </c>
      <c r="C677" s="54">
        <v>311</v>
      </c>
    </row>
    <row r="678" spans="2:3" ht="15">
      <c r="B678" s="57">
        <v>43256</v>
      </c>
      <c r="C678" s="54">
        <v>304</v>
      </c>
    </row>
    <row r="679" spans="2:3" ht="15">
      <c r="B679" s="57">
        <v>43255</v>
      </c>
      <c r="C679" s="54">
        <v>300</v>
      </c>
    </row>
    <row r="680" spans="2:3" ht="15">
      <c r="B680" s="57">
        <v>43252</v>
      </c>
      <c r="C680" s="54">
        <v>309</v>
      </c>
    </row>
    <row r="681" spans="2:3" ht="15">
      <c r="B681" s="57">
        <v>43251</v>
      </c>
      <c r="C681" s="54">
        <v>307</v>
      </c>
    </row>
    <row r="682" spans="2:3" ht="15">
      <c r="B682" s="57">
        <v>43250</v>
      </c>
      <c r="C682" s="54">
        <v>295</v>
      </c>
    </row>
    <row r="683" spans="2:3" ht="15">
      <c r="B683" s="57">
        <v>43249</v>
      </c>
      <c r="C683" s="54">
        <v>297</v>
      </c>
    </row>
    <row r="684" spans="2:3" ht="15">
      <c r="B684" s="57">
        <v>43248</v>
      </c>
      <c r="C684" s="54">
        <v>271</v>
      </c>
    </row>
    <row r="685" spans="2:3" ht="15">
      <c r="B685" s="57">
        <v>43245</v>
      </c>
      <c r="C685" s="54">
        <v>271</v>
      </c>
    </row>
    <row r="686" spans="2:3" ht="15">
      <c r="B686" s="57">
        <v>43244</v>
      </c>
      <c r="C686" s="54">
        <v>268</v>
      </c>
    </row>
    <row r="687" spans="2:3" ht="15">
      <c r="B687" s="57">
        <v>43243</v>
      </c>
      <c r="C687" s="54">
        <v>265</v>
      </c>
    </row>
    <row r="688" spans="2:3" ht="15">
      <c r="B688" s="57">
        <v>43242</v>
      </c>
      <c r="C688" s="54">
        <v>265</v>
      </c>
    </row>
    <row r="689" spans="2:3" ht="15">
      <c r="B689" s="57">
        <v>43241</v>
      </c>
      <c r="C689" s="54">
        <v>270</v>
      </c>
    </row>
    <row r="690" spans="2:3" ht="15">
      <c r="B690" s="57">
        <v>43238</v>
      </c>
      <c r="C690" s="54">
        <v>274</v>
      </c>
    </row>
    <row r="691" spans="2:3" ht="15">
      <c r="B691" s="57">
        <v>43237</v>
      </c>
      <c r="C691" s="54">
        <v>261</v>
      </c>
    </row>
    <row r="692" spans="2:3" ht="15">
      <c r="B692" s="57">
        <v>43236</v>
      </c>
      <c r="C692" s="54">
        <v>257</v>
      </c>
    </row>
    <row r="693" spans="2:3" ht="15">
      <c r="B693" s="57">
        <v>43235</v>
      </c>
      <c r="C693" s="54">
        <v>260</v>
      </c>
    </row>
    <row r="694" spans="2:3" ht="15">
      <c r="B694" s="57">
        <v>43234</v>
      </c>
      <c r="C694" s="54">
        <v>255</v>
      </c>
    </row>
    <row r="695" spans="2:3" ht="15">
      <c r="B695" s="57">
        <v>43231</v>
      </c>
      <c r="C695" s="54">
        <v>254</v>
      </c>
    </row>
    <row r="696" spans="2:3" ht="15">
      <c r="B696" s="57">
        <v>43230</v>
      </c>
      <c r="C696" s="54">
        <v>252</v>
      </c>
    </row>
    <row r="697" spans="2:3" ht="15">
      <c r="B697" s="57">
        <v>43229</v>
      </c>
      <c r="C697" s="54">
        <v>264</v>
      </c>
    </row>
    <row r="698" spans="2:3" ht="15">
      <c r="B698" s="57">
        <v>43228</v>
      </c>
      <c r="C698" s="54">
        <v>269</v>
      </c>
    </row>
    <row r="699" spans="2:3" ht="15">
      <c r="B699" s="57">
        <v>43227</v>
      </c>
      <c r="C699" s="54">
        <v>262</v>
      </c>
    </row>
    <row r="700" spans="2:3" ht="15">
      <c r="B700" s="57">
        <v>43224</v>
      </c>
      <c r="C700" s="54">
        <v>261</v>
      </c>
    </row>
    <row r="701" spans="2:3" ht="15">
      <c r="B701" s="57">
        <v>43223</v>
      </c>
      <c r="C701" s="54">
        <v>263</v>
      </c>
    </row>
    <row r="702" spans="2:3" ht="15">
      <c r="B702" s="57">
        <v>43222</v>
      </c>
      <c r="C702" s="54">
        <v>256</v>
      </c>
    </row>
    <row r="703" spans="2:3" ht="15">
      <c r="B703" s="57">
        <v>43221</v>
      </c>
      <c r="C703" s="54">
        <v>250</v>
      </c>
    </row>
    <row r="704" spans="2:3" ht="15">
      <c r="B704" s="57">
        <v>43220</v>
      </c>
      <c r="C704" s="54">
        <v>250</v>
      </c>
    </row>
    <row r="705" spans="2:3" ht="15">
      <c r="B705" s="57">
        <v>43217</v>
      </c>
      <c r="C705" s="54">
        <v>249</v>
      </c>
    </row>
    <row r="706" spans="2:3" ht="15">
      <c r="B706" s="57">
        <v>43216</v>
      </c>
      <c r="C706" s="54">
        <v>244</v>
      </c>
    </row>
    <row r="707" spans="2:3" ht="15">
      <c r="B707" s="57">
        <v>43215</v>
      </c>
      <c r="C707" s="54">
        <v>243</v>
      </c>
    </row>
    <row r="708" spans="2:3" ht="15">
      <c r="B708" s="57">
        <v>43214</v>
      </c>
      <c r="C708" s="54">
        <v>242</v>
      </c>
    </row>
    <row r="709" spans="2:3" ht="15">
      <c r="B709" s="57">
        <v>43213</v>
      </c>
      <c r="C709" s="54">
        <v>243</v>
      </c>
    </row>
    <row r="710" spans="2:3" ht="15">
      <c r="B710" s="57">
        <v>43210</v>
      </c>
      <c r="C710" s="54">
        <v>243</v>
      </c>
    </row>
    <row r="711" spans="2:3" ht="15">
      <c r="B711" s="57">
        <v>43209</v>
      </c>
      <c r="C711" s="54">
        <v>245</v>
      </c>
    </row>
    <row r="712" spans="2:3" ht="15">
      <c r="B712" s="57">
        <v>43208</v>
      </c>
      <c r="C712" s="54">
        <v>244</v>
      </c>
    </row>
    <row r="713" spans="2:3" ht="15">
      <c r="B713" s="57">
        <v>43207</v>
      </c>
      <c r="C713" s="54">
        <v>247</v>
      </c>
    </row>
    <row r="714" spans="2:3" ht="15">
      <c r="B714" s="57">
        <v>43206</v>
      </c>
      <c r="C714" s="54">
        <v>248</v>
      </c>
    </row>
    <row r="715" spans="2:3" ht="15">
      <c r="B715" s="57">
        <v>43203</v>
      </c>
      <c r="C715" s="54">
        <v>245</v>
      </c>
    </row>
    <row r="716" spans="2:3" ht="15">
      <c r="B716" s="57">
        <v>43202</v>
      </c>
      <c r="C716" s="54">
        <v>244</v>
      </c>
    </row>
    <row r="717" spans="2:3" ht="15">
      <c r="B717" s="57">
        <v>43201</v>
      </c>
      <c r="C717" s="54">
        <v>246</v>
      </c>
    </row>
    <row r="718" spans="2:3" ht="15">
      <c r="B718" s="57">
        <v>43200</v>
      </c>
      <c r="C718" s="54">
        <v>246</v>
      </c>
    </row>
    <row r="719" spans="2:3" ht="15">
      <c r="B719" s="57">
        <v>43199</v>
      </c>
      <c r="C719" s="54">
        <v>247</v>
      </c>
    </row>
    <row r="720" spans="2:3" ht="15">
      <c r="B720" s="57">
        <v>43196</v>
      </c>
      <c r="C720" s="54">
        <v>247</v>
      </c>
    </row>
    <row r="721" spans="2:3" ht="15">
      <c r="B721" s="57">
        <v>43195</v>
      </c>
      <c r="C721" s="54">
        <v>239</v>
      </c>
    </row>
    <row r="722" spans="2:3" ht="15">
      <c r="B722" s="57">
        <v>43194</v>
      </c>
      <c r="C722" s="54">
        <v>244</v>
      </c>
    </row>
    <row r="723" spans="2:3" ht="15">
      <c r="B723" s="57">
        <v>43193</v>
      </c>
      <c r="C723" s="54">
        <v>243</v>
      </c>
    </row>
    <row r="724" spans="2:3" ht="15">
      <c r="B724" s="57">
        <v>43192</v>
      </c>
      <c r="C724" s="54">
        <v>251</v>
      </c>
    </row>
    <row r="725" spans="2:3" ht="15">
      <c r="B725" s="57">
        <v>43188</v>
      </c>
      <c r="C725" s="54">
        <v>248</v>
      </c>
    </row>
    <row r="726" spans="2:3" ht="15">
      <c r="B726" s="57">
        <v>43187</v>
      </c>
      <c r="C726" s="54">
        <v>250</v>
      </c>
    </row>
    <row r="727" spans="2:3" ht="15">
      <c r="B727" s="57">
        <v>43186</v>
      </c>
      <c r="C727" s="54">
        <v>251</v>
      </c>
    </row>
    <row r="728" spans="2:3" ht="15">
      <c r="B728" s="57">
        <v>43185</v>
      </c>
      <c r="C728" s="54">
        <v>248</v>
      </c>
    </row>
    <row r="729" spans="2:3" ht="15">
      <c r="B729" s="57">
        <v>43182</v>
      </c>
      <c r="C729" s="54">
        <v>252</v>
      </c>
    </row>
    <row r="730" spans="2:3" ht="15">
      <c r="B730" s="57">
        <v>43181</v>
      </c>
      <c r="C730" s="54">
        <v>250</v>
      </c>
    </row>
    <row r="731" spans="2:3" ht="15">
      <c r="B731" s="57">
        <v>43180</v>
      </c>
      <c r="C731" s="54">
        <v>246</v>
      </c>
    </row>
    <row r="732" spans="2:3" ht="15">
      <c r="B732" s="57">
        <v>43179</v>
      </c>
      <c r="C732" s="54">
        <v>246</v>
      </c>
    </row>
    <row r="733" spans="2:3" ht="15">
      <c r="B733" s="57">
        <v>43178</v>
      </c>
      <c r="C733" s="54">
        <v>249</v>
      </c>
    </row>
    <row r="734" spans="2:3" ht="15">
      <c r="B734" s="57">
        <v>43175</v>
      </c>
      <c r="C734" s="54">
        <v>244</v>
      </c>
    </row>
    <row r="735" spans="2:3" ht="15">
      <c r="B735" s="57">
        <v>43174</v>
      </c>
      <c r="C735" s="54">
        <v>247</v>
      </c>
    </row>
    <row r="736" spans="2:3" ht="15">
      <c r="B736" s="57">
        <v>43173</v>
      </c>
      <c r="C736" s="54">
        <v>245</v>
      </c>
    </row>
    <row r="737" spans="2:3" ht="15">
      <c r="B737" s="57">
        <v>43172</v>
      </c>
      <c r="C737" s="54">
        <v>243</v>
      </c>
    </row>
    <row r="738" spans="2:3" ht="15">
      <c r="B738" s="57">
        <v>43171</v>
      </c>
      <c r="C738" s="54">
        <v>235</v>
      </c>
    </row>
    <row r="739" spans="2:3" ht="15">
      <c r="B739" s="57">
        <v>43168</v>
      </c>
      <c r="C739" s="54">
        <v>233</v>
      </c>
    </row>
    <row r="740" spans="2:3" ht="15">
      <c r="B740" s="57">
        <v>43167</v>
      </c>
      <c r="C740" s="54">
        <v>242</v>
      </c>
    </row>
    <row r="741" spans="2:3" ht="15">
      <c r="B741" s="57">
        <v>43166</v>
      </c>
      <c r="C741" s="54">
        <v>239</v>
      </c>
    </row>
    <row r="742" spans="2:3" ht="15">
      <c r="B742" s="57">
        <v>43165</v>
      </c>
      <c r="C742" s="54">
        <v>235</v>
      </c>
    </row>
    <row r="743" spans="2:3" ht="15">
      <c r="B743" s="57">
        <v>43164</v>
      </c>
      <c r="C743" s="54">
        <v>237</v>
      </c>
    </row>
    <row r="744" spans="2:3" ht="15">
      <c r="B744" s="57">
        <v>43161</v>
      </c>
      <c r="C744" s="54">
        <v>240</v>
      </c>
    </row>
    <row r="745" spans="2:3" ht="15">
      <c r="B745" s="57">
        <v>43160</v>
      </c>
      <c r="C745" s="54">
        <v>243</v>
      </c>
    </row>
    <row r="746" spans="2:3" ht="15">
      <c r="B746" s="57">
        <v>43159</v>
      </c>
      <c r="C746" s="54">
        <v>236</v>
      </c>
    </row>
    <row r="747" spans="2:3" ht="15">
      <c r="B747" s="57">
        <v>43158</v>
      </c>
      <c r="C747" s="54">
        <v>229</v>
      </c>
    </row>
    <row r="748" spans="2:3" ht="15">
      <c r="B748" s="57">
        <v>43157</v>
      </c>
      <c r="C748" s="54">
        <v>231</v>
      </c>
    </row>
    <row r="749" spans="2:3" ht="15">
      <c r="B749" s="57">
        <v>43154</v>
      </c>
      <c r="C749" s="54">
        <v>236</v>
      </c>
    </row>
    <row r="750" spans="2:3" ht="15">
      <c r="B750" s="57">
        <v>43153</v>
      </c>
      <c r="C750" s="54">
        <v>238</v>
      </c>
    </row>
    <row r="751" spans="2:3" ht="15">
      <c r="B751" s="57">
        <v>43152</v>
      </c>
      <c r="C751" s="54">
        <v>233</v>
      </c>
    </row>
    <row r="752" spans="2:3" ht="15">
      <c r="B752" s="57">
        <v>43151</v>
      </c>
      <c r="C752" s="54">
        <v>235</v>
      </c>
    </row>
    <row r="753" spans="2:3" ht="15">
      <c r="B753" s="57">
        <v>43147</v>
      </c>
      <c r="C753" s="54">
        <v>228</v>
      </c>
    </row>
    <row r="754" spans="2:3" ht="15">
      <c r="B754" s="57">
        <v>43146</v>
      </c>
      <c r="C754" s="54">
        <v>233</v>
      </c>
    </row>
    <row r="755" spans="2:3" ht="15">
      <c r="B755" s="57">
        <v>43145</v>
      </c>
      <c r="C755" s="54">
        <v>249</v>
      </c>
    </row>
    <row r="756" spans="2:3" ht="15">
      <c r="B756" s="57">
        <v>43144</v>
      </c>
      <c r="C756" s="54">
        <v>255</v>
      </c>
    </row>
    <row r="757" spans="2:3" ht="15">
      <c r="B757" s="57">
        <v>43143</v>
      </c>
      <c r="C757" s="54">
        <v>245</v>
      </c>
    </row>
    <row r="758" spans="2:3" ht="15">
      <c r="B758" s="57">
        <v>43140</v>
      </c>
      <c r="C758" s="54">
        <v>256</v>
      </c>
    </row>
    <row r="759" spans="2:3" ht="15">
      <c r="B759" s="57">
        <v>43139</v>
      </c>
      <c r="C759" s="54">
        <v>241</v>
      </c>
    </row>
    <row r="760" spans="2:3" ht="15">
      <c r="B760" s="57">
        <v>43138</v>
      </c>
      <c r="C760" s="54">
        <v>226</v>
      </c>
    </row>
    <row r="761" spans="2:3" ht="15">
      <c r="B761" s="57">
        <v>43137</v>
      </c>
      <c r="C761" s="54">
        <v>235</v>
      </c>
    </row>
    <row r="762" spans="2:3" ht="15">
      <c r="B762" s="57">
        <v>43136</v>
      </c>
      <c r="C762" s="54">
        <v>243</v>
      </c>
    </row>
    <row r="763" spans="2:3" ht="15">
      <c r="B763" s="57">
        <v>43133</v>
      </c>
      <c r="C763" s="54">
        <v>229</v>
      </c>
    </row>
    <row r="764" spans="2:3" ht="15">
      <c r="B764" s="57">
        <v>43132</v>
      </c>
      <c r="C764" s="54">
        <v>227</v>
      </c>
    </row>
    <row r="765" spans="2:3" ht="15">
      <c r="B765" s="57">
        <v>43131</v>
      </c>
      <c r="C765" s="54">
        <v>227</v>
      </c>
    </row>
    <row r="766" spans="2:3" ht="15">
      <c r="B766" s="57">
        <v>43130</v>
      </c>
      <c r="C766" s="54">
        <v>224</v>
      </c>
    </row>
    <row r="767" spans="2:3" ht="15">
      <c r="B767" s="57">
        <v>43129</v>
      </c>
      <c r="C767" s="54">
        <v>224</v>
      </c>
    </row>
    <row r="768" spans="2:3" ht="15">
      <c r="B768" s="57">
        <v>43126</v>
      </c>
      <c r="C768" s="54">
        <v>222</v>
      </c>
    </row>
    <row r="769" spans="2:3" ht="15">
      <c r="B769" s="57">
        <v>43125</v>
      </c>
      <c r="C769" s="54">
        <v>225</v>
      </c>
    </row>
    <row r="770" spans="2:3" ht="15">
      <c r="B770" s="57">
        <v>43124</v>
      </c>
      <c r="C770" s="54">
        <v>226</v>
      </c>
    </row>
    <row r="771" spans="2:3" ht="15">
      <c r="B771" s="57">
        <v>43123</v>
      </c>
      <c r="C771" s="54">
        <v>233</v>
      </c>
    </row>
    <row r="772" spans="2:3" ht="15">
      <c r="B772" s="57">
        <v>43122</v>
      </c>
      <c r="C772" s="54">
        <v>231</v>
      </c>
    </row>
    <row r="773" spans="2:3" ht="15">
      <c r="B773" s="57">
        <v>43119</v>
      </c>
      <c r="C773" s="54">
        <v>231</v>
      </c>
    </row>
    <row r="774" spans="2:3" ht="15">
      <c r="B774" s="57">
        <v>43118</v>
      </c>
      <c r="C774" s="54">
        <v>231</v>
      </c>
    </row>
    <row r="775" spans="2:3" ht="15">
      <c r="B775" s="57">
        <v>43117</v>
      </c>
      <c r="C775" s="54">
        <v>228</v>
      </c>
    </row>
    <row r="776" spans="2:3" ht="15">
      <c r="B776" s="57">
        <v>43116</v>
      </c>
      <c r="C776" s="54">
        <v>226</v>
      </c>
    </row>
    <row r="777" spans="2:3" ht="15">
      <c r="B777" s="57">
        <v>43115</v>
      </c>
      <c r="C777" s="54">
        <v>225</v>
      </c>
    </row>
    <row r="778" spans="2:3" ht="15">
      <c r="B778" s="57">
        <v>43112</v>
      </c>
      <c r="C778" s="54">
        <v>225</v>
      </c>
    </row>
    <row r="779" spans="2:3" ht="15">
      <c r="B779" s="57">
        <v>43111</v>
      </c>
      <c r="C779" s="54">
        <v>223</v>
      </c>
    </row>
    <row r="780" spans="2:3" ht="15">
      <c r="B780" s="57">
        <v>43110</v>
      </c>
      <c r="C780" s="54">
        <v>222</v>
      </c>
    </row>
    <row r="781" spans="2:3" ht="15">
      <c r="B781" s="57">
        <v>43109</v>
      </c>
      <c r="C781" s="54">
        <v>218</v>
      </c>
    </row>
    <row r="782" spans="2:3" ht="15">
      <c r="B782" s="57">
        <v>43108</v>
      </c>
      <c r="C782" s="54">
        <v>222</v>
      </c>
    </row>
    <row r="783" spans="2:3" ht="15">
      <c r="B783" s="57">
        <v>43105</v>
      </c>
      <c r="C783" s="54">
        <v>221</v>
      </c>
    </row>
    <row r="784" spans="2:3" ht="15">
      <c r="B784" s="57">
        <v>43104</v>
      </c>
      <c r="C784" s="54">
        <v>225</v>
      </c>
    </row>
    <row r="785" spans="2:3" ht="15">
      <c r="B785" s="57">
        <v>43103</v>
      </c>
      <c r="C785" s="54">
        <v>228</v>
      </c>
    </row>
    <row r="786" spans="2:3" ht="15">
      <c r="B786" s="57">
        <v>43102</v>
      </c>
      <c r="C786" s="54">
        <v>234</v>
      </c>
    </row>
    <row r="787" spans="2:3" ht="15">
      <c r="B787" s="57">
        <v>43098</v>
      </c>
      <c r="C787" s="54">
        <v>240</v>
      </c>
    </row>
    <row r="788" spans="2:3" ht="15">
      <c r="B788" s="57">
        <v>43097</v>
      </c>
      <c r="C788" s="54">
        <v>239</v>
      </c>
    </row>
    <row r="789" spans="2:3" ht="15">
      <c r="B789" s="57">
        <v>43096</v>
      </c>
      <c r="C789" s="54">
        <v>240</v>
      </c>
    </row>
    <row r="790" spans="2:3" ht="15">
      <c r="B790" s="57">
        <v>43095</v>
      </c>
      <c r="C790" s="54">
        <v>237</v>
      </c>
    </row>
    <row r="791" spans="2:3" ht="15">
      <c r="B791" s="57">
        <v>43091</v>
      </c>
      <c r="C791" s="54">
        <v>235</v>
      </c>
    </row>
    <row r="792" spans="2:3" ht="15">
      <c r="B792" s="57">
        <v>43090</v>
      </c>
      <c r="C792" s="54">
        <v>233</v>
      </c>
    </row>
    <row r="793" spans="2:3" ht="15">
      <c r="B793" s="57">
        <v>43089</v>
      </c>
      <c r="C793" s="54">
        <v>231</v>
      </c>
    </row>
    <row r="794" spans="2:3" ht="15">
      <c r="B794" s="57">
        <v>43088</v>
      </c>
      <c r="C794" s="54">
        <v>234</v>
      </c>
    </row>
    <row r="795" spans="2:3" ht="15">
      <c r="B795" s="57">
        <v>43087</v>
      </c>
      <c r="C795" s="54">
        <v>238</v>
      </c>
    </row>
    <row r="796" spans="2:3" ht="15">
      <c r="B796" s="57">
        <v>43084</v>
      </c>
      <c r="C796" s="54">
        <v>244</v>
      </c>
    </row>
    <row r="797" spans="2:3" ht="15">
      <c r="B797" s="57">
        <v>43083</v>
      </c>
      <c r="C797" s="54">
        <v>245</v>
      </c>
    </row>
    <row r="798" spans="2:3" ht="15">
      <c r="B798" s="57">
        <v>43082</v>
      </c>
      <c r="C798" s="54">
        <v>243</v>
      </c>
    </row>
    <row r="799" spans="2:3" ht="15">
      <c r="B799" s="57">
        <v>43081</v>
      </c>
      <c r="C799" s="54">
        <v>239</v>
      </c>
    </row>
    <row r="800" spans="2:3" ht="15">
      <c r="B800" s="57">
        <v>43080</v>
      </c>
      <c r="C800" s="54">
        <v>239</v>
      </c>
    </row>
    <row r="801" spans="2:3" ht="15">
      <c r="B801" s="57">
        <v>43077</v>
      </c>
      <c r="C801" s="54">
        <v>240</v>
      </c>
    </row>
    <row r="802" spans="2:3" ht="15">
      <c r="B802" s="57">
        <v>43076</v>
      </c>
      <c r="C802" s="54">
        <v>242</v>
      </c>
    </row>
    <row r="803" spans="2:3" ht="15">
      <c r="B803" s="57">
        <v>43075</v>
      </c>
      <c r="C803" s="54">
        <v>238</v>
      </c>
    </row>
    <row r="804" spans="2:3" ht="15">
      <c r="B804" s="57">
        <v>43074</v>
      </c>
      <c r="C804" s="54">
        <v>236</v>
      </c>
    </row>
    <row r="805" spans="2:3" ht="15">
      <c r="B805" s="57">
        <v>43073</v>
      </c>
      <c r="C805" s="54">
        <v>242</v>
      </c>
    </row>
    <row r="806" spans="2:3" ht="15">
      <c r="B806" s="57">
        <v>43070</v>
      </c>
      <c r="C806" s="54">
        <v>244</v>
      </c>
    </row>
    <row r="807" spans="2:3" ht="15">
      <c r="B807" s="57">
        <v>43069</v>
      </c>
      <c r="C807" s="54">
        <v>241</v>
      </c>
    </row>
    <row r="808" spans="2:3" ht="15">
      <c r="B808" s="57">
        <v>43068</v>
      </c>
      <c r="C808" s="54">
        <v>240</v>
      </c>
    </row>
    <row r="809" spans="2:3" ht="15">
      <c r="B809" s="57">
        <v>43067</v>
      </c>
      <c r="C809" s="54">
        <v>239</v>
      </c>
    </row>
    <row r="810" spans="2:3" ht="15">
      <c r="B810" s="57">
        <v>43066</v>
      </c>
      <c r="C810" s="54">
        <v>242</v>
      </c>
    </row>
    <row r="811" spans="2:3" ht="15">
      <c r="B811" s="57">
        <v>43063</v>
      </c>
      <c r="C811" s="54">
        <v>243</v>
      </c>
    </row>
    <row r="812" spans="2:3" ht="15">
      <c r="B812" s="57">
        <v>43062</v>
      </c>
      <c r="C812" s="54">
        <v>246</v>
      </c>
    </row>
    <row r="813" spans="2:3" ht="15">
      <c r="B813" s="57">
        <v>43061</v>
      </c>
      <c r="C813" s="54">
        <v>246</v>
      </c>
    </row>
    <row r="814" spans="2:3" ht="15">
      <c r="B814" s="57">
        <v>43060</v>
      </c>
      <c r="C814" s="54">
        <v>247</v>
      </c>
    </row>
    <row r="815" spans="2:3" ht="15">
      <c r="B815" s="57">
        <v>43059</v>
      </c>
      <c r="C815" s="54">
        <v>248</v>
      </c>
    </row>
    <row r="816" spans="2:3" ht="15">
      <c r="B816" s="57">
        <v>43056</v>
      </c>
      <c r="C816" s="54">
        <v>246</v>
      </c>
    </row>
    <row r="817" spans="2:3" ht="15">
      <c r="B817" s="57">
        <v>43055</v>
      </c>
      <c r="C817" s="54">
        <v>251</v>
      </c>
    </row>
    <row r="818" spans="2:3" ht="15">
      <c r="B818" s="57">
        <v>43054</v>
      </c>
      <c r="C818" s="54">
        <v>260</v>
      </c>
    </row>
    <row r="819" spans="2:3" ht="15">
      <c r="B819" s="57">
        <v>43053</v>
      </c>
      <c r="C819" s="54">
        <v>256</v>
      </c>
    </row>
    <row r="820" spans="2:3" ht="15">
      <c r="B820" s="57">
        <v>43052</v>
      </c>
      <c r="C820" s="54">
        <v>251</v>
      </c>
    </row>
    <row r="821" spans="2:3" ht="15">
      <c r="B821" s="57">
        <v>43049</v>
      </c>
      <c r="C821" s="54">
        <v>253</v>
      </c>
    </row>
    <row r="822" spans="2:3" ht="15">
      <c r="B822" s="57">
        <v>43048</v>
      </c>
      <c r="C822" s="54">
        <v>255</v>
      </c>
    </row>
    <row r="823" spans="2:3" ht="15">
      <c r="B823" s="57">
        <v>43047</v>
      </c>
      <c r="C823" s="54">
        <v>253</v>
      </c>
    </row>
    <row r="824" spans="2:3" ht="15">
      <c r="B824" s="57">
        <v>43046</v>
      </c>
      <c r="C824" s="54">
        <v>253</v>
      </c>
    </row>
    <row r="825" spans="2:3" ht="15">
      <c r="B825" s="57">
        <v>43045</v>
      </c>
      <c r="C825" s="54">
        <v>247</v>
      </c>
    </row>
    <row r="826" spans="2:3" ht="15">
      <c r="B826" s="57">
        <v>43042</v>
      </c>
      <c r="C826" s="54">
        <v>249</v>
      </c>
    </row>
    <row r="827" spans="2:3" ht="15">
      <c r="B827" s="57">
        <v>43041</v>
      </c>
      <c r="C827" s="54">
        <v>245</v>
      </c>
    </row>
    <row r="828" spans="2:3" ht="15">
      <c r="B828" s="57">
        <v>43040</v>
      </c>
      <c r="C828" s="54">
        <v>244</v>
      </c>
    </row>
    <row r="829" spans="2:3" ht="15">
      <c r="B829" s="57">
        <v>43039</v>
      </c>
      <c r="C829" s="54">
        <v>243</v>
      </c>
    </row>
    <row r="830" spans="2:3" ht="15">
      <c r="B830" s="57">
        <v>43038</v>
      </c>
      <c r="C830" s="54">
        <v>239</v>
      </c>
    </row>
    <row r="831" spans="2:3" ht="15">
      <c r="B831" s="57">
        <v>43035</v>
      </c>
      <c r="C831" s="54">
        <v>238</v>
      </c>
    </row>
    <row r="832" spans="2:3" ht="15">
      <c r="B832" s="57">
        <v>43034</v>
      </c>
      <c r="C832" s="54">
        <v>242</v>
      </c>
    </row>
    <row r="833" spans="2:3" ht="15">
      <c r="B833" s="57">
        <v>43033</v>
      </c>
      <c r="C833" s="54">
        <v>234</v>
      </c>
    </row>
    <row r="834" spans="2:3" ht="15">
      <c r="B834" s="57">
        <v>43032</v>
      </c>
      <c r="C834" s="54">
        <v>234</v>
      </c>
    </row>
    <row r="835" spans="2:3" ht="15">
      <c r="B835" s="57">
        <v>43031</v>
      </c>
      <c r="C835" s="54">
        <v>233</v>
      </c>
    </row>
    <row r="836" spans="2:3" ht="15">
      <c r="B836" s="57">
        <v>43028</v>
      </c>
      <c r="C836" s="54">
        <v>233</v>
      </c>
    </row>
    <row r="837" spans="2:3" ht="15">
      <c r="B837" s="57">
        <v>43027</v>
      </c>
      <c r="C837" s="54">
        <v>236</v>
      </c>
    </row>
    <row r="838" spans="2:3" ht="15">
      <c r="B838" s="57">
        <v>43026</v>
      </c>
      <c r="C838" s="54">
        <v>236</v>
      </c>
    </row>
    <row r="839" spans="2:3" ht="15">
      <c r="B839" s="57">
        <v>43025</v>
      </c>
      <c r="C839" s="54">
        <v>240</v>
      </c>
    </row>
    <row r="840" spans="2:3" ht="15">
      <c r="B840" s="57">
        <v>43024</v>
      </c>
      <c r="C840" s="54">
        <v>242</v>
      </c>
    </row>
    <row r="841" spans="2:3" ht="15">
      <c r="B841" s="57">
        <v>43021</v>
      </c>
      <c r="C841" s="54">
        <v>244</v>
      </c>
    </row>
    <row r="842" spans="2:3" ht="15">
      <c r="B842" s="57">
        <v>43020</v>
      </c>
      <c r="C842" s="54">
        <v>245</v>
      </c>
    </row>
    <row r="843" spans="2:3" ht="15">
      <c r="B843" s="57">
        <v>43019</v>
      </c>
      <c r="C843" s="54">
        <v>247</v>
      </c>
    </row>
    <row r="844" spans="2:3" ht="15">
      <c r="B844" s="57">
        <v>43018</v>
      </c>
      <c r="C844" s="54">
        <v>248</v>
      </c>
    </row>
    <row r="845" spans="2:3" ht="15">
      <c r="B845" s="57">
        <v>43017</v>
      </c>
      <c r="C845" s="54">
        <v>244</v>
      </c>
    </row>
    <row r="846" spans="2:3" ht="15">
      <c r="B846" s="57">
        <v>43014</v>
      </c>
      <c r="C846" s="54">
        <v>244</v>
      </c>
    </row>
    <row r="847" spans="2:3" ht="15">
      <c r="B847" s="57">
        <v>43013</v>
      </c>
      <c r="C847" s="54">
        <v>241</v>
      </c>
    </row>
    <row r="848" spans="2:3" ht="15">
      <c r="B848" s="57">
        <v>43012</v>
      </c>
      <c r="C848" s="54">
        <v>245</v>
      </c>
    </row>
    <row r="849" spans="2:3" ht="15">
      <c r="B849" s="57">
        <v>43011</v>
      </c>
      <c r="C849" s="54">
        <v>245</v>
      </c>
    </row>
    <row r="850" spans="2:3" ht="15">
      <c r="B850" s="57">
        <v>43010</v>
      </c>
      <c r="C850" s="54">
        <v>246</v>
      </c>
    </row>
    <row r="851" spans="2:3" ht="15">
      <c r="B851" s="57">
        <v>43007</v>
      </c>
      <c r="C851" s="54">
        <v>247</v>
      </c>
    </row>
    <row r="852" spans="2:3" ht="15">
      <c r="B852" s="57">
        <v>43006</v>
      </c>
      <c r="C852" s="54">
        <v>253</v>
      </c>
    </row>
    <row r="853" spans="2:3" ht="15">
      <c r="B853" s="57">
        <v>43005</v>
      </c>
      <c r="C853" s="54">
        <v>256</v>
      </c>
    </row>
    <row r="854" spans="2:3" ht="15">
      <c r="B854" s="57">
        <v>43004</v>
      </c>
      <c r="C854" s="54">
        <v>256</v>
      </c>
    </row>
    <row r="855" spans="2:3" ht="15">
      <c r="B855" s="57">
        <v>43003</v>
      </c>
      <c r="C855" s="54">
        <v>257</v>
      </c>
    </row>
    <row r="856" spans="2:3" ht="15">
      <c r="B856" s="57">
        <v>43000</v>
      </c>
      <c r="C856" s="54">
        <v>253</v>
      </c>
    </row>
    <row r="857" spans="2:3" ht="15">
      <c r="B857" s="57">
        <v>42999</v>
      </c>
      <c r="C857" s="54">
        <v>255</v>
      </c>
    </row>
    <row r="858" spans="2:3" ht="15">
      <c r="B858" s="57">
        <v>42998</v>
      </c>
      <c r="C858" s="54">
        <v>254</v>
      </c>
    </row>
    <row r="859" spans="2:3" ht="15">
      <c r="B859" s="57">
        <v>42997</v>
      </c>
      <c r="C859" s="54">
        <v>252</v>
      </c>
    </row>
    <row r="860" spans="2:3" ht="15">
      <c r="B860" s="57">
        <v>42996</v>
      </c>
      <c r="C860" s="54">
        <v>252</v>
      </c>
    </row>
    <row r="861" spans="2:3" ht="15">
      <c r="B861" s="57">
        <v>42993</v>
      </c>
      <c r="C861" s="54">
        <v>255</v>
      </c>
    </row>
    <row r="862" spans="2:3" ht="15">
      <c r="B862" s="57">
        <v>42992</v>
      </c>
      <c r="C862" s="54">
        <v>256</v>
      </c>
    </row>
    <row r="863" spans="2:3" ht="15">
      <c r="B863" s="57">
        <v>42991</v>
      </c>
      <c r="C863" s="54">
        <v>257</v>
      </c>
    </row>
    <row r="864" spans="2:3" ht="15">
      <c r="B864" s="57">
        <v>42990</v>
      </c>
      <c r="C864" s="54">
        <v>260</v>
      </c>
    </row>
    <row r="865" spans="2:3" ht="15">
      <c r="B865" s="57">
        <v>42989</v>
      </c>
      <c r="C865" s="54">
        <v>259</v>
      </c>
    </row>
    <row r="866" spans="2:3" ht="15">
      <c r="B866" s="57">
        <v>42986</v>
      </c>
      <c r="C866" s="54">
        <v>264</v>
      </c>
    </row>
    <row r="867" spans="2:3" ht="15">
      <c r="B867" s="57">
        <v>42985</v>
      </c>
      <c r="C867" s="54">
        <v>265</v>
      </c>
    </row>
    <row r="868" spans="2:3" ht="15">
      <c r="B868" s="57">
        <v>42984</v>
      </c>
      <c r="C868" s="54">
        <v>267</v>
      </c>
    </row>
    <row r="869" spans="2:3" ht="15">
      <c r="B869" s="57">
        <v>42983</v>
      </c>
      <c r="C869" s="54">
        <v>268</v>
      </c>
    </row>
    <row r="870" spans="2:3" ht="15">
      <c r="B870" s="57">
        <v>42982</v>
      </c>
      <c r="C870" s="54">
        <v>265</v>
      </c>
    </row>
    <row r="871" spans="2:3" ht="15">
      <c r="B871" s="57">
        <v>42979</v>
      </c>
      <c r="C871" s="54">
        <v>265</v>
      </c>
    </row>
    <row r="872" spans="2:3" ht="15">
      <c r="B872" s="57">
        <v>42978</v>
      </c>
      <c r="C872" s="54">
        <v>272</v>
      </c>
    </row>
    <row r="873" spans="2:3" ht="15">
      <c r="B873" s="57">
        <v>42977</v>
      </c>
      <c r="C873" s="54">
        <v>272</v>
      </c>
    </row>
    <row r="874" spans="2:3" ht="15">
      <c r="B874" s="57">
        <v>42976</v>
      </c>
      <c r="C874" s="54">
        <v>274</v>
      </c>
    </row>
    <row r="875" spans="2:3" ht="15">
      <c r="B875" s="57">
        <v>42975</v>
      </c>
      <c r="C875" s="54">
        <v>273</v>
      </c>
    </row>
    <row r="876" spans="2:3" ht="15">
      <c r="B876" s="57">
        <v>42972</v>
      </c>
      <c r="C876" s="54">
        <v>270</v>
      </c>
    </row>
    <row r="877" spans="2:3" ht="15">
      <c r="B877" s="57">
        <v>42971</v>
      </c>
      <c r="C877" s="54">
        <v>269</v>
      </c>
    </row>
    <row r="878" spans="2:3" ht="15">
      <c r="B878" s="57">
        <v>42970</v>
      </c>
      <c r="C878" s="54">
        <v>274</v>
      </c>
    </row>
    <row r="879" spans="2:3" ht="15">
      <c r="B879" s="57">
        <v>42969</v>
      </c>
      <c r="C879" s="54">
        <v>276</v>
      </c>
    </row>
    <row r="880" spans="2:3" ht="15">
      <c r="B880" s="57">
        <v>42968</v>
      </c>
      <c r="C880" s="54">
        <v>279</v>
      </c>
    </row>
    <row r="881" spans="2:3" ht="15">
      <c r="B881" s="57">
        <v>42965</v>
      </c>
      <c r="C881" s="54">
        <v>277</v>
      </c>
    </row>
    <row r="882" spans="2:3" ht="15">
      <c r="B882" s="57">
        <v>42964</v>
      </c>
      <c r="C882" s="54">
        <v>279</v>
      </c>
    </row>
    <row r="883" spans="2:3" ht="15">
      <c r="B883" s="57">
        <v>42963</v>
      </c>
      <c r="C883" s="54">
        <v>271</v>
      </c>
    </row>
    <row r="884" spans="2:3" ht="15">
      <c r="B884" s="57">
        <v>42962</v>
      </c>
      <c r="C884" s="54">
        <v>269</v>
      </c>
    </row>
    <row r="885" spans="2:3" ht="15">
      <c r="B885" s="57">
        <v>42961</v>
      </c>
      <c r="C885" s="54">
        <v>276</v>
      </c>
    </row>
    <row r="886" spans="2:3" ht="15">
      <c r="B886" s="57">
        <v>42958</v>
      </c>
      <c r="C886" s="54">
        <v>281</v>
      </c>
    </row>
    <row r="887" spans="2:3" ht="15">
      <c r="B887" s="57">
        <v>42957</v>
      </c>
      <c r="C887" s="54">
        <v>281</v>
      </c>
    </row>
    <row r="888" spans="2:3" ht="15">
      <c r="B888" s="57">
        <v>42956</v>
      </c>
      <c r="C888" s="54">
        <v>269</v>
      </c>
    </row>
    <row r="889" spans="2:3" ht="15">
      <c r="B889" s="57">
        <v>42955</v>
      </c>
      <c r="C889" s="54">
        <v>262</v>
      </c>
    </row>
    <row r="890" spans="2:3" ht="15">
      <c r="B890" s="57">
        <v>42954</v>
      </c>
      <c r="C890" s="54">
        <v>263</v>
      </c>
    </row>
    <row r="891" spans="2:3" ht="15">
      <c r="B891" s="57">
        <v>42951</v>
      </c>
      <c r="C891" s="54">
        <v>262</v>
      </c>
    </row>
    <row r="892" spans="2:3" ht="15">
      <c r="B892" s="57">
        <v>42950</v>
      </c>
      <c r="C892" s="54">
        <v>264</v>
      </c>
    </row>
    <row r="893" spans="2:3" ht="15">
      <c r="B893" s="57">
        <v>42949</v>
      </c>
      <c r="C893" s="54">
        <v>268</v>
      </c>
    </row>
    <row r="894" spans="2:3" ht="15">
      <c r="B894" s="57">
        <v>42948</v>
      </c>
      <c r="C894" s="54">
        <v>267</v>
      </c>
    </row>
    <row r="895" spans="2:3" ht="15">
      <c r="B895" s="57">
        <v>42947</v>
      </c>
      <c r="C895" s="54">
        <v>268</v>
      </c>
    </row>
    <row r="896" spans="2:3" ht="15">
      <c r="B896" s="57">
        <v>42944</v>
      </c>
      <c r="C896" s="54">
        <v>271</v>
      </c>
    </row>
    <row r="897" spans="2:3" ht="15">
      <c r="B897" s="57">
        <v>42943</v>
      </c>
      <c r="C897" s="54">
        <v>268</v>
      </c>
    </row>
    <row r="898" spans="2:3" ht="15">
      <c r="B898" s="57">
        <v>42942</v>
      </c>
      <c r="C898" s="54">
        <v>269</v>
      </c>
    </row>
    <row r="899" spans="2:3" ht="15">
      <c r="B899" s="57">
        <v>42941</v>
      </c>
      <c r="C899" s="54">
        <v>272</v>
      </c>
    </row>
    <row r="900" spans="2:3" ht="15">
      <c r="B900" s="57">
        <v>42940</v>
      </c>
      <c r="C900" s="54">
        <v>270</v>
      </c>
    </row>
    <row r="901" spans="2:3" ht="15">
      <c r="B901" s="57">
        <v>42937</v>
      </c>
      <c r="C901" s="54">
        <v>264</v>
      </c>
    </row>
    <row r="902" spans="2:3" ht="15">
      <c r="B902" s="57">
        <v>42936</v>
      </c>
      <c r="C902" s="54">
        <v>266</v>
      </c>
    </row>
    <row r="903" spans="2:3" ht="15">
      <c r="B903" s="57">
        <v>42935</v>
      </c>
      <c r="C903" s="54">
        <v>271</v>
      </c>
    </row>
    <row r="904" spans="2:3" ht="15">
      <c r="B904" s="57">
        <v>42934</v>
      </c>
      <c r="C904" s="54">
        <v>273</v>
      </c>
    </row>
    <row r="905" spans="2:3" ht="15">
      <c r="B905" s="57">
        <v>42933</v>
      </c>
      <c r="C905" s="54">
        <v>273</v>
      </c>
    </row>
    <row r="906" spans="2:3" ht="15">
      <c r="B906" s="57">
        <v>42930</v>
      </c>
      <c r="C906" s="54">
        <v>274</v>
      </c>
    </row>
    <row r="907" spans="2:3" ht="15">
      <c r="B907" s="57">
        <v>42929</v>
      </c>
      <c r="C907" s="54">
        <v>277</v>
      </c>
    </row>
    <row r="908" spans="2:3" ht="15">
      <c r="B908" s="57">
        <v>42928</v>
      </c>
      <c r="C908" s="54">
        <v>277</v>
      </c>
    </row>
    <row r="909" spans="2:3" ht="15">
      <c r="B909" s="57">
        <v>42927</v>
      </c>
      <c r="C909" s="54">
        <v>282</v>
      </c>
    </row>
    <row r="910" spans="2:3" ht="15">
      <c r="B910" s="57">
        <v>42926</v>
      </c>
      <c r="C910" s="54">
        <v>286</v>
      </c>
    </row>
    <row r="911" spans="2:3" ht="15">
      <c r="B911" s="57">
        <v>42923</v>
      </c>
      <c r="C911" s="54">
        <v>293</v>
      </c>
    </row>
    <row r="912" spans="2:3" ht="15">
      <c r="B912" s="57">
        <v>42922</v>
      </c>
      <c r="C912" s="54">
        <v>297</v>
      </c>
    </row>
    <row r="913" spans="2:3" ht="15">
      <c r="B913" s="57">
        <v>42921</v>
      </c>
      <c r="C913" s="54">
        <v>291</v>
      </c>
    </row>
    <row r="914" spans="2:3" ht="15">
      <c r="B914" s="57">
        <v>42919</v>
      </c>
      <c r="C914" s="54">
        <v>286</v>
      </c>
    </row>
    <row r="915" spans="2:3" ht="15">
      <c r="B915" s="57">
        <v>42916</v>
      </c>
      <c r="C915" s="54">
        <v>289</v>
      </c>
    </row>
    <row r="916" spans="2:3" ht="15">
      <c r="B916" s="57">
        <v>42915</v>
      </c>
      <c r="C916" s="54">
        <v>294</v>
      </c>
    </row>
    <row r="917" spans="2:3" ht="15">
      <c r="B917" s="57">
        <v>42914</v>
      </c>
      <c r="C917" s="54">
        <v>290</v>
      </c>
    </row>
    <row r="918" spans="2:3" ht="15">
      <c r="B918" s="57">
        <v>42913</v>
      </c>
      <c r="C918" s="54">
        <v>298</v>
      </c>
    </row>
    <row r="919" spans="2:3" ht="15">
      <c r="B919" s="57">
        <v>42912</v>
      </c>
      <c r="C919" s="54">
        <v>290</v>
      </c>
    </row>
    <row r="920" spans="2:3" ht="15">
      <c r="B920" s="57">
        <v>42909</v>
      </c>
      <c r="C920" s="54">
        <v>294</v>
      </c>
    </row>
    <row r="921" spans="2:3" ht="15">
      <c r="B921" s="57">
        <v>42908</v>
      </c>
      <c r="C921" s="54">
        <v>298</v>
      </c>
    </row>
    <row r="922" spans="2:3" ht="15">
      <c r="B922" s="57">
        <v>42907</v>
      </c>
      <c r="C922" s="54">
        <v>302</v>
      </c>
    </row>
    <row r="923" spans="2:3" ht="15">
      <c r="B923" s="57">
        <v>42906</v>
      </c>
      <c r="C923" s="54">
        <v>299</v>
      </c>
    </row>
    <row r="924" spans="2:3" ht="15">
      <c r="B924" s="57">
        <v>42905</v>
      </c>
      <c r="C924" s="54">
        <v>289</v>
      </c>
    </row>
    <row r="925" spans="2:3" ht="15">
      <c r="B925" s="57">
        <v>42902</v>
      </c>
      <c r="C925" s="54">
        <v>286</v>
      </c>
    </row>
    <row r="926" spans="2:3" ht="15">
      <c r="B926" s="57">
        <v>42901</v>
      </c>
      <c r="C926" s="54">
        <v>286</v>
      </c>
    </row>
    <row r="927" spans="2:3" ht="15">
      <c r="B927" s="57">
        <v>42900</v>
      </c>
      <c r="C927" s="54">
        <v>281</v>
      </c>
    </row>
    <row r="928" spans="2:3" ht="15">
      <c r="B928" s="57">
        <v>42899</v>
      </c>
      <c r="C928" s="54">
        <v>282</v>
      </c>
    </row>
    <row r="929" spans="2:3" ht="15">
      <c r="B929" s="57">
        <v>42898</v>
      </c>
      <c r="C929" s="54">
        <v>286</v>
      </c>
    </row>
    <row r="930" spans="2:3" ht="15">
      <c r="B930" s="57">
        <v>42895</v>
      </c>
      <c r="C930" s="54">
        <v>285</v>
      </c>
    </row>
    <row r="931" spans="2:3" ht="15">
      <c r="B931" s="57">
        <v>42894</v>
      </c>
      <c r="C931" s="54">
        <v>285</v>
      </c>
    </row>
    <row r="932" spans="2:3" ht="15">
      <c r="B932" s="57">
        <v>42893</v>
      </c>
      <c r="C932" s="54">
        <v>288</v>
      </c>
    </row>
    <row r="933" spans="2:3" ht="15">
      <c r="B933" s="57">
        <v>42892</v>
      </c>
      <c r="C933" s="54">
        <v>285</v>
      </c>
    </row>
    <row r="934" spans="2:3" ht="15">
      <c r="B934" s="57">
        <v>42891</v>
      </c>
      <c r="C934" s="54">
        <v>283</v>
      </c>
    </row>
    <row r="935" spans="2:3" ht="15">
      <c r="B935" s="57">
        <v>42888</v>
      </c>
      <c r="C935" s="54">
        <v>283</v>
      </c>
    </row>
    <row r="936" spans="2:3" ht="15">
      <c r="B936" s="57">
        <v>42887</v>
      </c>
      <c r="C936" s="54">
        <v>284</v>
      </c>
    </row>
    <row r="937" spans="2:3" ht="15">
      <c r="B937" s="57">
        <v>42886</v>
      </c>
      <c r="C937" s="54">
        <v>284</v>
      </c>
    </row>
    <row r="938" spans="2:3" ht="15">
      <c r="B938" s="57">
        <v>42885</v>
      </c>
      <c r="C938" s="54">
        <v>284</v>
      </c>
    </row>
    <row r="939" spans="2:3" ht="15">
      <c r="B939" s="57">
        <v>42884</v>
      </c>
      <c r="C939" s="54">
        <v>286</v>
      </c>
    </row>
    <row r="940" spans="2:3" ht="15">
      <c r="B940" s="57">
        <v>42881</v>
      </c>
      <c r="C940" s="54">
        <v>283</v>
      </c>
    </row>
    <row r="941" spans="2:3" ht="15">
      <c r="B941" s="57">
        <v>42880</v>
      </c>
      <c r="C941" s="54">
        <v>286</v>
      </c>
    </row>
    <row r="942" spans="2:3" ht="15">
      <c r="B942" s="57">
        <v>42879</v>
      </c>
      <c r="C942" s="54">
        <v>281</v>
      </c>
    </row>
    <row r="943" spans="2:3" ht="15">
      <c r="B943" s="57">
        <v>42878</v>
      </c>
      <c r="C943" s="54">
        <v>280</v>
      </c>
    </row>
    <row r="944" spans="2:3" ht="15">
      <c r="B944" s="57">
        <v>42877</v>
      </c>
      <c r="C944" s="54">
        <v>288</v>
      </c>
    </row>
    <row r="945" spans="2:3" ht="15">
      <c r="B945" s="57">
        <v>42874</v>
      </c>
      <c r="C945" s="54">
        <v>282</v>
      </c>
    </row>
    <row r="946" spans="2:3" ht="15">
      <c r="B946" s="57">
        <v>42873</v>
      </c>
      <c r="C946" s="54">
        <v>300</v>
      </c>
    </row>
    <row r="947" spans="2:3" ht="15">
      <c r="B947" s="57">
        <v>42872</v>
      </c>
      <c r="C947" s="54">
        <v>258</v>
      </c>
    </row>
    <row r="948" spans="2:3" ht="15">
      <c r="B948" s="57">
        <v>42871</v>
      </c>
      <c r="C948" s="54">
        <v>250</v>
      </c>
    </row>
    <row r="949" spans="2:3" ht="15">
      <c r="B949" s="57">
        <v>42870</v>
      </c>
      <c r="C949" s="54">
        <v>251</v>
      </c>
    </row>
    <row r="950" spans="2:3" ht="15">
      <c r="B950" s="57">
        <v>42867</v>
      </c>
      <c r="C950" s="54">
        <v>255</v>
      </c>
    </row>
    <row r="951" spans="2:3" ht="15">
      <c r="B951" s="57">
        <v>42866</v>
      </c>
      <c r="C951" s="54">
        <v>255</v>
      </c>
    </row>
    <row r="952" spans="2:3" ht="15">
      <c r="B952" s="57">
        <v>42865</v>
      </c>
      <c r="C952" s="54">
        <v>257</v>
      </c>
    </row>
    <row r="953" spans="2:3" ht="15">
      <c r="B953" s="57">
        <v>42864</v>
      </c>
      <c r="C953" s="54">
        <v>264</v>
      </c>
    </row>
    <row r="954" spans="2:3" ht="15">
      <c r="B954" s="57">
        <v>42863</v>
      </c>
      <c r="C954" s="54">
        <v>262</v>
      </c>
    </row>
    <row r="955" spans="2:3" ht="15">
      <c r="B955" s="57">
        <v>42860</v>
      </c>
      <c r="C955" s="54">
        <v>262</v>
      </c>
    </row>
    <row r="956" spans="2:3" ht="15">
      <c r="B956" s="57">
        <v>42859</v>
      </c>
      <c r="C956" s="54">
        <v>264</v>
      </c>
    </row>
    <row r="957" spans="2:3" ht="15">
      <c r="B957" s="57">
        <v>42858</v>
      </c>
      <c r="C957" s="54">
        <v>256</v>
      </c>
    </row>
    <row r="958" spans="2:3" ht="15">
      <c r="B958" s="57">
        <v>42857</v>
      </c>
      <c r="C958" s="54">
        <v>258</v>
      </c>
    </row>
    <row r="959" spans="2:3" ht="15">
      <c r="B959" s="57">
        <v>42856</v>
      </c>
      <c r="C959" s="54">
        <v>260</v>
      </c>
    </row>
    <row r="960" spans="2:3" ht="15">
      <c r="B960" s="57">
        <v>42853</v>
      </c>
      <c r="C960" s="54">
        <v>263</v>
      </c>
    </row>
    <row r="961" spans="2:3" ht="15">
      <c r="B961" s="57">
        <v>42852</v>
      </c>
      <c r="C961" s="54">
        <v>264</v>
      </c>
    </row>
    <row r="962" spans="2:3" ht="15">
      <c r="B962" s="57">
        <v>42851</v>
      </c>
      <c r="C962" s="54">
        <v>268</v>
      </c>
    </row>
    <row r="963" spans="2:3" ht="15">
      <c r="B963" s="57">
        <v>42850</v>
      </c>
      <c r="C963" s="54">
        <v>263</v>
      </c>
    </row>
    <row r="964" spans="2:3" ht="15">
      <c r="B964" s="57">
        <v>42849</v>
      </c>
      <c r="C964" s="54">
        <v>263</v>
      </c>
    </row>
    <row r="965" spans="2:3" ht="15">
      <c r="B965" s="57">
        <v>42846</v>
      </c>
      <c r="C965" s="54">
        <v>272</v>
      </c>
    </row>
    <row r="966" spans="2:3" ht="15">
      <c r="B966" s="57">
        <v>42845</v>
      </c>
      <c r="C966" s="54">
        <v>275</v>
      </c>
    </row>
    <row r="967" spans="2:3" ht="15">
      <c r="B967" s="57">
        <v>42844</v>
      </c>
      <c r="C967" s="54">
        <v>273</v>
      </c>
    </row>
    <row r="968" spans="2:3" ht="15">
      <c r="B968" s="57">
        <v>42843</v>
      </c>
      <c r="C968" s="54">
        <v>275</v>
      </c>
    </row>
    <row r="969" spans="2:3" ht="15">
      <c r="B969" s="57">
        <v>42842</v>
      </c>
      <c r="C969" s="54">
        <v>270</v>
      </c>
    </row>
    <row r="970" spans="2:3" ht="15">
      <c r="B970" s="57">
        <v>42838</v>
      </c>
      <c r="C970" s="54">
        <v>271</v>
      </c>
    </row>
    <row r="971" spans="2:3" ht="15">
      <c r="B971" s="57">
        <v>42837</v>
      </c>
      <c r="C971" s="54">
        <v>271</v>
      </c>
    </row>
    <row r="972" spans="2:3" ht="15">
      <c r="B972" s="57">
        <v>42836</v>
      </c>
      <c r="C972" s="54">
        <v>272</v>
      </c>
    </row>
    <row r="973" spans="2:3" ht="15">
      <c r="B973" s="57">
        <v>42835</v>
      </c>
      <c r="C973" s="54">
        <v>267</v>
      </c>
    </row>
    <row r="974" spans="2:3" ht="15">
      <c r="B974" s="57">
        <v>42832</v>
      </c>
      <c r="C974" s="54">
        <v>271</v>
      </c>
    </row>
    <row r="975" spans="2:3" ht="15">
      <c r="B975" s="57">
        <v>42831</v>
      </c>
      <c r="C975" s="54">
        <v>269</v>
      </c>
    </row>
    <row r="976" spans="2:3" ht="15">
      <c r="B976" s="57">
        <v>42830</v>
      </c>
      <c r="C976" s="54">
        <v>263</v>
      </c>
    </row>
    <row r="977" spans="2:3" ht="15">
      <c r="B977" s="57">
        <v>42829</v>
      </c>
      <c r="C977" s="54">
        <v>265</v>
      </c>
    </row>
    <row r="978" spans="2:3" ht="15">
      <c r="B978" s="57">
        <v>42828</v>
      </c>
      <c r="C978" s="54">
        <v>270</v>
      </c>
    </row>
    <row r="979" spans="2:3" ht="15">
      <c r="B979" s="57">
        <v>42825</v>
      </c>
      <c r="C979" s="54">
        <v>270</v>
      </c>
    </row>
    <row r="980" spans="2:3" ht="15">
      <c r="B980" s="57">
        <v>42824</v>
      </c>
      <c r="C980" s="54">
        <v>274</v>
      </c>
    </row>
    <row r="981" spans="2:3" ht="15">
      <c r="B981" s="57">
        <v>42823</v>
      </c>
      <c r="C981" s="54">
        <v>275</v>
      </c>
    </row>
    <row r="982" spans="2:3" ht="15">
      <c r="B982" s="57">
        <v>42822</v>
      </c>
      <c r="C982" s="54">
        <v>278</v>
      </c>
    </row>
    <row r="983" spans="2:3" ht="15">
      <c r="B983" s="57">
        <v>42821</v>
      </c>
      <c r="C983" s="54">
        <v>279</v>
      </c>
    </row>
    <row r="984" spans="2:3" ht="15">
      <c r="B984" s="57">
        <v>42818</v>
      </c>
      <c r="C984" s="54">
        <v>278</v>
      </c>
    </row>
    <row r="985" spans="2:3" ht="15">
      <c r="B985" s="57">
        <v>42817</v>
      </c>
      <c r="C985" s="54">
        <v>280</v>
      </c>
    </row>
    <row r="986" spans="2:3" ht="15">
      <c r="B986" s="57">
        <v>42816</v>
      </c>
      <c r="C986" s="54">
        <v>280</v>
      </c>
    </row>
    <row r="987" spans="2:3" ht="15">
      <c r="B987" s="57">
        <v>42815</v>
      </c>
      <c r="C987" s="54">
        <v>277</v>
      </c>
    </row>
    <row r="988" spans="2:3" ht="15">
      <c r="B988" s="57">
        <v>42814</v>
      </c>
      <c r="C988" s="54">
        <v>269</v>
      </c>
    </row>
    <row r="989" spans="2:3" ht="15">
      <c r="B989" s="57">
        <v>42811</v>
      </c>
      <c r="C989" s="54">
        <v>272</v>
      </c>
    </row>
    <row r="990" spans="2:3" ht="15">
      <c r="B990" s="57">
        <v>42810</v>
      </c>
      <c r="C990" s="54">
        <v>274</v>
      </c>
    </row>
    <row r="991" spans="2:3" ht="15">
      <c r="B991" s="57">
        <v>42809</v>
      </c>
      <c r="C991" s="54">
        <v>282</v>
      </c>
    </row>
    <row r="992" spans="2:3" ht="15">
      <c r="B992" s="57">
        <v>42808</v>
      </c>
      <c r="C992" s="54">
        <v>291</v>
      </c>
    </row>
    <row r="993" spans="2:3" ht="15">
      <c r="B993" s="57">
        <v>42807</v>
      </c>
      <c r="C993" s="54">
        <v>286</v>
      </c>
    </row>
    <row r="994" spans="2:3" ht="15">
      <c r="B994" s="57">
        <v>42804</v>
      </c>
      <c r="C994" s="54">
        <v>280</v>
      </c>
    </row>
    <row r="995" spans="2:3" ht="15">
      <c r="B995" s="57">
        <v>42803</v>
      </c>
      <c r="C995" s="54">
        <v>290</v>
      </c>
    </row>
    <row r="996" spans="2:3" ht="15">
      <c r="B996" s="57">
        <v>42802</v>
      </c>
      <c r="C996" s="54">
        <v>287</v>
      </c>
    </row>
    <row r="997" spans="2:3" ht="15">
      <c r="B997" s="57">
        <v>42801</v>
      </c>
      <c r="C997" s="54">
        <v>274</v>
      </c>
    </row>
    <row r="998" spans="2:3" ht="15">
      <c r="B998" s="57">
        <v>42800</v>
      </c>
      <c r="C998" s="54">
        <v>272</v>
      </c>
    </row>
    <row r="999" spans="2:3" ht="15">
      <c r="B999" s="57">
        <v>42797</v>
      </c>
      <c r="C999" s="54">
        <v>273</v>
      </c>
    </row>
    <row r="1000" spans="2:3" ht="15">
      <c r="B1000" s="57">
        <v>42796</v>
      </c>
      <c r="C1000" s="54">
        <v>280</v>
      </c>
    </row>
    <row r="1001" spans="2:3" ht="15">
      <c r="B1001" s="57">
        <v>42795</v>
      </c>
      <c r="C1001" s="54">
        <v>275</v>
      </c>
    </row>
    <row r="1002" spans="2:3" ht="15">
      <c r="B1002" s="57">
        <v>42794</v>
      </c>
      <c r="C1002" s="54">
        <v>286</v>
      </c>
    </row>
    <row r="1003" spans="2:3" ht="15">
      <c r="B1003" s="57">
        <v>42793</v>
      </c>
      <c r="C1003" s="54">
        <v>277</v>
      </c>
    </row>
    <row r="1004" spans="2:3" ht="15">
      <c r="B1004" s="57">
        <v>42790</v>
      </c>
      <c r="C1004" s="54">
        <v>277</v>
      </c>
    </row>
    <row r="1005" spans="2:3" ht="15">
      <c r="B1005" s="57">
        <v>42789</v>
      </c>
      <c r="C1005" s="54">
        <v>272</v>
      </c>
    </row>
    <row r="1006" spans="2:3" ht="15">
      <c r="B1006" s="57">
        <v>42788</v>
      </c>
      <c r="C1006" s="54">
        <v>277</v>
      </c>
    </row>
    <row r="1007" spans="2:3" ht="15">
      <c r="B1007" s="57">
        <v>42787</v>
      </c>
      <c r="C1007" s="54">
        <v>279</v>
      </c>
    </row>
    <row r="1008" spans="2:3" ht="15">
      <c r="B1008" s="57">
        <v>42786</v>
      </c>
      <c r="C1008" s="54">
        <v>282</v>
      </c>
    </row>
    <row r="1009" spans="2:3" ht="15">
      <c r="B1009" s="57">
        <v>42783</v>
      </c>
      <c r="C1009" s="54">
        <v>282</v>
      </c>
    </row>
    <row r="1010" spans="2:3" ht="15">
      <c r="B1010" s="57">
        <v>42782</v>
      </c>
      <c r="C1010" s="54">
        <v>280</v>
      </c>
    </row>
    <row r="1011" spans="2:3" ht="15">
      <c r="B1011" s="57">
        <v>42781</v>
      </c>
      <c r="C1011" s="54">
        <v>271</v>
      </c>
    </row>
    <row r="1012" spans="2:3" ht="15">
      <c r="B1012" s="57">
        <v>42780</v>
      </c>
      <c r="C1012" s="54">
        <v>266</v>
      </c>
    </row>
    <row r="1013" spans="2:3" ht="15">
      <c r="B1013" s="57">
        <v>42779</v>
      </c>
      <c r="C1013" s="54">
        <v>268</v>
      </c>
    </row>
    <row r="1014" spans="2:3" ht="15">
      <c r="B1014" s="57">
        <v>42776</v>
      </c>
      <c r="C1014" s="54">
        <v>272</v>
      </c>
    </row>
    <row r="1015" spans="2:3" ht="15">
      <c r="B1015" s="57">
        <v>42775</v>
      </c>
      <c r="C1015" s="54">
        <v>280</v>
      </c>
    </row>
    <row r="1016" spans="2:3" ht="15">
      <c r="B1016" s="57">
        <v>42774</v>
      </c>
      <c r="C1016" s="54">
        <v>284</v>
      </c>
    </row>
    <row r="1017" spans="2:3" ht="15">
      <c r="B1017" s="57">
        <v>42773</v>
      </c>
      <c r="C1017" s="54">
        <v>287</v>
      </c>
    </row>
    <row r="1018" spans="2:3" ht="15">
      <c r="B1018" s="57">
        <v>42772</v>
      </c>
      <c r="C1018" s="54">
        <v>277</v>
      </c>
    </row>
    <row r="1019" spans="2:3" ht="15">
      <c r="B1019" s="57">
        <v>42769</v>
      </c>
      <c r="C1019" s="54">
        <v>276</v>
      </c>
    </row>
    <row r="1020" spans="2:3" ht="15">
      <c r="B1020" s="57">
        <v>42768</v>
      </c>
      <c r="C1020" s="54">
        <v>281</v>
      </c>
    </row>
    <row r="1021" spans="2:3" ht="15">
      <c r="B1021" s="57">
        <v>42767</v>
      </c>
      <c r="C1021" s="54">
        <v>285</v>
      </c>
    </row>
    <row r="1022" spans="2:3" ht="15">
      <c r="B1022" s="57">
        <v>42766</v>
      </c>
      <c r="C1022" s="54">
        <v>289</v>
      </c>
    </row>
    <row r="1023" spans="2:3" ht="15">
      <c r="B1023" s="57">
        <v>42765</v>
      </c>
      <c r="C1023" s="54">
        <v>291</v>
      </c>
    </row>
    <row r="1024" spans="2:3" ht="15">
      <c r="B1024" s="57">
        <v>42762</v>
      </c>
      <c r="C1024" s="54">
        <v>284</v>
      </c>
    </row>
    <row r="1025" spans="2:3" ht="15">
      <c r="B1025" s="57">
        <v>42761</v>
      </c>
      <c r="C1025" s="54">
        <v>296</v>
      </c>
    </row>
    <row r="1026" spans="2:3" ht="15">
      <c r="B1026" s="57">
        <v>42760</v>
      </c>
      <c r="C1026" s="54">
        <v>296</v>
      </c>
    </row>
    <row r="1027" spans="2:3" ht="15">
      <c r="B1027" s="57">
        <v>42759</v>
      </c>
      <c r="C1027" s="54">
        <v>293</v>
      </c>
    </row>
    <row r="1028" spans="2:3" ht="15">
      <c r="B1028" s="57">
        <v>42758</v>
      </c>
      <c r="C1028" s="54">
        <v>295</v>
      </c>
    </row>
    <row r="1029" spans="2:3" ht="15">
      <c r="B1029" s="57">
        <v>42755</v>
      </c>
      <c r="C1029" s="54">
        <v>294</v>
      </c>
    </row>
    <row r="1030" spans="2:3" ht="15">
      <c r="B1030" s="57">
        <v>42754</v>
      </c>
      <c r="C1030" s="54">
        <v>296</v>
      </c>
    </row>
    <row r="1031" spans="2:3" ht="15">
      <c r="B1031" s="57">
        <v>42753</v>
      </c>
      <c r="C1031" s="54">
        <v>291</v>
      </c>
    </row>
    <row r="1032" spans="2:3" ht="15">
      <c r="B1032" s="57">
        <v>42752</v>
      </c>
      <c r="C1032" s="54">
        <v>282</v>
      </c>
    </row>
    <row r="1033" spans="2:3" ht="15">
      <c r="B1033" s="57">
        <v>42751</v>
      </c>
      <c r="C1033" s="54">
        <v>288</v>
      </c>
    </row>
    <row r="1034" spans="2:3" ht="15">
      <c r="B1034" s="57">
        <v>42748</v>
      </c>
      <c r="C1034" s="54">
        <v>288</v>
      </c>
    </row>
    <row r="1035" spans="2:3" ht="15">
      <c r="B1035" s="57">
        <v>42747</v>
      </c>
      <c r="C1035" s="54">
        <v>298</v>
      </c>
    </row>
    <row r="1036" spans="2:3" ht="15">
      <c r="B1036" s="57">
        <v>42746</v>
      </c>
      <c r="C1036" s="54">
        <v>305</v>
      </c>
    </row>
    <row r="1037" spans="2:3" ht="15">
      <c r="B1037" s="57">
        <v>42745</v>
      </c>
      <c r="C1037" s="54">
        <v>305</v>
      </c>
    </row>
    <row r="1038" spans="2:3" ht="15">
      <c r="B1038" s="57">
        <v>42744</v>
      </c>
      <c r="C1038" s="54">
        <v>302</v>
      </c>
    </row>
    <row r="1039" spans="2:3" ht="15">
      <c r="B1039" s="57">
        <v>42741</v>
      </c>
      <c r="C1039" s="54">
        <v>301</v>
      </c>
    </row>
    <row r="1040" spans="2:3" ht="15">
      <c r="B1040" s="57">
        <v>42740</v>
      </c>
      <c r="C1040" s="54">
        <v>302</v>
      </c>
    </row>
    <row r="1041" spans="2:3" ht="15">
      <c r="B1041" s="57">
        <v>42739</v>
      </c>
      <c r="C1041" s="54">
        <v>311</v>
      </c>
    </row>
    <row r="1042" spans="2:3" ht="15">
      <c r="B1042" s="57">
        <v>42738</v>
      </c>
      <c r="C1042" s="54">
        <v>325</v>
      </c>
    </row>
    <row r="1043" spans="2:3" ht="15">
      <c r="B1043" s="57">
        <v>42737</v>
      </c>
      <c r="C1043" s="54">
        <v>328</v>
      </c>
    </row>
    <row r="1044" spans="2:3" ht="15">
      <c r="B1044" s="57">
        <v>42734</v>
      </c>
      <c r="C1044" s="54">
        <v>328</v>
      </c>
    </row>
    <row r="1045" spans="2:3" ht="15">
      <c r="B1045" s="57">
        <v>42733</v>
      </c>
      <c r="C1045" s="54">
        <v>325</v>
      </c>
    </row>
    <row r="1046" spans="2:3" ht="15">
      <c r="B1046" s="57">
        <v>42732</v>
      </c>
      <c r="C1046" s="54">
        <v>325</v>
      </c>
    </row>
    <row r="1047" spans="2:3" ht="15">
      <c r="B1047" s="57">
        <v>42731</v>
      </c>
      <c r="C1047" s="54">
        <v>322</v>
      </c>
    </row>
    <row r="1048" spans="2:3" ht="15">
      <c r="B1048" s="57">
        <v>42730</v>
      </c>
      <c r="C1048" s="54">
        <v>325</v>
      </c>
    </row>
    <row r="1049" spans="2:3" ht="15">
      <c r="B1049" s="57">
        <v>42727</v>
      </c>
      <c r="C1049" s="54">
        <v>325</v>
      </c>
    </row>
    <row r="1050" spans="2:3" ht="15">
      <c r="B1050" s="57">
        <v>42726</v>
      </c>
      <c r="C1050" s="54">
        <v>326</v>
      </c>
    </row>
    <row r="1051" spans="2:3" ht="15">
      <c r="B1051" s="57">
        <v>42725</v>
      </c>
      <c r="C1051" s="54">
        <v>323</v>
      </c>
    </row>
    <row r="1052" spans="2:3" ht="15">
      <c r="B1052" s="57">
        <v>42724</v>
      </c>
      <c r="C1052" s="54">
        <v>324</v>
      </c>
    </row>
    <row r="1053" spans="2:3" ht="15">
      <c r="B1053" s="57">
        <v>42723</v>
      </c>
      <c r="C1053" s="54">
        <v>327</v>
      </c>
    </row>
    <row r="1054" spans="2:3" ht="15">
      <c r="B1054" s="57">
        <v>42720</v>
      </c>
      <c r="C1054" s="54">
        <v>328</v>
      </c>
    </row>
    <row r="1055" spans="2:3" ht="15">
      <c r="B1055" s="57">
        <v>42719</v>
      </c>
      <c r="C1055" s="54">
        <v>332</v>
      </c>
    </row>
    <row r="1056" spans="2:3" ht="15">
      <c r="B1056" s="57">
        <v>42718</v>
      </c>
      <c r="C1056" s="54">
        <v>332</v>
      </c>
    </row>
    <row r="1057" spans="2:3" ht="15">
      <c r="B1057" s="57">
        <v>42717</v>
      </c>
      <c r="C1057" s="54">
        <v>324</v>
      </c>
    </row>
    <row r="1058" spans="2:3" ht="15">
      <c r="B1058" s="57">
        <v>42716</v>
      </c>
      <c r="C1058" s="54">
        <v>330</v>
      </c>
    </row>
    <row r="1059" spans="2:3" ht="15">
      <c r="B1059" s="57">
        <v>42713</v>
      </c>
      <c r="C1059" s="54">
        <v>328</v>
      </c>
    </row>
    <row r="1060" spans="2:3" ht="15">
      <c r="B1060" s="57">
        <v>42712</v>
      </c>
      <c r="C1060" s="54">
        <v>334</v>
      </c>
    </row>
    <row r="1061" spans="2:3" ht="15">
      <c r="B1061" s="57">
        <v>42711</v>
      </c>
      <c r="C1061" s="54">
        <v>336</v>
      </c>
    </row>
    <row r="1062" spans="2:3" ht="15">
      <c r="B1062" s="57">
        <v>42710</v>
      </c>
      <c r="C1062" s="54">
        <v>341</v>
      </c>
    </row>
    <row r="1063" spans="2:3" ht="15">
      <c r="B1063" s="57">
        <v>42709</v>
      </c>
      <c r="C1063" s="54">
        <v>342</v>
      </c>
    </row>
    <row r="1064" spans="2:3" ht="15">
      <c r="B1064" s="57">
        <v>42706</v>
      </c>
      <c r="C1064" s="54">
        <v>350</v>
      </c>
    </row>
    <row r="1065" spans="2:3" ht="15">
      <c r="B1065" s="57">
        <v>42705</v>
      </c>
      <c r="C1065" s="54">
        <v>348</v>
      </c>
    </row>
    <row r="1066" spans="2:3" ht="15">
      <c r="B1066" s="57">
        <v>42704</v>
      </c>
      <c r="C1066" s="54">
        <v>337</v>
      </c>
    </row>
    <row r="1067" spans="2:3" ht="15">
      <c r="B1067" s="57">
        <v>42703</v>
      </c>
      <c r="C1067" s="54">
        <v>337</v>
      </c>
    </row>
    <row r="1068" spans="2:3" ht="15">
      <c r="B1068" s="57">
        <v>42702</v>
      </c>
      <c r="C1068" s="54">
        <v>334</v>
      </c>
    </row>
    <row r="1069" spans="2:3" ht="15">
      <c r="B1069" s="57">
        <v>42699</v>
      </c>
      <c r="C1069" s="54">
        <v>337</v>
      </c>
    </row>
    <row r="1070" spans="2:3" ht="15">
      <c r="B1070" s="57">
        <v>42698</v>
      </c>
      <c r="C1070" s="54">
        <v>336</v>
      </c>
    </row>
    <row r="1071" spans="2:3" ht="15">
      <c r="B1071" s="57">
        <v>42697</v>
      </c>
      <c r="C1071" s="54">
        <v>336</v>
      </c>
    </row>
    <row r="1072" spans="2:3" ht="15">
      <c r="B1072" s="57">
        <v>42696</v>
      </c>
      <c r="C1072" s="54">
        <v>332</v>
      </c>
    </row>
    <row r="1073" spans="2:3" ht="15">
      <c r="B1073" s="57">
        <v>42695</v>
      </c>
      <c r="C1073" s="54">
        <v>333</v>
      </c>
    </row>
    <row r="1074" spans="2:3" ht="15">
      <c r="B1074" s="57">
        <v>42692</v>
      </c>
      <c r="C1074" s="54">
        <v>334</v>
      </c>
    </row>
    <row r="1075" spans="2:3" ht="15">
      <c r="B1075" s="57">
        <v>42691</v>
      </c>
      <c r="C1075" s="54">
        <v>331</v>
      </c>
    </row>
    <row r="1076" spans="2:3" ht="15">
      <c r="B1076" s="57">
        <v>42690</v>
      </c>
      <c r="C1076" s="54">
        <v>329</v>
      </c>
    </row>
    <row r="1077" spans="2:3" ht="15">
      <c r="B1077" s="57">
        <v>42689</v>
      </c>
      <c r="C1077" s="54">
        <v>330</v>
      </c>
    </row>
    <row r="1078" spans="2:3" ht="15">
      <c r="B1078" s="57">
        <v>42688</v>
      </c>
      <c r="C1078" s="54">
        <v>357</v>
      </c>
    </row>
    <row r="1079" spans="2:3" ht="15">
      <c r="B1079" s="57">
        <v>42685</v>
      </c>
      <c r="C1079" s="54">
        <v>341</v>
      </c>
    </row>
    <row r="1080" spans="2:3" ht="15">
      <c r="B1080" s="57">
        <v>42684</v>
      </c>
      <c r="C1080" s="54">
        <v>341</v>
      </c>
    </row>
    <row r="1081" spans="2:3" ht="15">
      <c r="B1081" s="57">
        <v>42683</v>
      </c>
      <c r="C1081" s="54">
        <v>306</v>
      </c>
    </row>
    <row r="1082" spans="2:3" ht="15">
      <c r="B1082" s="57">
        <v>42682</v>
      </c>
      <c r="C1082" s="54">
        <v>303</v>
      </c>
    </row>
    <row r="1083" spans="2:3" ht="15">
      <c r="B1083" s="57">
        <v>42681</v>
      </c>
      <c r="C1083" s="54">
        <v>314</v>
      </c>
    </row>
    <row r="1084" spans="2:3" ht="15">
      <c r="B1084" s="57">
        <v>42678</v>
      </c>
      <c r="C1084" s="54">
        <v>328</v>
      </c>
    </row>
    <row r="1085" spans="2:3" ht="15">
      <c r="B1085" s="57">
        <v>42677</v>
      </c>
      <c r="C1085" s="54">
        <v>327</v>
      </c>
    </row>
    <row r="1086" spans="2:3" ht="15">
      <c r="B1086" s="57">
        <v>42676</v>
      </c>
      <c r="C1086" s="54">
        <v>328</v>
      </c>
    </row>
    <row r="1087" spans="2:3" ht="15">
      <c r="B1087" s="57">
        <v>42675</v>
      </c>
      <c r="C1087" s="54">
        <v>323</v>
      </c>
    </row>
    <row r="1088" spans="2:3" ht="15">
      <c r="B1088" s="57">
        <v>42674</v>
      </c>
      <c r="C1088" s="54">
        <v>313</v>
      </c>
    </row>
    <row r="1089" spans="2:3" ht="15">
      <c r="B1089" s="57">
        <v>42671</v>
      </c>
      <c r="C1089" s="54">
        <v>308</v>
      </c>
    </row>
    <row r="1090" spans="2:3" ht="15">
      <c r="B1090" s="57">
        <v>42670</v>
      </c>
      <c r="C1090" s="54">
        <v>313</v>
      </c>
    </row>
    <row r="1091" spans="2:3" ht="15">
      <c r="B1091" s="57">
        <v>42669</v>
      </c>
      <c r="C1091" s="54">
        <v>309</v>
      </c>
    </row>
    <row r="1092" spans="2:3" ht="15">
      <c r="B1092" s="57">
        <v>42668</v>
      </c>
      <c r="C1092" s="54">
        <v>307</v>
      </c>
    </row>
    <row r="1093" spans="2:3" ht="15">
      <c r="B1093" s="57">
        <v>42667</v>
      </c>
      <c r="C1093" s="54">
        <v>305</v>
      </c>
    </row>
    <row r="1094" spans="2:3" ht="15">
      <c r="B1094" s="57">
        <v>42664</v>
      </c>
      <c r="C1094" s="54">
        <v>308</v>
      </c>
    </row>
    <row r="1095" spans="2:3" ht="15">
      <c r="B1095" s="57">
        <v>42663</v>
      </c>
      <c r="C1095" s="54">
        <v>308</v>
      </c>
    </row>
    <row r="1096" spans="2:3" ht="15">
      <c r="B1096" s="57">
        <v>42662</v>
      </c>
      <c r="C1096" s="54">
        <v>311</v>
      </c>
    </row>
    <row r="1097" spans="2:3" ht="15">
      <c r="B1097" s="57">
        <v>42661</v>
      </c>
      <c r="C1097" s="54">
        <v>314</v>
      </c>
    </row>
    <row r="1098" spans="2:3" ht="15">
      <c r="B1098" s="57">
        <v>42660</v>
      </c>
      <c r="C1098" s="54">
        <v>314</v>
      </c>
    </row>
    <row r="1099" spans="2:3" ht="15">
      <c r="B1099" s="57">
        <v>42657</v>
      </c>
      <c r="C1099" s="54">
        <v>309</v>
      </c>
    </row>
    <row r="1100" spans="2:3" ht="15">
      <c r="B1100" s="57">
        <v>42656</v>
      </c>
      <c r="C1100" s="54">
        <v>313</v>
      </c>
    </row>
    <row r="1101" spans="2:3" ht="15">
      <c r="B1101" s="57">
        <v>42655</v>
      </c>
      <c r="C1101" s="54">
        <v>314</v>
      </c>
    </row>
    <row r="1102" spans="2:3" ht="15">
      <c r="B1102" s="57">
        <v>42654</v>
      </c>
      <c r="C1102" s="54">
        <v>319</v>
      </c>
    </row>
    <row r="1103" spans="2:3" ht="15">
      <c r="B1103" s="57">
        <v>42653</v>
      </c>
      <c r="C1103" s="54">
        <v>317</v>
      </c>
    </row>
    <row r="1104" spans="2:3" ht="15">
      <c r="B1104" s="57">
        <v>42650</v>
      </c>
      <c r="C1104" s="54">
        <v>317</v>
      </c>
    </row>
    <row r="1105" spans="2:3" ht="15">
      <c r="B1105" s="57">
        <v>42649</v>
      </c>
      <c r="C1105" s="54">
        <v>317</v>
      </c>
    </row>
    <row r="1106" spans="2:3" ht="15">
      <c r="B1106" s="57">
        <v>42648</v>
      </c>
      <c r="C1106" s="54">
        <v>319</v>
      </c>
    </row>
    <row r="1107" spans="2:3" ht="15">
      <c r="B1107" s="57">
        <v>42647</v>
      </c>
      <c r="C1107" s="54">
        <v>318</v>
      </c>
    </row>
    <row r="1108" spans="2:3" ht="15">
      <c r="B1108" s="57">
        <v>42646</v>
      </c>
      <c r="C1108" s="54">
        <v>315</v>
      </c>
    </row>
    <row r="1109" spans="2:3" ht="15">
      <c r="B1109" s="57">
        <v>42643</v>
      </c>
      <c r="C1109" s="54">
        <v>319</v>
      </c>
    </row>
    <row r="1110" spans="2:3" ht="15">
      <c r="B1110" s="57">
        <v>42642</v>
      </c>
      <c r="C1110" s="54">
        <v>318</v>
      </c>
    </row>
    <row r="1111" spans="2:3" ht="15">
      <c r="B1111" s="57">
        <v>42641</v>
      </c>
      <c r="C1111" s="54">
        <v>311</v>
      </c>
    </row>
    <row r="1112" spans="2:3" ht="15">
      <c r="B1112" s="57">
        <v>42640</v>
      </c>
      <c r="C1112" s="54">
        <v>322</v>
      </c>
    </row>
    <row r="1113" spans="2:3" ht="15">
      <c r="B1113" s="57">
        <v>42639</v>
      </c>
      <c r="C1113" s="54">
        <v>320</v>
      </c>
    </row>
    <row r="1114" spans="2:3" ht="15">
      <c r="B1114" s="57">
        <v>42636</v>
      </c>
      <c r="C1114" s="54">
        <v>315</v>
      </c>
    </row>
    <row r="1115" spans="2:3" ht="15">
      <c r="B1115" s="57">
        <v>42635</v>
      </c>
      <c r="C1115" s="54">
        <v>306</v>
      </c>
    </row>
    <row r="1116" spans="2:3" ht="15">
      <c r="B1116" s="57">
        <v>42634</v>
      </c>
      <c r="C1116" s="54">
        <v>312</v>
      </c>
    </row>
    <row r="1117" spans="2:3" ht="15">
      <c r="B1117" s="57">
        <v>42633</v>
      </c>
      <c r="C1117" s="54">
        <v>328</v>
      </c>
    </row>
    <row r="1118" spans="2:3" ht="15">
      <c r="B1118" s="57">
        <v>42632</v>
      </c>
      <c r="C1118" s="54">
        <v>334</v>
      </c>
    </row>
    <row r="1119" spans="2:3" ht="15">
      <c r="B1119" s="57">
        <v>42629</v>
      </c>
      <c r="C1119" s="54">
        <v>340</v>
      </c>
    </row>
    <row r="1120" spans="2:3" ht="15">
      <c r="B1120" s="57">
        <v>42628</v>
      </c>
      <c r="C1120" s="54">
        <v>331</v>
      </c>
    </row>
    <row r="1121" spans="2:3" ht="15">
      <c r="B1121" s="57">
        <v>42627</v>
      </c>
      <c r="C1121" s="54">
        <v>333</v>
      </c>
    </row>
    <row r="1122" spans="2:3" ht="15">
      <c r="B1122" s="57">
        <v>42626</v>
      </c>
      <c r="C1122" s="54">
        <v>325</v>
      </c>
    </row>
    <row r="1123" spans="2:3" ht="15">
      <c r="B1123" s="57">
        <v>42625</v>
      </c>
      <c r="C1123" s="54">
        <v>313</v>
      </c>
    </row>
    <row r="1124" spans="2:3" ht="15">
      <c r="B1124" s="57">
        <v>42622</v>
      </c>
      <c r="C1124" s="54">
        <v>314</v>
      </c>
    </row>
    <row r="1125" spans="2:3" ht="15">
      <c r="B1125" s="57">
        <v>42621</v>
      </c>
      <c r="C1125" s="54">
        <v>303</v>
      </c>
    </row>
    <row r="1126" spans="2:3" ht="15">
      <c r="B1126" s="57">
        <v>42620</v>
      </c>
      <c r="C1126" s="54">
        <v>303</v>
      </c>
    </row>
    <row r="1127" spans="2:3" ht="15">
      <c r="B1127" s="57">
        <v>42619</v>
      </c>
      <c r="C1127" s="54">
        <v>309</v>
      </c>
    </row>
    <row r="1128" spans="2:3" ht="15">
      <c r="B1128" s="57">
        <v>42618</v>
      </c>
      <c r="C1128" s="54">
        <v>309</v>
      </c>
    </row>
    <row r="1129" spans="2:3" ht="15">
      <c r="B1129" s="57">
        <v>42615</v>
      </c>
      <c r="C1129" s="54">
        <v>309</v>
      </c>
    </row>
    <row r="1130" spans="2:3" ht="15">
      <c r="B1130" s="57">
        <v>42614</v>
      </c>
      <c r="C1130" s="54">
        <v>315</v>
      </c>
    </row>
    <row r="1131" spans="2:3" ht="15">
      <c r="B1131" s="57">
        <v>42613</v>
      </c>
      <c r="C1131" s="54">
        <v>309</v>
      </c>
    </row>
    <row r="1132" spans="2:3" ht="15">
      <c r="B1132" s="57">
        <v>42612</v>
      </c>
      <c r="C1132" s="54">
        <v>306</v>
      </c>
    </row>
    <row r="1133" spans="2:3" ht="15">
      <c r="B1133" s="57">
        <v>42611</v>
      </c>
      <c r="C1133" s="54">
        <v>304</v>
      </c>
    </row>
    <row r="1134" spans="2:3" ht="15">
      <c r="B1134" s="57">
        <v>42608</v>
      </c>
      <c r="C1134" s="54">
        <v>299</v>
      </c>
    </row>
    <row r="1135" spans="2:3" ht="15">
      <c r="B1135" s="57">
        <v>42607</v>
      </c>
      <c r="C1135" s="54">
        <v>306</v>
      </c>
    </row>
    <row r="1136" spans="2:3" ht="15">
      <c r="B1136" s="57">
        <v>42606</v>
      </c>
      <c r="C1136" s="54">
        <v>305</v>
      </c>
    </row>
    <row r="1137" spans="2:3" ht="15">
      <c r="B1137" s="57">
        <v>42605</v>
      </c>
      <c r="C1137" s="54">
        <v>302</v>
      </c>
    </row>
    <row r="1138" spans="2:3" ht="15">
      <c r="B1138" s="57">
        <v>42604</v>
      </c>
      <c r="C1138" s="54">
        <v>303</v>
      </c>
    </row>
    <row r="1139" spans="2:3" ht="15">
      <c r="B1139" s="57">
        <v>42601</v>
      </c>
      <c r="C1139" s="54">
        <v>296</v>
      </c>
    </row>
    <row r="1140" spans="2:3" ht="15">
      <c r="B1140" s="57">
        <v>42600</v>
      </c>
      <c r="C1140" s="54">
        <v>297</v>
      </c>
    </row>
    <row r="1141" spans="2:3" ht="15">
      <c r="B1141" s="57">
        <v>42599</v>
      </c>
      <c r="C1141" s="54">
        <v>298</v>
      </c>
    </row>
    <row r="1142" spans="2:3" ht="15">
      <c r="B1142" s="57">
        <v>42598</v>
      </c>
      <c r="C1142" s="54">
        <v>292</v>
      </c>
    </row>
    <row r="1143" spans="2:3" ht="15">
      <c r="B1143" s="57">
        <v>42597</v>
      </c>
      <c r="C1143" s="54">
        <v>299</v>
      </c>
    </row>
    <row r="1144" spans="2:3" ht="15">
      <c r="B1144" s="57">
        <v>42594</v>
      </c>
      <c r="C1144" s="54">
        <v>306</v>
      </c>
    </row>
    <row r="1145" spans="2:3" ht="15">
      <c r="B1145" s="57">
        <v>42593</v>
      </c>
      <c r="C1145" s="54">
        <v>309</v>
      </c>
    </row>
    <row r="1146" spans="2:3" ht="15">
      <c r="B1146" s="57">
        <v>42592</v>
      </c>
      <c r="C1146" s="54">
        <v>316</v>
      </c>
    </row>
    <row r="1147" spans="2:3" ht="15">
      <c r="B1147" s="57">
        <v>42591</v>
      </c>
      <c r="C1147" s="54">
        <v>320</v>
      </c>
    </row>
    <row r="1148" spans="2:3" ht="15">
      <c r="B1148" s="57">
        <v>42590</v>
      </c>
      <c r="C1148" s="54">
        <v>317</v>
      </c>
    </row>
    <row r="1149" spans="2:3" ht="15">
      <c r="B1149" s="57">
        <v>42587</v>
      </c>
      <c r="C1149" s="54">
        <v>319</v>
      </c>
    </row>
    <row r="1150" spans="2:3" ht="15">
      <c r="B1150" s="57">
        <v>42586</v>
      </c>
      <c r="C1150" s="54">
        <v>325</v>
      </c>
    </row>
    <row r="1151" spans="2:3" ht="15">
      <c r="B1151" s="57">
        <v>42585</v>
      </c>
      <c r="C1151" s="54">
        <v>327</v>
      </c>
    </row>
    <row r="1152" spans="2:3" ht="15">
      <c r="B1152" s="57">
        <v>42584</v>
      </c>
      <c r="C1152" s="54">
        <v>331</v>
      </c>
    </row>
    <row r="1153" spans="2:3" ht="15">
      <c r="B1153" s="57">
        <v>42583</v>
      </c>
      <c r="C1153" s="54">
        <v>336</v>
      </c>
    </row>
    <row r="1154" spans="2:3" ht="15">
      <c r="B1154" s="57">
        <v>42580</v>
      </c>
      <c r="C1154" s="54">
        <v>339</v>
      </c>
    </row>
    <row r="1155" spans="2:3" ht="15">
      <c r="B1155" s="57">
        <v>42579</v>
      </c>
      <c r="C1155" s="54">
        <v>340</v>
      </c>
    </row>
    <row r="1156" spans="2:3" ht="15">
      <c r="B1156" s="57">
        <v>42578</v>
      </c>
      <c r="C1156" s="54">
        <v>344</v>
      </c>
    </row>
    <row r="1157" spans="2:3" ht="15">
      <c r="B1157" s="57">
        <v>42577</v>
      </c>
      <c r="C1157" s="54">
        <v>343</v>
      </c>
    </row>
    <row r="1158" spans="2:3" ht="15">
      <c r="B1158" s="57">
        <v>42576</v>
      </c>
      <c r="C1158" s="54">
        <v>341</v>
      </c>
    </row>
    <row r="1159" spans="2:3" ht="15">
      <c r="B1159" s="57">
        <v>42573</v>
      </c>
      <c r="C1159" s="54">
        <v>338</v>
      </c>
    </row>
    <row r="1160" spans="2:3" ht="15">
      <c r="B1160" s="57">
        <v>42572</v>
      </c>
      <c r="C1160" s="54">
        <v>337</v>
      </c>
    </row>
    <row r="1161" spans="2:3" ht="15">
      <c r="B1161" s="57">
        <v>42571</v>
      </c>
      <c r="C1161" s="54">
        <v>330</v>
      </c>
    </row>
    <row r="1162" spans="2:3" ht="15">
      <c r="B1162" s="57">
        <v>42570</v>
      </c>
      <c r="C1162" s="54">
        <v>332</v>
      </c>
    </row>
    <row r="1163" spans="2:3" ht="15">
      <c r="B1163" s="57">
        <v>42569</v>
      </c>
      <c r="C1163" s="54">
        <v>332</v>
      </c>
    </row>
    <row r="1164" spans="2:3" ht="15">
      <c r="B1164" s="57">
        <v>42566</v>
      </c>
      <c r="C1164" s="54">
        <v>331</v>
      </c>
    </row>
    <row r="1165" spans="2:3" ht="15">
      <c r="B1165" s="57">
        <v>42565</v>
      </c>
      <c r="C1165" s="54">
        <v>331</v>
      </c>
    </row>
    <row r="1166" spans="2:3" ht="15">
      <c r="B1166" s="57">
        <v>42564</v>
      </c>
      <c r="C1166" s="54">
        <v>334</v>
      </c>
    </row>
    <row r="1167" spans="2:3" ht="15">
      <c r="B1167" s="57">
        <v>42563</v>
      </c>
      <c r="C1167" s="54">
        <v>331</v>
      </c>
    </row>
    <row r="1168" spans="2:3" ht="15">
      <c r="B1168" s="57">
        <v>42562</v>
      </c>
      <c r="C1168" s="54">
        <v>340</v>
      </c>
    </row>
    <row r="1169" spans="2:3" ht="15">
      <c r="B1169" s="57">
        <v>42559</v>
      </c>
      <c r="C1169" s="54">
        <v>345</v>
      </c>
    </row>
    <row r="1170" spans="2:3" ht="15">
      <c r="B1170" s="57">
        <v>42558</v>
      </c>
      <c r="C1170" s="54">
        <v>355</v>
      </c>
    </row>
    <row r="1171" spans="2:3" ht="15">
      <c r="B1171" s="57">
        <v>42557</v>
      </c>
      <c r="C1171" s="54">
        <v>355</v>
      </c>
    </row>
    <row r="1172" spans="2:3" ht="15">
      <c r="B1172" s="57">
        <v>42556</v>
      </c>
      <c r="C1172" s="54">
        <v>352</v>
      </c>
    </row>
    <row r="1173" spans="2:3" ht="15">
      <c r="B1173" s="57">
        <v>42555</v>
      </c>
      <c r="C1173" s="54">
        <v>347</v>
      </c>
    </row>
    <row r="1174" spans="2:3" ht="15">
      <c r="B1174" s="57">
        <v>42552</v>
      </c>
      <c r="C1174" s="54">
        <v>347</v>
      </c>
    </row>
    <row r="1175" spans="2:3" ht="15">
      <c r="B1175" s="57">
        <v>42551</v>
      </c>
      <c r="C1175" s="54">
        <v>350</v>
      </c>
    </row>
    <row r="1176" spans="2:3" ht="15">
      <c r="B1176" s="57">
        <v>42550</v>
      </c>
      <c r="C1176" s="54">
        <v>354</v>
      </c>
    </row>
    <row r="1177" spans="2:3" ht="15">
      <c r="B1177" s="57">
        <v>42549</v>
      </c>
      <c r="C1177" s="54">
        <v>376</v>
      </c>
    </row>
    <row r="1178" spans="2:3" ht="15">
      <c r="B1178" s="57">
        <v>42548</v>
      </c>
      <c r="C1178" s="54">
        <v>393</v>
      </c>
    </row>
    <row r="1179" spans="2:3" ht="15">
      <c r="B1179" s="57">
        <v>42545</v>
      </c>
      <c r="C1179" s="54">
        <v>384</v>
      </c>
    </row>
    <row r="1180" spans="2:3" ht="15">
      <c r="B1180" s="57">
        <v>42544</v>
      </c>
      <c r="C1180" s="54">
        <v>365</v>
      </c>
    </row>
    <row r="1181" spans="2:3" ht="15">
      <c r="B1181" s="57">
        <v>42543</v>
      </c>
      <c r="C1181" s="54">
        <v>376</v>
      </c>
    </row>
    <row r="1182" spans="2:3" ht="15">
      <c r="B1182" s="57">
        <v>42542</v>
      </c>
      <c r="C1182" s="54">
        <v>378</v>
      </c>
    </row>
    <row r="1183" spans="2:3" ht="15">
      <c r="B1183" s="57">
        <v>42541</v>
      </c>
      <c r="C1183" s="54">
        <v>380</v>
      </c>
    </row>
    <row r="1184" spans="2:3" ht="15">
      <c r="B1184" s="57">
        <v>42538</v>
      </c>
      <c r="C1184" s="54">
        <v>392</v>
      </c>
    </row>
    <row r="1185" spans="2:3" ht="15">
      <c r="B1185" s="57">
        <v>42537</v>
      </c>
      <c r="C1185" s="54">
        <v>399</v>
      </c>
    </row>
    <row r="1186" spans="2:3" ht="15">
      <c r="B1186" s="57">
        <v>42536</v>
      </c>
      <c r="C1186" s="54">
        <v>395</v>
      </c>
    </row>
    <row r="1187" spans="2:3" ht="15">
      <c r="B1187" s="57">
        <v>42535</v>
      </c>
      <c r="C1187" s="54">
        <v>401</v>
      </c>
    </row>
    <row r="1188" spans="2:3" ht="15">
      <c r="B1188" s="57">
        <v>42534</v>
      </c>
      <c r="C1188" s="54">
        <v>389</v>
      </c>
    </row>
    <row r="1189" spans="2:3" ht="15">
      <c r="B1189" s="57">
        <v>42531</v>
      </c>
      <c r="C1189" s="54">
        <v>383</v>
      </c>
    </row>
    <row r="1190" spans="2:3" ht="15">
      <c r="B1190" s="57">
        <v>42530</v>
      </c>
      <c r="C1190" s="54">
        <v>375</v>
      </c>
    </row>
    <row r="1191" spans="2:3" ht="15">
      <c r="B1191" s="57">
        <v>42529</v>
      </c>
      <c r="C1191" s="54">
        <v>371</v>
      </c>
    </row>
    <row r="1192" spans="2:3" ht="15">
      <c r="B1192" s="57">
        <v>42528</v>
      </c>
      <c r="C1192" s="54">
        <v>377</v>
      </c>
    </row>
    <row r="1193" spans="2:3" ht="15">
      <c r="B1193" s="57">
        <v>42527</v>
      </c>
      <c r="C1193" s="54">
        <v>385</v>
      </c>
    </row>
    <row r="1194" spans="2:3" ht="15">
      <c r="B1194" s="57">
        <v>42524</v>
      </c>
      <c r="C1194" s="54">
        <v>391</v>
      </c>
    </row>
    <row r="1195" spans="2:3" ht="15">
      <c r="B1195" s="57">
        <v>42523</v>
      </c>
      <c r="C1195" s="54">
        <v>392</v>
      </c>
    </row>
    <row r="1196" spans="2:3" ht="15">
      <c r="B1196" s="57">
        <v>42522</v>
      </c>
      <c r="C1196" s="54">
        <v>401</v>
      </c>
    </row>
    <row r="1197" spans="2:3" ht="15">
      <c r="B1197" s="57">
        <v>42521</v>
      </c>
      <c r="C1197" s="54">
        <v>404</v>
      </c>
    </row>
    <row r="1198" spans="2:3" ht="15">
      <c r="B1198" s="57">
        <v>42520</v>
      </c>
      <c r="C1198" s="54">
        <v>391</v>
      </c>
    </row>
    <row r="1199" spans="2:3" ht="15">
      <c r="B1199" s="57">
        <v>42517</v>
      </c>
      <c r="C1199" s="54">
        <v>391</v>
      </c>
    </row>
    <row r="1200" spans="2:3" ht="15">
      <c r="B1200" s="57">
        <v>42516</v>
      </c>
      <c r="C1200" s="54">
        <v>395</v>
      </c>
    </row>
    <row r="1201" spans="2:3" ht="15">
      <c r="B1201" s="57">
        <v>42515</v>
      </c>
      <c r="C1201" s="54">
        <v>391</v>
      </c>
    </row>
    <row r="1202" spans="2:3" ht="15">
      <c r="B1202" s="57">
        <v>42514</v>
      </c>
      <c r="C1202" s="54">
        <v>395</v>
      </c>
    </row>
    <row r="1203" spans="2:3" ht="15">
      <c r="B1203" s="57">
        <v>42513</v>
      </c>
      <c r="C1203" s="54">
        <v>397</v>
      </c>
    </row>
    <row r="1204" spans="2:3" ht="15">
      <c r="B1204" s="57">
        <v>42510</v>
      </c>
      <c r="C1204" s="54">
        <v>392</v>
      </c>
    </row>
    <row r="1205" spans="2:3" ht="15">
      <c r="B1205" s="57">
        <v>42509</v>
      </c>
      <c r="C1205" s="54">
        <v>394</v>
      </c>
    </row>
    <row r="1206" spans="2:3" ht="15">
      <c r="B1206" s="57">
        <v>42508</v>
      </c>
      <c r="C1206" s="54">
        <v>377</v>
      </c>
    </row>
    <row r="1207" spans="2:3" ht="15">
      <c r="B1207" s="57">
        <v>42507</v>
      </c>
      <c r="C1207" s="54">
        <v>374</v>
      </c>
    </row>
    <row r="1208" spans="2:3" ht="15">
      <c r="B1208" s="57">
        <v>42506</v>
      </c>
      <c r="C1208" s="54">
        <v>375</v>
      </c>
    </row>
    <row r="1209" spans="2:3" ht="15">
      <c r="B1209" s="57">
        <v>42503</v>
      </c>
      <c r="C1209" s="54">
        <v>382</v>
      </c>
    </row>
    <row r="1210" spans="2:3" ht="15">
      <c r="B1210" s="57">
        <v>42502</v>
      </c>
      <c r="C1210" s="54">
        <v>376</v>
      </c>
    </row>
    <row r="1211" spans="2:3" ht="15">
      <c r="B1211" s="57">
        <v>42501</v>
      </c>
      <c r="C1211" s="54">
        <v>379</v>
      </c>
    </row>
    <row r="1212" spans="2:3" ht="15">
      <c r="B1212" s="57">
        <v>42500</v>
      </c>
      <c r="C1212" s="54">
        <v>387</v>
      </c>
    </row>
    <row r="1213" spans="2:3" ht="15">
      <c r="B1213" s="57">
        <v>42499</v>
      </c>
      <c r="C1213" s="54">
        <v>394</v>
      </c>
    </row>
    <row r="1214" spans="2:3" ht="15">
      <c r="B1214" s="57">
        <v>42496</v>
      </c>
      <c r="C1214" s="54">
        <v>390</v>
      </c>
    </row>
    <row r="1215" spans="2:3" ht="15">
      <c r="B1215" s="57">
        <v>42495</v>
      </c>
      <c r="C1215" s="54">
        <v>397</v>
      </c>
    </row>
    <row r="1216" spans="2:3" ht="15">
      <c r="B1216" s="57">
        <v>42494</v>
      </c>
      <c r="C1216" s="54">
        <v>395</v>
      </c>
    </row>
    <row r="1217" spans="2:3" ht="15">
      <c r="B1217" s="57">
        <v>42493</v>
      </c>
      <c r="C1217" s="54">
        <v>392</v>
      </c>
    </row>
    <row r="1218" spans="2:3" ht="15">
      <c r="B1218" s="57">
        <v>42492</v>
      </c>
      <c r="C1218" s="54">
        <v>382</v>
      </c>
    </row>
    <row r="1219" spans="2:3" ht="15">
      <c r="B1219" s="57">
        <v>42489</v>
      </c>
      <c r="C1219" s="54">
        <v>385</v>
      </c>
    </row>
    <row r="1220" spans="2:3" ht="15">
      <c r="B1220" s="57">
        <v>42488</v>
      </c>
      <c r="C1220" s="54">
        <v>385</v>
      </c>
    </row>
    <row r="1221" spans="2:3" ht="15">
      <c r="B1221" s="57">
        <v>42487</v>
      </c>
      <c r="C1221" s="54">
        <v>382</v>
      </c>
    </row>
    <row r="1222" spans="2:3" ht="15">
      <c r="B1222" s="57">
        <v>42486</v>
      </c>
      <c r="C1222" s="54">
        <v>397</v>
      </c>
    </row>
    <row r="1223" spans="2:3" ht="15">
      <c r="B1223" s="57">
        <v>42485</v>
      </c>
      <c r="C1223" s="54">
        <v>403</v>
      </c>
    </row>
    <row r="1224" spans="2:3" ht="15">
      <c r="B1224" s="57">
        <v>42482</v>
      </c>
      <c r="C1224" s="54">
        <v>406</v>
      </c>
    </row>
    <row r="1225" spans="2:3" ht="15">
      <c r="B1225" s="57">
        <v>42481</v>
      </c>
      <c r="C1225" s="54">
        <v>400</v>
      </c>
    </row>
    <row r="1226" spans="2:3" ht="15">
      <c r="B1226" s="57">
        <v>42480</v>
      </c>
      <c r="C1226" s="54">
        <v>385</v>
      </c>
    </row>
    <row r="1227" spans="2:3" ht="15">
      <c r="B1227" s="57">
        <v>42479</v>
      </c>
      <c r="C1227" s="54">
        <v>390</v>
      </c>
    </row>
    <row r="1228" spans="2:3" ht="15">
      <c r="B1228" s="57">
        <v>42478</v>
      </c>
      <c r="C1228" s="54">
        <v>394</v>
      </c>
    </row>
    <row r="1229" spans="2:3" ht="15">
      <c r="B1229" s="57">
        <v>42475</v>
      </c>
      <c r="C1229" s="54">
        <v>387</v>
      </c>
    </row>
    <row r="1230" spans="2:3" ht="15">
      <c r="B1230" s="57">
        <v>42474</v>
      </c>
      <c r="C1230" s="54">
        <v>382</v>
      </c>
    </row>
    <row r="1231" spans="2:3" ht="15">
      <c r="B1231" s="57">
        <v>42473</v>
      </c>
      <c r="C1231" s="54">
        <v>387</v>
      </c>
    </row>
    <row r="1232" spans="2:3" ht="15">
      <c r="B1232" s="57">
        <v>42472</v>
      </c>
      <c r="C1232" s="54">
        <v>397</v>
      </c>
    </row>
    <row r="1233" spans="2:3" ht="15">
      <c r="B1233" s="57">
        <v>42471</v>
      </c>
      <c r="C1233" s="54">
        <v>416</v>
      </c>
    </row>
    <row r="1234" spans="2:3" ht="15">
      <c r="B1234" s="57">
        <v>42468</v>
      </c>
      <c r="C1234" s="54">
        <v>440</v>
      </c>
    </row>
    <row r="1235" spans="2:3" ht="15">
      <c r="B1235" s="57">
        <v>42467</v>
      </c>
      <c r="C1235" s="54">
        <v>449</v>
      </c>
    </row>
    <row r="1236" spans="2:3" ht="15">
      <c r="B1236" s="57">
        <v>42466</v>
      </c>
      <c r="C1236" s="54">
        <v>430</v>
      </c>
    </row>
    <row r="1237" spans="2:3" ht="15">
      <c r="B1237" s="57">
        <v>42465</v>
      </c>
      <c r="C1237" s="54">
        <v>432</v>
      </c>
    </row>
    <row r="1238" spans="2:3" ht="15">
      <c r="B1238" s="57">
        <v>42464</v>
      </c>
      <c r="C1238" s="54">
        <v>413</v>
      </c>
    </row>
    <row r="1239" spans="2:3" ht="15">
      <c r="B1239" s="57">
        <v>42461</v>
      </c>
      <c r="C1239" s="54">
        <v>404</v>
      </c>
    </row>
    <row r="1240" spans="2:3" ht="15">
      <c r="B1240" s="57">
        <v>42460</v>
      </c>
      <c r="C1240" s="54">
        <v>409</v>
      </c>
    </row>
    <row r="1241" spans="2:3" ht="15">
      <c r="B1241" s="57">
        <v>42459</v>
      </c>
      <c r="C1241" s="54">
        <v>404</v>
      </c>
    </row>
    <row r="1242" spans="2:3" ht="15">
      <c r="B1242" s="57">
        <v>42458</v>
      </c>
      <c r="C1242" s="54">
        <v>416</v>
      </c>
    </row>
    <row r="1243" spans="2:3" ht="15">
      <c r="B1243" s="57">
        <v>42457</v>
      </c>
      <c r="C1243" s="54">
        <v>419</v>
      </c>
    </row>
    <row r="1244" spans="2:3" ht="15">
      <c r="B1244" s="57">
        <v>42453</v>
      </c>
      <c r="C1244" s="54">
        <v>427</v>
      </c>
    </row>
    <row r="1245" spans="2:3" ht="15">
      <c r="B1245" s="57">
        <v>42452</v>
      </c>
      <c r="C1245" s="54">
        <v>419</v>
      </c>
    </row>
    <row r="1246" spans="2:3" ht="15">
      <c r="B1246" s="57">
        <v>42451</v>
      </c>
      <c r="C1246" s="54">
        <v>391</v>
      </c>
    </row>
    <row r="1247" spans="2:3" ht="15">
      <c r="B1247" s="57">
        <v>42450</v>
      </c>
      <c r="C1247" s="54">
        <v>392</v>
      </c>
    </row>
    <row r="1248" spans="2:3" ht="15">
      <c r="B1248" s="57">
        <v>42447</v>
      </c>
      <c r="C1248" s="54">
        <v>409</v>
      </c>
    </row>
    <row r="1249" spans="2:3" ht="15">
      <c r="B1249" s="57">
        <v>42446</v>
      </c>
      <c r="C1249" s="54">
        <v>435</v>
      </c>
    </row>
    <row r="1250" spans="2:3" ht="15">
      <c r="B1250" s="57">
        <v>42445</v>
      </c>
      <c r="C1250" s="54">
        <v>457</v>
      </c>
    </row>
    <row r="1251" spans="2:3" ht="15">
      <c r="B1251" s="57">
        <v>42444</v>
      </c>
      <c r="C1251" s="54">
        <v>459</v>
      </c>
    </row>
    <row r="1252" spans="2:3" ht="15">
      <c r="B1252" s="57">
        <v>42443</v>
      </c>
      <c r="C1252" s="54">
        <v>437</v>
      </c>
    </row>
    <row r="1253" spans="2:3" ht="15">
      <c r="B1253" s="57">
        <v>42440</v>
      </c>
      <c r="C1253" s="54">
        <v>427</v>
      </c>
    </row>
    <row r="1254" spans="2:3" ht="15">
      <c r="B1254" s="57">
        <v>42439</v>
      </c>
      <c r="C1254" s="54">
        <v>434</v>
      </c>
    </row>
    <row r="1255" spans="2:3" ht="15">
      <c r="B1255" s="57">
        <v>42438</v>
      </c>
      <c r="C1255" s="54">
        <v>440</v>
      </c>
    </row>
    <row r="1256" spans="2:3" ht="15">
      <c r="B1256" s="57">
        <v>42437</v>
      </c>
      <c r="C1256" s="54">
        <v>460</v>
      </c>
    </row>
    <row r="1257" spans="2:3" ht="15">
      <c r="B1257" s="57">
        <v>42436</v>
      </c>
      <c r="C1257" s="54">
        <v>452</v>
      </c>
    </row>
    <row r="1258" spans="2:3" ht="15">
      <c r="B1258" s="57">
        <v>42433</v>
      </c>
      <c r="C1258" s="54">
        <v>447</v>
      </c>
    </row>
    <row r="1259" spans="2:3" ht="15">
      <c r="B1259" s="57">
        <v>42432</v>
      </c>
      <c r="C1259" s="54">
        <v>462</v>
      </c>
    </row>
    <row r="1260" spans="2:3" ht="15">
      <c r="B1260" s="57">
        <v>42431</v>
      </c>
      <c r="C1260" s="54">
        <v>485</v>
      </c>
    </row>
    <row r="1261" spans="2:3" ht="15">
      <c r="B1261" s="57">
        <v>42430</v>
      </c>
      <c r="C1261" s="54">
        <v>489</v>
      </c>
    </row>
    <row r="1262" spans="2:3" ht="15">
      <c r="B1262" s="57">
        <v>42429</v>
      </c>
      <c r="C1262" s="54">
        <v>502</v>
      </c>
    </row>
    <row r="1263" spans="2:3" ht="15">
      <c r="B1263" s="57">
        <v>42426</v>
      </c>
      <c r="C1263" s="54">
        <v>506</v>
      </c>
    </row>
    <row r="1264" spans="2:3" ht="15">
      <c r="B1264" s="57">
        <v>42425</v>
      </c>
      <c r="C1264" s="54">
        <v>513</v>
      </c>
    </row>
    <row r="1265" spans="2:3" ht="15">
      <c r="B1265" s="57">
        <v>42424</v>
      </c>
      <c r="C1265" s="54">
        <v>506</v>
      </c>
    </row>
    <row r="1266" spans="2:3" ht="15">
      <c r="B1266" s="57">
        <v>42423</v>
      </c>
      <c r="C1266" s="54">
        <v>519</v>
      </c>
    </row>
    <row r="1267" spans="2:3" ht="15">
      <c r="B1267" s="57">
        <v>42422</v>
      </c>
      <c r="C1267" s="54">
        <v>521</v>
      </c>
    </row>
    <row r="1268" spans="2:3" ht="15">
      <c r="B1268" s="57">
        <v>42419</v>
      </c>
      <c r="C1268" s="54">
        <v>529</v>
      </c>
    </row>
    <row r="1269" spans="2:3" ht="15">
      <c r="B1269" s="57">
        <v>42418</v>
      </c>
      <c r="C1269" s="54">
        <v>539</v>
      </c>
    </row>
    <row r="1270" spans="2:3" ht="15">
      <c r="B1270" s="57">
        <v>42417</v>
      </c>
      <c r="C1270" s="54">
        <v>535</v>
      </c>
    </row>
    <row r="1271" spans="2:3" ht="15">
      <c r="B1271" s="57">
        <v>42416</v>
      </c>
      <c r="C1271" s="54">
        <v>549</v>
      </c>
    </row>
    <row r="1272" spans="2:3" ht="15">
      <c r="B1272" s="57">
        <v>42415</v>
      </c>
      <c r="C1272" s="54">
        <v>554</v>
      </c>
    </row>
    <row r="1273" spans="2:3" ht="15">
      <c r="B1273" s="57">
        <v>42412</v>
      </c>
      <c r="C1273" s="54">
        <v>554</v>
      </c>
    </row>
    <row r="1274" spans="2:3" ht="15">
      <c r="B1274" s="57">
        <v>42411</v>
      </c>
      <c r="C1274" s="54">
        <v>569</v>
      </c>
    </row>
    <row r="1275" spans="2:3" ht="15">
      <c r="B1275" s="57">
        <v>42410</v>
      </c>
      <c r="C1275" s="54">
        <v>554</v>
      </c>
    </row>
    <row r="1276" spans="2:3" ht="15">
      <c r="B1276" s="57">
        <v>42409</v>
      </c>
      <c r="C1276" s="54">
        <v>547</v>
      </c>
    </row>
    <row r="1277" spans="2:3" ht="15">
      <c r="B1277" s="57">
        <v>42408</v>
      </c>
      <c r="C1277" s="54">
        <v>548</v>
      </c>
    </row>
    <row r="1278" spans="2:3" ht="15">
      <c r="B1278" s="57">
        <v>42405</v>
      </c>
      <c r="C1278" s="54">
        <v>521</v>
      </c>
    </row>
    <row r="1279" spans="2:3" ht="15">
      <c r="B1279" s="57">
        <v>42404</v>
      </c>
      <c r="C1279" s="54">
        <v>523</v>
      </c>
    </row>
    <row r="1280" spans="2:3" ht="15">
      <c r="B1280" s="57">
        <v>42403</v>
      </c>
      <c r="C1280" s="54">
        <v>525</v>
      </c>
    </row>
    <row r="1281" spans="2:3" ht="15">
      <c r="B1281" s="57">
        <v>42402</v>
      </c>
      <c r="C1281" s="54">
        <v>530</v>
      </c>
    </row>
    <row r="1282" spans="2:3" ht="15">
      <c r="B1282" s="57">
        <v>42401</v>
      </c>
      <c r="C1282" s="54">
        <v>513</v>
      </c>
    </row>
    <row r="1283" spans="2:3" ht="15">
      <c r="B1283" s="57">
        <v>42398</v>
      </c>
      <c r="C1283" s="54">
        <v>512</v>
      </c>
    </row>
    <row r="1284" spans="2:3" ht="15">
      <c r="B1284" s="57">
        <v>42397</v>
      </c>
      <c r="C1284" s="54">
        <v>499</v>
      </c>
    </row>
    <row r="1285" spans="2:3" ht="15">
      <c r="B1285" s="57">
        <v>42396</v>
      </c>
      <c r="C1285" s="54">
        <v>503</v>
      </c>
    </row>
    <row r="1286" spans="2:3" ht="15">
      <c r="B1286" s="57">
        <v>42395</v>
      </c>
      <c r="C1286" s="54">
        <v>511</v>
      </c>
    </row>
    <row r="1287" spans="2:3" ht="15">
      <c r="B1287" s="57">
        <v>42394</v>
      </c>
      <c r="C1287" s="54">
        <v>523</v>
      </c>
    </row>
    <row r="1288" spans="2:3" ht="15">
      <c r="B1288" s="57">
        <v>42391</v>
      </c>
      <c r="C1288" s="54">
        <v>514</v>
      </c>
    </row>
    <row r="1289" spans="2:3" ht="15">
      <c r="B1289" s="57">
        <v>42390</v>
      </c>
      <c r="C1289" s="54">
        <v>534</v>
      </c>
    </row>
    <row r="1290" spans="2:3" ht="15">
      <c r="B1290" s="57">
        <v>42389</v>
      </c>
      <c r="C1290" s="54">
        <v>544</v>
      </c>
    </row>
    <row r="1291" spans="2:3" ht="15">
      <c r="B1291" s="57">
        <v>42388</v>
      </c>
      <c r="C1291" s="54">
        <v>533</v>
      </c>
    </row>
    <row r="1292" spans="2:3" ht="15">
      <c r="B1292" s="57">
        <v>42387</v>
      </c>
      <c r="C1292" s="54">
        <v>533</v>
      </c>
    </row>
    <row r="1293" spans="2:3" ht="15">
      <c r="B1293" s="57">
        <v>42384</v>
      </c>
      <c r="C1293" s="54">
        <v>533</v>
      </c>
    </row>
    <row r="1294" spans="2:3" ht="15">
      <c r="B1294" s="57">
        <v>42383</v>
      </c>
      <c r="C1294" s="54">
        <v>512</v>
      </c>
    </row>
    <row r="1295" spans="2:3" ht="15">
      <c r="B1295" s="57">
        <v>42382</v>
      </c>
      <c r="C1295" s="54">
        <v>521</v>
      </c>
    </row>
    <row r="1296" spans="2:3" ht="15">
      <c r="B1296" s="57">
        <v>42381</v>
      </c>
      <c r="C1296" s="54">
        <v>506</v>
      </c>
    </row>
    <row r="1297" spans="2:3" ht="15">
      <c r="B1297" s="57">
        <v>42380</v>
      </c>
      <c r="C1297" s="54">
        <v>506</v>
      </c>
    </row>
    <row r="1298" spans="2:3" ht="15">
      <c r="B1298" s="57">
        <v>42377</v>
      </c>
      <c r="C1298" s="54">
        <v>512</v>
      </c>
    </row>
    <row r="1299" spans="2:3" ht="15">
      <c r="B1299" s="57">
        <v>42376</v>
      </c>
      <c r="C1299" s="54">
        <v>506</v>
      </c>
    </row>
    <row r="1300" spans="2:3" ht="15">
      <c r="B1300" s="57">
        <v>42375</v>
      </c>
      <c r="C1300" s="54">
        <v>505</v>
      </c>
    </row>
    <row r="1301" spans="2:3" ht="15">
      <c r="B1301" s="57">
        <v>42374</v>
      </c>
      <c r="C1301" s="54">
        <v>497</v>
      </c>
    </row>
    <row r="1302" spans="2:3" ht="15">
      <c r="B1302" s="57">
        <v>42373</v>
      </c>
      <c r="C1302" s="54">
        <v>532</v>
      </c>
    </row>
    <row r="1303" spans="2:3" ht="15">
      <c r="B1303" s="57">
        <v>42369</v>
      </c>
      <c r="C1303" s="54">
        <v>523</v>
      </c>
    </row>
    <row r="1304" spans="2:3" ht="15">
      <c r="B1304" s="57">
        <v>42368</v>
      </c>
      <c r="C1304" s="54">
        <v>516</v>
      </c>
    </row>
    <row r="1305" spans="2:3" ht="15">
      <c r="B1305" s="57">
        <v>42367</v>
      </c>
      <c r="C1305" s="54">
        <v>506</v>
      </c>
    </row>
    <row r="1306" spans="2:3" ht="15">
      <c r="B1306" s="57">
        <v>42366</v>
      </c>
      <c r="C1306" s="54">
        <v>520</v>
      </c>
    </row>
    <row r="1307" spans="2:3" ht="15">
      <c r="B1307" s="57">
        <v>42362</v>
      </c>
      <c r="C1307" s="54">
        <v>518</v>
      </c>
    </row>
    <row r="1308" spans="2:3" ht="15">
      <c r="B1308" s="57">
        <v>42361</v>
      </c>
      <c r="C1308" s="54">
        <v>516</v>
      </c>
    </row>
    <row r="1309" spans="2:3" ht="15">
      <c r="B1309" s="57">
        <v>42360</v>
      </c>
      <c r="C1309" s="54">
        <v>521</v>
      </c>
    </row>
    <row r="1310" spans="2:3" ht="15">
      <c r="B1310" s="57">
        <v>42359</v>
      </c>
      <c r="C1310" s="54">
        <v>545</v>
      </c>
    </row>
    <row r="1311" spans="2:3" ht="15">
      <c r="B1311" s="57">
        <v>42356</v>
      </c>
      <c r="C1311" s="54">
        <v>524</v>
      </c>
    </row>
    <row r="1312" spans="2:3" ht="15">
      <c r="B1312" s="57">
        <v>42355</v>
      </c>
      <c r="C1312" s="54">
        <v>498</v>
      </c>
    </row>
    <row r="1313" spans="2:3" ht="15">
      <c r="B1313" s="57">
        <v>42354</v>
      </c>
      <c r="C1313" s="54">
        <v>499</v>
      </c>
    </row>
    <row r="1314" spans="2:3" ht="15">
      <c r="B1314" s="57">
        <v>42353</v>
      </c>
      <c r="C1314" s="54">
        <v>465</v>
      </c>
    </row>
    <row r="1315" spans="2:3" ht="15">
      <c r="B1315" s="57">
        <v>42352</v>
      </c>
      <c r="C1315" s="54">
        <v>484</v>
      </c>
    </row>
    <row r="1316" spans="2:3" ht="15">
      <c r="B1316" s="57">
        <v>42349</v>
      </c>
      <c r="C1316" s="54">
        <v>501</v>
      </c>
    </row>
    <row r="1317" spans="2:3" ht="15">
      <c r="B1317" s="57">
        <v>42348</v>
      </c>
      <c r="C1317" s="54">
        <v>473</v>
      </c>
    </row>
    <row r="1318" spans="2:3" ht="15">
      <c r="B1318" s="57">
        <v>42347</v>
      </c>
      <c r="C1318" s="54">
        <v>458</v>
      </c>
    </row>
    <row r="1319" spans="2:3" ht="15">
      <c r="B1319" s="57">
        <v>42346</v>
      </c>
      <c r="C1319" s="54">
        <v>453</v>
      </c>
    </row>
    <row r="1320" spans="2:3" ht="15">
      <c r="B1320" s="57">
        <v>42345</v>
      </c>
      <c r="C1320" s="54">
        <v>444</v>
      </c>
    </row>
    <row r="1321" spans="2:3" ht="15">
      <c r="B1321" s="57">
        <v>42342</v>
      </c>
      <c r="C1321" s="54">
        <v>435</v>
      </c>
    </row>
    <row r="1322" spans="2:3" ht="15">
      <c r="B1322" s="57">
        <v>42341</v>
      </c>
      <c r="C1322" s="54">
        <v>438</v>
      </c>
    </row>
    <row r="1323" spans="2:3" ht="15">
      <c r="B1323" s="57">
        <v>42340</v>
      </c>
      <c r="C1323" s="54">
        <v>440</v>
      </c>
    </row>
    <row r="1324" spans="2:3" ht="15">
      <c r="B1324" s="57">
        <v>42339</v>
      </c>
      <c r="C1324" s="54">
        <v>436</v>
      </c>
    </row>
    <row r="1325" spans="2:3" ht="15">
      <c r="B1325" s="57">
        <v>42338</v>
      </c>
      <c r="C1325" s="54">
        <v>432</v>
      </c>
    </row>
    <row r="1326" spans="2:3" ht="15">
      <c r="B1326" s="57">
        <v>42335</v>
      </c>
      <c r="C1326" s="54">
        <v>409</v>
      </c>
    </row>
    <row r="1327" spans="2:3" ht="15">
      <c r="B1327" s="57">
        <v>42334</v>
      </c>
      <c r="C1327" s="54">
        <v>411</v>
      </c>
    </row>
    <row r="1328" spans="2:3" ht="15">
      <c r="B1328" s="57">
        <v>42333</v>
      </c>
      <c r="C1328" s="54">
        <v>411</v>
      </c>
    </row>
    <row r="1329" spans="2:3" ht="15">
      <c r="B1329" s="57">
        <v>42332</v>
      </c>
      <c r="C1329" s="54">
        <v>393</v>
      </c>
    </row>
    <row r="1330" spans="2:3" ht="15">
      <c r="B1330" s="57">
        <v>42331</v>
      </c>
      <c r="C1330" s="54">
        <v>397</v>
      </c>
    </row>
    <row r="1331" spans="2:3" ht="15">
      <c r="B1331" s="57">
        <v>42328</v>
      </c>
      <c r="C1331" s="54">
        <v>386</v>
      </c>
    </row>
    <row r="1332" spans="2:3" ht="15">
      <c r="B1332" s="57">
        <v>42327</v>
      </c>
      <c r="C1332" s="54">
        <v>381</v>
      </c>
    </row>
    <row r="1333" spans="2:3" ht="15">
      <c r="B1333" s="57">
        <v>42326</v>
      </c>
      <c r="C1333" s="54">
        <v>395</v>
      </c>
    </row>
    <row r="1334" spans="2:3" ht="15">
      <c r="B1334" s="57">
        <v>42325</v>
      </c>
      <c r="C1334" s="54">
        <v>399</v>
      </c>
    </row>
    <row r="1335" spans="2:3" ht="15">
      <c r="B1335" s="57">
        <v>42324</v>
      </c>
      <c r="C1335" s="54">
        <v>410</v>
      </c>
    </row>
    <row r="1336" spans="2:3" ht="15">
      <c r="B1336" s="57">
        <v>42321</v>
      </c>
      <c r="C1336" s="54">
        <v>415</v>
      </c>
    </row>
    <row r="1337" spans="2:3" ht="15">
      <c r="B1337" s="57">
        <v>42320</v>
      </c>
      <c r="C1337" s="54">
        <v>398</v>
      </c>
    </row>
    <row r="1338" spans="2:3" ht="15">
      <c r="B1338" s="57">
        <v>42319</v>
      </c>
      <c r="C1338" s="54">
        <v>396</v>
      </c>
    </row>
    <row r="1339" spans="2:3" ht="15">
      <c r="B1339" s="57">
        <v>42318</v>
      </c>
      <c r="C1339" s="54">
        <v>396</v>
      </c>
    </row>
    <row r="1340" spans="2:3" ht="15">
      <c r="B1340" s="57">
        <v>42317</v>
      </c>
      <c r="C1340" s="54">
        <v>403</v>
      </c>
    </row>
    <row r="1341" spans="2:3" ht="15">
      <c r="B1341" s="57">
        <v>42314</v>
      </c>
      <c r="C1341" s="54">
        <v>393</v>
      </c>
    </row>
    <row r="1342" spans="2:3" ht="15">
      <c r="B1342" s="57">
        <v>42313</v>
      </c>
      <c r="C1342" s="54">
        <v>387</v>
      </c>
    </row>
    <row r="1343" spans="2:3" ht="15">
      <c r="B1343" s="57">
        <v>42312</v>
      </c>
      <c r="C1343" s="54">
        <v>378</v>
      </c>
    </row>
    <row r="1344" spans="2:3" ht="15">
      <c r="B1344" s="57">
        <v>42311</v>
      </c>
      <c r="C1344" s="54">
        <v>376</v>
      </c>
    </row>
    <row r="1345" spans="2:3" ht="15">
      <c r="B1345" s="57">
        <v>42310</v>
      </c>
      <c r="C1345" s="54">
        <v>394</v>
      </c>
    </row>
    <row r="1346" spans="2:3" ht="15">
      <c r="B1346" s="57">
        <v>42307</v>
      </c>
      <c r="C1346" s="54">
        <v>410</v>
      </c>
    </row>
    <row r="1347" spans="2:3" ht="15">
      <c r="B1347" s="57">
        <v>42306</v>
      </c>
      <c r="C1347" s="54">
        <v>410</v>
      </c>
    </row>
    <row r="1348" spans="2:3" ht="15">
      <c r="B1348" s="57">
        <v>42305</v>
      </c>
      <c r="C1348" s="54">
        <v>414</v>
      </c>
    </row>
    <row r="1349" spans="2:3" ht="15">
      <c r="B1349" s="57">
        <v>42304</v>
      </c>
      <c r="C1349" s="54">
        <v>422</v>
      </c>
    </row>
    <row r="1350" spans="2:3" ht="15">
      <c r="B1350" s="57">
        <v>42303</v>
      </c>
      <c r="C1350" s="54">
        <v>418</v>
      </c>
    </row>
    <row r="1351" spans="2:3" ht="15">
      <c r="B1351" s="57">
        <v>42300</v>
      </c>
      <c r="C1351" s="54">
        <v>423</v>
      </c>
    </row>
    <row r="1352" spans="2:3" ht="15">
      <c r="B1352" s="57">
        <v>42299</v>
      </c>
      <c r="C1352" s="54">
        <v>437</v>
      </c>
    </row>
    <row r="1353" spans="2:3" ht="15">
      <c r="B1353" s="57">
        <v>42298</v>
      </c>
      <c r="C1353" s="54">
        <v>450</v>
      </c>
    </row>
    <row r="1354" spans="2:3" ht="15">
      <c r="B1354" s="57">
        <v>42297</v>
      </c>
      <c r="C1354" s="54">
        <v>454</v>
      </c>
    </row>
    <row r="1355" spans="2:3" ht="15">
      <c r="B1355" s="57">
        <v>42296</v>
      </c>
      <c r="C1355" s="54">
        <v>438</v>
      </c>
    </row>
    <row r="1356" spans="2:3" ht="15">
      <c r="B1356" s="57">
        <v>42293</v>
      </c>
      <c r="C1356" s="54">
        <v>419</v>
      </c>
    </row>
    <row r="1357" spans="2:3" ht="15">
      <c r="B1357" s="57">
        <v>42292</v>
      </c>
      <c r="C1357" s="54">
        <v>408</v>
      </c>
    </row>
    <row r="1358" spans="2:3" ht="15">
      <c r="B1358" s="57">
        <v>42291</v>
      </c>
      <c r="C1358" s="54">
        <v>411</v>
      </c>
    </row>
    <row r="1359" spans="2:3" ht="15">
      <c r="B1359" s="57">
        <v>42290</v>
      </c>
      <c r="C1359" s="54">
        <v>408</v>
      </c>
    </row>
    <row r="1360" spans="2:3" ht="15">
      <c r="B1360" s="57">
        <v>42289</v>
      </c>
      <c r="C1360" s="54">
        <v>383</v>
      </c>
    </row>
    <row r="1361" spans="2:3" ht="15">
      <c r="B1361" s="57">
        <v>42286</v>
      </c>
      <c r="C1361" s="54">
        <v>383</v>
      </c>
    </row>
    <row r="1362" spans="2:3" ht="15">
      <c r="B1362" s="57">
        <v>42285</v>
      </c>
      <c r="C1362" s="54">
        <v>389</v>
      </c>
    </row>
    <row r="1363" spans="2:3" ht="15">
      <c r="B1363" s="57">
        <v>42284</v>
      </c>
      <c r="C1363" s="54">
        <v>405</v>
      </c>
    </row>
    <row r="1364" spans="2:3" ht="15">
      <c r="B1364" s="57">
        <v>42283</v>
      </c>
      <c r="C1364" s="54">
        <v>386</v>
      </c>
    </row>
    <row r="1365" spans="2:3" ht="15">
      <c r="B1365" s="57">
        <v>42282</v>
      </c>
      <c r="C1365" s="54">
        <v>388</v>
      </c>
    </row>
    <row r="1366" spans="2:3" ht="15">
      <c r="B1366" s="57">
        <v>42279</v>
      </c>
      <c r="C1366" s="54">
        <v>406</v>
      </c>
    </row>
    <row r="1367" spans="2:3" ht="15">
      <c r="B1367" s="57">
        <v>42278</v>
      </c>
      <c r="C1367" s="54">
        <v>421</v>
      </c>
    </row>
    <row r="1368" spans="2:3" ht="15">
      <c r="B1368" s="57">
        <v>42277</v>
      </c>
      <c r="C1368" s="54">
        <v>442</v>
      </c>
    </row>
    <row r="1369" spans="2:3" ht="15">
      <c r="B1369" s="57">
        <v>42276</v>
      </c>
      <c r="C1369" s="54">
        <v>485</v>
      </c>
    </row>
    <row r="1370" spans="2:3" ht="15">
      <c r="B1370" s="57">
        <v>42275</v>
      </c>
      <c r="C1370" s="54">
        <v>489</v>
      </c>
    </row>
    <row r="1371" spans="2:3" ht="15">
      <c r="B1371" s="57">
        <v>42272</v>
      </c>
      <c r="C1371" s="54">
        <v>453</v>
      </c>
    </row>
    <row r="1372" spans="2:3" ht="15">
      <c r="B1372" s="57">
        <v>42271</v>
      </c>
      <c r="C1372" s="54">
        <v>450</v>
      </c>
    </row>
    <row r="1373" spans="2:3" ht="15">
      <c r="B1373" s="57">
        <v>42270</v>
      </c>
      <c r="C1373" s="54">
        <v>454</v>
      </c>
    </row>
    <row r="1374" spans="2:3" ht="15">
      <c r="B1374" s="57">
        <v>42269</v>
      </c>
      <c r="C1374" s="54">
        <v>443</v>
      </c>
    </row>
    <row r="1375" spans="2:3" ht="15">
      <c r="B1375" s="57">
        <v>42268</v>
      </c>
      <c r="C1375" s="54">
        <v>422</v>
      </c>
    </row>
    <row r="1376" spans="2:3" ht="15">
      <c r="B1376" s="57">
        <v>42265</v>
      </c>
      <c r="C1376" s="54">
        <v>397</v>
      </c>
    </row>
    <row r="1377" spans="2:3" ht="15">
      <c r="B1377" s="57">
        <v>42264</v>
      </c>
      <c r="C1377" s="54">
        <v>376</v>
      </c>
    </row>
    <row r="1378" spans="2:3" ht="15">
      <c r="B1378" s="57">
        <v>42263</v>
      </c>
      <c r="C1378" s="54">
        <v>374</v>
      </c>
    </row>
    <row r="1379" spans="2:3" ht="15">
      <c r="B1379" s="57">
        <v>42262</v>
      </c>
      <c r="C1379" s="54">
        <v>377</v>
      </c>
    </row>
    <row r="1380" spans="2:3" ht="15">
      <c r="B1380" s="57">
        <v>42261</v>
      </c>
      <c r="C1380" s="54">
        <v>389</v>
      </c>
    </row>
    <row r="1381" spans="2:3" ht="15">
      <c r="B1381" s="57">
        <v>42258</v>
      </c>
      <c r="C1381" s="54">
        <v>390</v>
      </c>
    </row>
    <row r="1382" spans="2:3" ht="15">
      <c r="B1382" s="57">
        <v>42257</v>
      </c>
      <c r="C1382" s="54">
        <v>388</v>
      </c>
    </row>
    <row r="1383" spans="2:3" ht="15">
      <c r="B1383" s="57">
        <v>42256</v>
      </c>
      <c r="C1383" s="54">
        <v>363</v>
      </c>
    </row>
    <row r="1384" spans="2:3" ht="15">
      <c r="B1384" s="57">
        <v>42255</v>
      </c>
      <c r="C1384" s="54">
        <v>372</v>
      </c>
    </row>
    <row r="1385" spans="2:3" ht="15">
      <c r="B1385" s="57">
        <v>42254</v>
      </c>
      <c r="C1385" s="54">
        <v>381</v>
      </c>
    </row>
    <row r="1386" spans="2:3" ht="15">
      <c r="B1386" s="57">
        <v>42251</v>
      </c>
      <c r="C1386" s="54">
        <v>381</v>
      </c>
    </row>
    <row r="1387" spans="2:3" ht="15">
      <c r="B1387" s="57">
        <v>42250</v>
      </c>
      <c r="C1387" s="54">
        <v>365</v>
      </c>
    </row>
    <row r="1388" spans="2:3" ht="15">
      <c r="B1388" s="57">
        <v>42249</v>
      </c>
      <c r="C1388" s="54">
        <v>367</v>
      </c>
    </row>
    <row r="1389" spans="2:3" ht="15">
      <c r="B1389" s="57">
        <v>42248</v>
      </c>
      <c r="C1389" s="54">
        <v>361</v>
      </c>
    </row>
    <row r="1390" spans="2:3" ht="15">
      <c r="B1390" s="57">
        <v>42247</v>
      </c>
      <c r="C1390" s="54">
        <v>340</v>
      </c>
    </row>
    <row r="1391" spans="2:3" ht="15">
      <c r="B1391" s="57">
        <v>42244</v>
      </c>
      <c r="C1391" s="54">
        <v>334</v>
      </c>
    </row>
    <row r="1392" spans="2:3" ht="15">
      <c r="B1392" s="57">
        <v>42243</v>
      </c>
      <c r="C1392" s="54">
        <v>338</v>
      </c>
    </row>
    <row r="1393" spans="2:3" ht="15">
      <c r="B1393" s="57">
        <v>42242</v>
      </c>
      <c r="C1393" s="54">
        <v>358</v>
      </c>
    </row>
    <row r="1394" spans="2:3" ht="15">
      <c r="B1394" s="57">
        <v>42241</v>
      </c>
      <c r="C1394" s="54">
        <v>352</v>
      </c>
    </row>
    <row r="1395" spans="2:3" ht="15">
      <c r="B1395" s="57">
        <v>42240</v>
      </c>
      <c r="C1395" s="54">
        <v>369</v>
      </c>
    </row>
    <row r="1396" spans="2:3" ht="15">
      <c r="B1396" s="57">
        <v>42237</v>
      </c>
      <c r="C1396" s="54">
        <v>351</v>
      </c>
    </row>
    <row r="1397" spans="2:3" ht="15">
      <c r="B1397" s="57">
        <v>42236</v>
      </c>
      <c r="C1397" s="54">
        <v>338</v>
      </c>
    </row>
    <row r="1398" spans="2:3" ht="15">
      <c r="B1398" s="57">
        <v>42235</v>
      </c>
      <c r="C1398" s="54">
        <v>329</v>
      </c>
    </row>
    <row r="1399" spans="2:3" ht="15">
      <c r="B1399" s="57">
        <v>42234</v>
      </c>
      <c r="C1399" s="54">
        <v>316</v>
      </c>
    </row>
    <row r="1400" spans="2:3" ht="15">
      <c r="B1400" s="57">
        <v>42233</v>
      </c>
      <c r="C1400" s="54">
        <v>316</v>
      </c>
    </row>
    <row r="1401" spans="2:3" ht="15">
      <c r="B1401" s="57">
        <v>42230</v>
      </c>
      <c r="C1401" s="54">
        <v>318</v>
      </c>
    </row>
    <row r="1402" spans="2:3" ht="15">
      <c r="B1402" s="57">
        <v>42229</v>
      </c>
      <c r="C1402" s="54">
        <v>322</v>
      </c>
    </row>
    <row r="1403" spans="2:3" ht="15">
      <c r="B1403" s="57">
        <v>42228</v>
      </c>
      <c r="C1403" s="54">
        <v>323</v>
      </c>
    </row>
    <row r="1404" spans="2:3" ht="15">
      <c r="B1404" s="57">
        <v>42227</v>
      </c>
      <c r="C1404" s="54">
        <v>342</v>
      </c>
    </row>
    <row r="1405" spans="2:3" ht="15">
      <c r="B1405" s="57">
        <v>42226</v>
      </c>
      <c r="C1405" s="54">
        <v>335</v>
      </c>
    </row>
    <row r="1406" spans="2:3" ht="15">
      <c r="B1406" s="57">
        <v>42223</v>
      </c>
      <c r="C1406" s="54">
        <v>343</v>
      </c>
    </row>
    <row r="1407" spans="2:3" ht="15">
      <c r="B1407" s="57">
        <v>42222</v>
      </c>
      <c r="C1407" s="54">
        <v>341</v>
      </c>
    </row>
    <row r="1408" spans="2:3" ht="15">
      <c r="B1408" s="57">
        <v>42221</v>
      </c>
      <c r="C1408" s="54">
        <v>317</v>
      </c>
    </row>
    <row r="1409" spans="2:3" ht="15">
      <c r="B1409" s="57">
        <v>42220</v>
      </c>
      <c r="C1409" s="54">
        <v>322</v>
      </c>
    </row>
    <row r="1410" spans="2:3" ht="15">
      <c r="B1410" s="57">
        <v>42219</v>
      </c>
      <c r="C1410" s="54">
        <v>323</v>
      </c>
    </row>
    <row r="1411" spans="2:3" ht="15">
      <c r="B1411" s="57">
        <v>42216</v>
      </c>
      <c r="C1411" s="54">
        <v>315</v>
      </c>
    </row>
    <row r="1412" spans="2:3" ht="15">
      <c r="B1412" s="57">
        <v>42215</v>
      </c>
      <c r="C1412" s="54">
        <v>339</v>
      </c>
    </row>
    <row r="1413" spans="2:3" ht="15">
      <c r="B1413" s="57">
        <v>42214</v>
      </c>
      <c r="C1413" s="54">
        <v>340</v>
      </c>
    </row>
    <row r="1414" spans="2:3" ht="15">
      <c r="B1414" s="57">
        <v>42213</v>
      </c>
      <c r="C1414" s="54">
        <v>350</v>
      </c>
    </row>
    <row r="1415" spans="2:3" ht="15">
      <c r="B1415" s="57">
        <v>42212</v>
      </c>
      <c r="C1415" s="54">
        <v>360</v>
      </c>
    </row>
    <row r="1416" spans="2:3" ht="15">
      <c r="B1416" s="57">
        <v>42209</v>
      </c>
      <c r="C1416" s="54">
        <v>353</v>
      </c>
    </row>
    <row r="1417" spans="2:3" ht="15">
      <c r="B1417" s="57">
        <v>42208</v>
      </c>
      <c r="C1417" s="54">
        <v>344</v>
      </c>
    </row>
    <row r="1418" spans="2:3" ht="15">
      <c r="B1418" s="57">
        <v>42207</v>
      </c>
      <c r="C1418" s="54">
        <v>328</v>
      </c>
    </row>
    <row r="1419" spans="2:3" ht="15">
      <c r="B1419" s="57">
        <v>42206</v>
      </c>
      <c r="C1419" s="54">
        <v>320</v>
      </c>
    </row>
    <row r="1420" spans="2:3" ht="15">
      <c r="B1420" s="57">
        <v>42205</v>
      </c>
      <c r="C1420" s="54">
        <v>318</v>
      </c>
    </row>
    <row r="1421" spans="2:3" ht="15">
      <c r="B1421" s="57">
        <v>42202</v>
      </c>
      <c r="C1421" s="54">
        <v>311</v>
      </c>
    </row>
    <row r="1422" spans="2:3" ht="15">
      <c r="B1422" s="57">
        <v>42201</v>
      </c>
      <c r="C1422" s="54">
        <v>306</v>
      </c>
    </row>
    <row r="1423" spans="2:3" ht="15">
      <c r="B1423" s="57">
        <v>42200</v>
      </c>
      <c r="C1423" s="54">
        <v>306</v>
      </c>
    </row>
    <row r="1424" spans="2:3" ht="15">
      <c r="B1424" s="57">
        <v>42199</v>
      </c>
      <c r="C1424" s="54">
        <v>297</v>
      </c>
    </row>
    <row r="1425" spans="2:3" ht="15">
      <c r="B1425" s="57">
        <v>42198</v>
      </c>
      <c r="C1425" s="54">
        <v>296</v>
      </c>
    </row>
    <row r="1426" spans="2:3" ht="15">
      <c r="B1426" s="57">
        <v>42195</v>
      </c>
      <c r="C1426" s="54">
        <v>297</v>
      </c>
    </row>
    <row r="1427" spans="2:3" ht="15">
      <c r="B1427" s="57">
        <v>42194</v>
      </c>
      <c r="C1427" s="54">
        <v>307</v>
      </c>
    </row>
    <row r="1428" spans="2:3" ht="15">
      <c r="B1428" s="57">
        <v>42193</v>
      </c>
      <c r="C1428" s="54">
        <v>312</v>
      </c>
    </row>
    <row r="1429" spans="2:3" ht="15">
      <c r="B1429" s="57">
        <v>42192</v>
      </c>
      <c r="C1429" s="54">
        <v>309</v>
      </c>
    </row>
    <row r="1430" spans="2:3" ht="15">
      <c r="B1430" s="57">
        <v>42191</v>
      </c>
      <c r="C1430" s="54">
        <v>304</v>
      </c>
    </row>
    <row r="1431" spans="2:3" ht="15">
      <c r="B1431" s="57">
        <v>42188</v>
      </c>
      <c r="C1431" s="54">
        <v>295</v>
      </c>
    </row>
    <row r="1432" spans="2:3" ht="15">
      <c r="B1432" s="57">
        <v>42187</v>
      </c>
      <c r="C1432" s="54">
        <v>295</v>
      </c>
    </row>
    <row r="1433" spans="2:3" ht="15">
      <c r="B1433" s="57">
        <v>42186</v>
      </c>
      <c r="C1433" s="54">
        <v>299</v>
      </c>
    </row>
    <row r="1434" spans="2:3" ht="15">
      <c r="B1434" s="57">
        <v>42185</v>
      </c>
      <c r="C1434" s="54">
        <v>304</v>
      </c>
    </row>
    <row r="1435" spans="2:3" ht="15">
      <c r="B1435" s="57">
        <v>42184</v>
      </c>
      <c r="C1435" s="54">
        <v>310</v>
      </c>
    </row>
    <row r="1436" spans="2:3" ht="15">
      <c r="B1436" s="57">
        <v>42181</v>
      </c>
      <c r="C1436" s="54">
        <v>296</v>
      </c>
    </row>
    <row r="1437" spans="2:3" ht="15">
      <c r="B1437" s="57">
        <v>42180</v>
      </c>
      <c r="C1437" s="54">
        <v>298</v>
      </c>
    </row>
    <row r="1438" spans="2:3" ht="15">
      <c r="B1438" s="57">
        <v>42179</v>
      </c>
      <c r="C1438" s="54">
        <v>292</v>
      </c>
    </row>
    <row r="1439" spans="2:3" ht="15">
      <c r="B1439" s="57">
        <v>42178</v>
      </c>
      <c r="C1439" s="54">
        <v>288</v>
      </c>
    </row>
    <row r="1440" spans="2:3" ht="15">
      <c r="B1440" s="57">
        <v>42177</v>
      </c>
      <c r="C1440" s="54">
        <v>292</v>
      </c>
    </row>
    <row r="1441" spans="2:3" ht="15">
      <c r="B1441" s="57">
        <v>42174</v>
      </c>
      <c r="C1441" s="54">
        <v>292</v>
      </c>
    </row>
    <row r="1442" spans="2:3" ht="15">
      <c r="B1442" s="57">
        <v>42173</v>
      </c>
      <c r="C1442" s="54">
        <v>283</v>
      </c>
    </row>
    <row r="1443" spans="2:3" ht="15">
      <c r="B1443" s="57">
        <v>42172</v>
      </c>
      <c r="C1443" s="54">
        <v>298</v>
      </c>
    </row>
    <row r="1444" spans="2:3" ht="15">
      <c r="B1444" s="57">
        <v>42171</v>
      </c>
      <c r="C1444" s="54">
        <v>297</v>
      </c>
    </row>
    <row r="1445" spans="2:3" ht="15">
      <c r="B1445" s="57">
        <v>42170</v>
      </c>
      <c r="C1445" s="54">
        <v>292</v>
      </c>
    </row>
    <row r="1446" spans="2:3" ht="15">
      <c r="B1446" s="57">
        <v>42167</v>
      </c>
      <c r="C1446" s="54">
        <v>287</v>
      </c>
    </row>
    <row r="1447" spans="2:3" ht="15">
      <c r="B1447" s="57">
        <v>42166</v>
      </c>
      <c r="C1447" s="54">
        <v>288</v>
      </c>
    </row>
    <row r="1448" spans="2:3" ht="15">
      <c r="B1448" s="57">
        <v>42165</v>
      </c>
      <c r="C1448" s="54">
        <v>291</v>
      </c>
    </row>
    <row r="1449" spans="2:3" ht="15">
      <c r="B1449" s="57">
        <v>42164</v>
      </c>
      <c r="C1449" s="54">
        <v>290</v>
      </c>
    </row>
    <row r="1450" spans="2:3" ht="15">
      <c r="B1450" s="57">
        <v>42163</v>
      </c>
      <c r="C1450" s="54">
        <v>288</v>
      </c>
    </row>
    <row r="1451" spans="2:3" ht="15">
      <c r="B1451" s="57">
        <v>42160</v>
      </c>
      <c r="C1451" s="54">
        <v>287</v>
      </c>
    </row>
    <row r="1452" spans="2:3" ht="15">
      <c r="B1452" s="57">
        <v>42159</v>
      </c>
      <c r="C1452" s="54">
        <v>288</v>
      </c>
    </row>
    <row r="1453" spans="2:3" ht="15">
      <c r="B1453" s="57">
        <v>42158</v>
      </c>
      <c r="C1453" s="54">
        <v>283</v>
      </c>
    </row>
    <row r="1454" spans="2:3" ht="15">
      <c r="B1454" s="57">
        <v>42157</v>
      </c>
      <c r="C1454" s="54">
        <v>284</v>
      </c>
    </row>
    <row r="1455" spans="2:3" ht="15">
      <c r="B1455" s="57">
        <v>42156</v>
      </c>
      <c r="C1455" s="54">
        <v>292</v>
      </c>
    </row>
    <row r="1456" spans="2:3" ht="15">
      <c r="B1456" s="57">
        <v>42153</v>
      </c>
      <c r="C1456" s="54">
        <v>294</v>
      </c>
    </row>
    <row r="1457" spans="2:3" ht="15">
      <c r="B1457" s="57">
        <v>42152</v>
      </c>
      <c r="C1457" s="54">
        <v>287</v>
      </c>
    </row>
    <row r="1458" spans="2:3" ht="15">
      <c r="B1458" s="57">
        <v>42151</v>
      </c>
      <c r="C1458" s="54">
        <v>285</v>
      </c>
    </row>
    <row r="1459" spans="2:3" ht="15">
      <c r="B1459" s="57">
        <v>42150</v>
      </c>
      <c r="C1459" s="54">
        <v>281</v>
      </c>
    </row>
    <row r="1460" spans="2:3" ht="15">
      <c r="B1460" s="57">
        <v>42149</v>
      </c>
      <c r="C1460" s="54">
        <v>268</v>
      </c>
    </row>
    <row r="1461" spans="2:3" ht="15">
      <c r="B1461" s="57">
        <v>42146</v>
      </c>
      <c r="C1461" s="54">
        <v>268</v>
      </c>
    </row>
    <row r="1462" spans="2:3" ht="15">
      <c r="B1462" s="57">
        <v>42145</v>
      </c>
      <c r="C1462" s="54">
        <v>269</v>
      </c>
    </row>
    <row r="1463" spans="2:3" ht="15">
      <c r="B1463" s="57">
        <v>42144</v>
      </c>
      <c r="C1463" s="54">
        <v>270</v>
      </c>
    </row>
    <row r="1464" spans="2:3" ht="15">
      <c r="B1464" s="57">
        <v>42143</v>
      </c>
      <c r="C1464" s="54">
        <v>274</v>
      </c>
    </row>
    <row r="1465" spans="2:3" ht="15">
      <c r="B1465" s="57">
        <v>42142</v>
      </c>
      <c r="C1465" s="54">
        <v>275</v>
      </c>
    </row>
    <row r="1466" spans="2:3" ht="15">
      <c r="B1466" s="57">
        <v>42139</v>
      </c>
      <c r="C1466" s="54">
        <v>285</v>
      </c>
    </row>
    <row r="1467" spans="2:3" ht="15">
      <c r="B1467" s="57">
        <v>42138</v>
      </c>
      <c r="C1467" s="54">
        <v>282</v>
      </c>
    </row>
    <row r="1468" spans="2:3" ht="15">
      <c r="B1468" s="57">
        <v>42137</v>
      </c>
      <c r="C1468" s="54">
        <v>279</v>
      </c>
    </row>
    <row r="1469" spans="2:3" ht="15">
      <c r="B1469" s="57">
        <v>42136</v>
      </c>
      <c r="C1469" s="54">
        <v>283</v>
      </c>
    </row>
    <row r="1470" spans="2:3" ht="15">
      <c r="B1470" s="57">
        <v>42135</v>
      </c>
      <c r="C1470" s="54">
        <v>275</v>
      </c>
    </row>
    <row r="1471" spans="2:3" ht="15">
      <c r="B1471" s="57">
        <v>42132</v>
      </c>
      <c r="C1471" s="54">
        <v>274</v>
      </c>
    </row>
    <row r="1472" spans="2:3" ht="15">
      <c r="B1472" s="57">
        <v>42131</v>
      </c>
      <c r="C1472" s="54">
        <v>281</v>
      </c>
    </row>
    <row r="1473" spans="2:3" ht="15">
      <c r="B1473" s="57">
        <v>42130</v>
      </c>
      <c r="C1473" s="54">
        <v>277</v>
      </c>
    </row>
    <row r="1474" spans="2:3" ht="15">
      <c r="B1474" s="57">
        <v>42129</v>
      </c>
      <c r="C1474" s="54">
        <v>284</v>
      </c>
    </row>
    <row r="1475" spans="2:3" ht="15">
      <c r="B1475" s="57">
        <v>42128</v>
      </c>
      <c r="C1475" s="54">
        <v>292</v>
      </c>
    </row>
    <row r="1476" spans="2:3" ht="15">
      <c r="B1476" s="57">
        <v>42125</v>
      </c>
      <c r="C1476" s="54">
        <v>296</v>
      </c>
    </row>
    <row r="1477" spans="2:3" ht="15">
      <c r="B1477" s="57">
        <v>42124</v>
      </c>
      <c r="C1477" s="54">
        <v>295</v>
      </c>
    </row>
    <row r="1478" spans="2:3" ht="15">
      <c r="B1478" s="57">
        <v>42123</v>
      </c>
      <c r="C1478" s="54">
        <v>282</v>
      </c>
    </row>
    <row r="1479" spans="2:3" ht="15">
      <c r="B1479" s="57">
        <v>42122</v>
      </c>
      <c r="C1479" s="54">
        <v>281</v>
      </c>
    </row>
    <row r="1480" spans="2:3" ht="15">
      <c r="B1480" s="57">
        <v>42121</v>
      </c>
      <c r="C1480" s="54">
        <v>283</v>
      </c>
    </row>
    <row r="1481" spans="2:3" ht="15">
      <c r="B1481" s="57">
        <v>42118</v>
      </c>
      <c r="C1481" s="54">
        <v>280</v>
      </c>
    </row>
    <row r="1482" spans="2:3" ht="15">
      <c r="B1482" s="57">
        <v>42117</v>
      </c>
      <c r="C1482" s="54">
        <v>276</v>
      </c>
    </row>
    <row r="1483" spans="2:3" ht="15">
      <c r="B1483" s="57">
        <v>42116</v>
      </c>
      <c r="C1483" s="54">
        <v>278</v>
      </c>
    </row>
    <row r="1484" spans="2:3" ht="15">
      <c r="B1484" s="57">
        <v>42115</v>
      </c>
      <c r="C1484" s="54">
        <v>288</v>
      </c>
    </row>
    <row r="1485" spans="2:3" ht="15">
      <c r="B1485" s="57">
        <v>42114</v>
      </c>
      <c r="C1485" s="54">
        <v>296</v>
      </c>
    </row>
    <row r="1486" spans="2:3" ht="15">
      <c r="B1486" s="57">
        <v>42111</v>
      </c>
      <c r="C1486" s="54">
        <v>310</v>
      </c>
    </row>
    <row r="1487" spans="2:3" ht="15">
      <c r="B1487" s="57">
        <v>42110</v>
      </c>
      <c r="C1487" s="54">
        <v>300</v>
      </c>
    </row>
    <row r="1488" spans="2:3" ht="15">
      <c r="B1488" s="57">
        <v>42109</v>
      </c>
      <c r="C1488" s="54">
        <v>293</v>
      </c>
    </row>
    <row r="1489" spans="2:3" ht="15">
      <c r="B1489" s="57">
        <v>42108</v>
      </c>
      <c r="C1489" s="54">
        <v>289</v>
      </c>
    </row>
    <row r="1490" spans="2:3" ht="15">
      <c r="B1490" s="57">
        <v>42107</v>
      </c>
      <c r="C1490" s="54">
        <v>291</v>
      </c>
    </row>
    <row r="1491" spans="2:3" ht="15">
      <c r="B1491" s="57">
        <v>42104</v>
      </c>
      <c r="C1491" s="54">
        <v>287</v>
      </c>
    </row>
    <row r="1492" spans="2:3" ht="15">
      <c r="B1492" s="57">
        <v>42103</v>
      </c>
      <c r="C1492" s="54">
        <v>283</v>
      </c>
    </row>
    <row r="1493" spans="2:3" ht="15">
      <c r="B1493" s="57">
        <v>42102</v>
      </c>
      <c r="C1493" s="54">
        <v>287</v>
      </c>
    </row>
    <row r="1494" spans="2:3" ht="15">
      <c r="B1494" s="57">
        <v>42101</v>
      </c>
      <c r="C1494" s="54">
        <v>301</v>
      </c>
    </row>
    <row r="1495" spans="2:3" ht="15">
      <c r="B1495" s="57">
        <v>42100</v>
      </c>
      <c r="C1495" s="54">
        <v>302</v>
      </c>
    </row>
    <row r="1496" spans="2:3" ht="15">
      <c r="B1496" s="57">
        <v>42097</v>
      </c>
      <c r="C1496" s="54">
        <v>312</v>
      </c>
    </row>
    <row r="1497" spans="2:3" ht="15">
      <c r="B1497" s="57">
        <v>42096</v>
      </c>
      <c r="C1497" s="54">
        <v>309</v>
      </c>
    </row>
    <row r="1498" spans="2:3" ht="15">
      <c r="B1498" s="57">
        <v>42095</v>
      </c>
      <c r="C1498" s="54">
        <v>317</v>
      </c>
    </row>
    <row r="1499" spans="2:3" ht="15">
      <c r="B1499" s="57">
        <v>42094</v>
      </c>
      <c r="C1499" s="54">
        <v>322</v>
      </c>
    </row>
    <row r="1500" spans="2:3" ht="15">
      <c r="B1500" s="57">
        <v>42093</v>
      </c>
      <c r="C1500" s="54">
        <v>318</v>
      </c>
    </row>
    <row r="1501" spans="2:3" ht="15">
      <c r="B1501" s="57">
        <v>42090</v>
      </c>
      <c r="C1501" s="54">
        <v>324</v>
      </c>
    </row>
    <row r="1502" spans="2:3" ht="15">
      <c r="B1502" s="57">
        <v>42089</v>
      </c>
      <c r="C1502" s="54">
        <v>319</v>
      </c>
    </row>
    <row r="1503" spans="2:3" ht="15">
      <c r="B1503" s="57">
        <v>42088</v>
      </c>
      <c r="C1503" s="54">
        <v>324</v>
      </c>
    </row>
    <row r="1504" spans="2:3" ht="15">
      <c r="B1504" s="57">
        <v>42087</v>
      </c>
      <c r="C1504" s="54">
        <v>328</v>
      </c>
    </row>
    <row r="1505" spans="2:3" ht="15">
      <c r="B1505" s="57">
        <v>42086</v>
      </c>
      <c r="C1505" s="54">
        <v>333</v>
      </c>
    </row>
    <row r="1506" spans="2:3" ht="15">
      <c r="B1506" s="57">
        <v>42083</v>
      </c>
      <c r="C1506" s="54">
        <v>344</v>
      </c>
    </row>
    <row r="1507" spans="2:3" ht="15">
      <c r="B1507" s="57">
        <v>42082</v>
      </c>
      <c r="C1507" s="54">
        <v>351</v>
      </c>
    </row>
    <row r="1508" spans="2:3" ht="15">
      <c r="B1508" s="57">
        <v>42081</v>
      </c>
      <c r="C1508" s="54">
        <v>360</v>
      </c>
    </row>
    <row r="1509" spans="2:3" ht="15">
      <c r="B1509" s="57">
        <v>42080</v>
      </c>
      <c r="C1509" s="54">
        <v>361</v>
      </c>
    </row>
    <row r="1510" spans="2:3" ht="15">
      <c r="B1510" s="57">
        <v>42079</v>
      </c>
      <c r="C1510" s="54">
        <v>344</v>
      </c>
    </row>
    <row r="1511" spans="2:3" ht="15">
      <c r="B1511" s="57">
        <v>42076</v>
      </c>
      <c r="C1511" s="54">
        <v>344</v>
      </c>
    </row>
    <row r="1512" spans="2:3" ht="15">
      <c r="B1512" s="57">
        <v>42075</v>
      </c>
      <c r="C1512" s="54">
        <v>324</v>
      </c>
    </row>
    <row r="1513" spans="2:3" ht="15">
      <c r="B1513" s="57">
        <v>42074</v>
      </c>
      <c r="C1513" s="54">
        <v>333</v>
      </c>
    </row>
    <row r="1514" spans="2:3" ht="15">
      <c r="B1514" s="57">
        <v>42073</v>
      </c>
      <c r="C1514" s="54">
        <v>328</v>
      </c>
    </row>
    <row r="1515" spans="2:3" ht="15">
      <c r="B1515" s="57">
        <v>42072</v>
      </c>
      <c r="C1515" s="54">
        <v>327</v>
      </c>
    </row>
    <row r="1516" spans="2:3" ht="15">
      <c r="B1516" s="57">
        <v>42069</v>
      </c>
      <c r="C1516" s="54">
        <v>308</v>
      </c>
    </row>
    <row r="1517" spans="2:3" ht="15">
      <c r="B1517" s="57">
        <v>42068</v>
      </c>
      <c r="C1517" s="54">
        <v>307</v>
      </c>
    </row>
    <row r="1518" spans="2:3" ht="15">
      <c r="B1518" s="57">
        <v>42067</v>
      </c>
      <c r="C1518" s="54">
        <v>307</v>
      </c>
    </row>
    <row r="1519" spans="2:3" ht="15">
      <c r="B1519" s="57">
        <v>42066</v>
      </c>
      <c r="C1519" s="54">
        <v>303</v>
      </c>
    </row>
    <row r="1520" spans="2:3" ht="15">
      <c r="B1520" s="57">
        <v>42065</v>
      </c>
      <c r="C1520" s="54">
        <v>310</v>
      </c>
    </row>
    <row r="1521" spans="2:3" ht="15">
      <c r="B1521" s="57">
        <v>42062</v>
      </c>
      <c r="C1521" s="54">
        <v>322</v>
      </c>
    </row>
    <row r="1522" spans="2:3" ht="15">
      <c r="B1522" s="57">
        <v>42061</v>
      </c>
      <c r="C1522" s="54">
        <v>329</v>
      </c>
    </row>
    <row r="1523" spans="2:3" ht="15">
      <c r="B1523" s="57">
        <v>42060</v>
      </c>
      <c r="C1523" s="54">
        <v>322</v>
      </c>
    </row>
    <row r="1524" spans="2:3" ht="15">
      <c r="B1524" s="57">
        <v>42059</v>
      </c>
      <c r="C1524" s="54">
        <v>314</v>
      </c>
    </row>
    <row r="1525" spans="2:3" ht="15">
      <c r="B1525" s="57">
        <v>42058</v>
      </c>
      <c r="C1525" s="54">
        <v>314</v>
      </c>
    </row>
    <row r="1526" spans="2:3" ht="15">
      <c r="B1526" s="57">
        <v>42055</v>
      </c>
      <c r="C1526" s="54">
        <v>306</v>
      </c>
    </row>
    <row r="1527" spans="2:3" ht="15">
      <c r="B1527" s="57">
        <v>42054</v>
      </c>
      <c r="C1527" s="54">
        <v>297</v>
      </c>
    </row>
    <row r="1528" spans="2:3" ht="15">
      <c r="B1528" s="57">
        <v>42053</v>
      </c>
      <c r="C1528" s="54">
        <v>304</v>
      </c>
    </row>
    <row r="1529" spans="2:3" ht="15">
      <c r="B1529" s="57">
        <v>42052</v>
      </c>
      <c r="C1529" s="54">
        <v>301</v>
      </c>
    </row>
    <row r="1530" spans="2:3" ht="15">
      <c r="B1530" s="57">
        <v>42051</v>
      </c>
      <c r="C1530" s="54">
        <v>305</v>
      </c>
    </row>
    <row r="1531" spans="2:3" ht="15">
      <c r="B1531" s="57">
        <v>42048</v>
      </c>
      <c r="C1531" s="54">
        <v>305</v>
      </c>
    </row>
    <row r="1532" spans="2:3" ht="15">
      <c r="B1532" s="57">
        <v>42047</v>
      </c>
      <c r="C1532" s="54">
        <v>313</v>
      </c>
    </row>
    <row r="1533" spans="2:3" ht="15">
      <c r="B1533" s="57">
        <v>42046</v>
      </c>
      <c r="C1533" s="54">
        <v>312</v>
      </c>
    </row>
    <row r="1534" spans="2:3" ht="15">
      <c r="B1534" s="57">
        <v>42045</v>
      </c>
      <c r="C1534" s="54">
        <v>300</v>
      </c>
    </row>
    <row r="1535" spans="2:3" ht="15">
      <c r="B1535" s="57">
        <v>42044</v>
      </c>
      <c r="C1535" s="54">
        <v>296</v>
      </c>
    </row>
    <row r="1536" spans="2:3" ht="15">
      <c r="B1536" s="57">
        <v>42041</v>
      </c>
      <c r="C1536" s="54">
        <v>297</v>
      </c>
    </row>
    <row r="1537" spans="2:3" ht="15">
      <c r="B1537" s="57">
        <v>42040</v>
      </c>
      <c r="C1537" s="54">
        <v>300</v>
      </c>
    </row>
    <row r="1538" spans="2:3" ht="15">
      <c r="B1538" s="57">
        <v>42039</v>
      </c>
      <c r="C1538" s="54">
        <v>307</v>
      </c>
    </row>
    <row r="1539" spans="2:3" ht="15">
      <c r="B1539" s="57">
        <v>42038</v>
      </c>
      <c r="C1539" s="54">
        <v>311</v>
      </c>
    </row>
    <row r="1540" spans="2:3" ht="15">
      <c r="B1540" s="57">
        <v>42037</v>
      </c>
      <c r="C1540" s="54">
        <v>324</v>
      </c>
    </row>
    <row r="1541" spans="2:3" ht="15">
      <c r="B1541" s="57">
        <v>42034</v>
      </c>
      <c r="C1541" s="54">
        <v>324</v>
      </c>
    </row>
    <row r="1542" spans="2:3" ht="15">
      <c r="B1542" s="57">
        <v>42033</v>
      </c>
      <c r="C1542" s="54">
        <v>294</v>
      </c>
    </row>
    <row r="1543" spans="2:3" ht="15">
      <c r="B1543" s="57">
        <v>42032</v>
      </c>
      <c r="C1543" s="54">
        <v>297</v>
      </c>
    </row>
    <row r="1544" spans="2:3" ht="15">
      <c r="B1544" s="57">
        <v>42031</v>
      </c>
      <c r="C1544" s="54">
        <v>284</v>
      </c>
    </row>
    <row r="1545" spans="2:3" ht="15">
      <c r="B1545" s="57">
        <v>42030</v>
      </c>
      <c r="C1545" s="54">
        <v>286</v>
      </c>
    </row>
    <row r="1546" spans="2:3" ht="15">
      <c r="B1546" s="57">
        <v>42027</v>
      </c>
      <c r="C1546" s="54">
        <v>283</v>
      </c>
    </row>
    <row r="1547" spans="2:3" ht="15">
      <c r="B1547" s="57">
        <v>42026</v>
      </c>
      <c r="C1547" s="54">
        <v>286</v>
      </c>
    </row>
    <row r="1548" spans="2:3" ht="15">
      <c r="B1548" s="57">
        <v>42025</v>
      </c>
      <c r="C1548" s="54">
        <v>288</v>
      </c>
    </row>
    <row r="1549" spans="2:3" ht="15">
      <c r="B1549" s="57">
        <v>42024</v>
      </c>
      <c r="C1549" s="54">
        <v>290</v>
      </c>
    </row>
    <row r="1550" spans="2:3" ht="15">
      <c r="B1550" s="57">
        <v>42023</v>
      </c>
      <c r="C1550" s="54">
        <v>294</v>
      </c>
    </row>
    <row r="1551" spans="2:3" ht="15">
      <c r="B1551" s="57">
        <v>42020</v>
      </c>
      <c r="C1551" s="54">
        <v>294</v>
      </c>
    </row>
    <row r="1552" spans="2:3" ht="15">
      <c r="B1552" s="57">
        <v>42019</v>
      </c>
      <c r="C1552" s="54">
        <v>294</v>
      </c>
    </row>
    <row r="1553" spans="2:3" ht="15">
      <c r="B1553" s="57">
        <v>42018</v>
      </c>
      <c r="C1553" s="54">
        <v>289</v>
      </c>
    </row>
    <row r="1554" spans="2:3" ht="15">
      <c r="B1554" s="57">
        <v>42017</v>
      </c>
      <c r="C1554" s="54">
        <v>292</v>
      </c>
    </row>
    <row r="1555" spans="2:3" ht="15">
      <c r="B1555" s="57">
        <v>42016</v>
      </c>
      <c r="C1555" s="54">
        <v>293</v>
      </c>
    </row>
    <row r="1556" spans="2:3" ht="15">
      <c r="B1556" s="57">
        <v>42013</v>
      </c>
      <c r="C1556" s="54">
        <v>281</v>
      </c>
    </row>
    <row r="1557" spans="2:3" ht="15">
      <c r="B1557" s="57">
        <v>42012</v>
      </c>
      <c r="C1557" s="54">
        <v>278</v>
      </c>
    </row>
    <row r="1558" spans="2:3" ht="15">
      <c r="B1558" s="57">
        <v>42011</v>
      </c>
      <c r="C1558" s="54">
        <v>284</v>
      </c>
    </row>
    <row r="1559" spans="2:3" ht="15">
      <c r="B1559" s="57">
        <v>42010</v>
      </c>
      <c r="C1559" s="54">
        <v>287</v>
      </c>
    </row>
    <row r="1560" spans="2:3" ht="15">
      <c r="B1560" s="57">
        <v>42009</v>
      </c>
      <c r="C1560" s="54">
        <v>281</v>
      </c>
    </row>
    <row r="1561" spans="2:3" ht="15">
      <c r="B1561" s="57">
        <v>42006</v>
      </c>
      <c r="C1561" s="54">
        <v>264</v>
      </c>
    </row>
    <row r="1562" spans="2:3" ht="15">
      <c r="B1562" s="57">
        <v>42004</v>
      </c>
      <c r="C1562" s="54">
        <v>259</v>
      </c>
    </row>
    <row r="1563" spans="2:3" ht="15">
      <c r="B1563" s="57">
        <v>42003</v>
      </c>
      <c r="C1563" s="54">
        <v>261</v>
      </c>
    </row>
    <row r="1564" spans="2:3" ht="15">
      <c r="B1564" s="57">
        <v>42002</v>
      </c>
      <c r="C1564" s="54">
        <v>257</v>
      </c>
    </row>
    <row r="1565" spans="2:3" ht="15">
      <c r="B1565" s="57">
        <v>41999</v>
      </c>
      <c r="C1565" s="54">
        <v>256</v>
      </c>
    </row>
    <row r="1566" spans="2:3" ht="15">
      <c r="B1566" s="57">
        <v>41997</v>
      </c>
      <c r="C1566" s="54">
        <v>254</v>
      </c>
    </row>
    <row r="1567" spans="2:3" ht="15">
      <c r="B1567" s="57">
        <v>41996</v>
      </c>
      <c r="C1567" s="54">
        <v>250</v>
      </c>
    </row>
    <row r="1568" spans="2:3" ht="15">
      <c r="B1568" s="57">
        <v>41995</v>
      </c>
      <c r="C1568" s="54">
        <v>263</v>
      </c>
    </row>
    <row r="1569" spans="2:3" ht="15">
      <c r="B1569" s="57">
        <v>41992</v>
      </c>
      <c r="C1569" s="54">
        <v>266</v>
      </c>
    </row>
    <row r="1570" spans="2:3" ht="15">
      <c r="B1570" s="57">
        <v>41991</v>
      </c>
      <c r="C1570" s="54">
        <v>283</v>
      </c>
    </row>
    <row r="1571" spans="2:3" ht="15">
      <c r="B1571" s="57">
        <v>41990</v>
      </c>
      <c r="C1571" s="54">
        <v>284</v>
      </c>
    </row>
    <row r="1572" spans="2:3" ht="15">
      <c r="B1572" s="57">
        <v>41989</v>
      </c>
      <c r="C1572" s="54">
        <v>318</v>
      </c>
    </row>
    <row r="1573" spans="2:3" ht="15">
      <c r="B1573" s="57">
        <v>41988</v>
      </c>
      <c r="C1573" s="54">
        <v>312</v>
      </c>
    </row>
    <row r="1574" spans="2:3" ht="15">
      <c r="B1574" s="57">
        <v>41985</v>
      </c>
      <c r="C1574" s="54">
        <v>301</v>
      </c>
    </row>
    <row r="1575" spans="2:3" ht="15">
      <c r="B1575" s="57">
        <v>41984</v>
      </c>
      <c r="C1575" s="54">
        <v>273</v>
      </c>
    </row>
    <row r="1576" spans="2:3" ht="15">
      <c r="B1576" s="57">
        <v>41983</v>
      </c>
      <c r="C1576" s="54">
        <v>280</v>
      </c>
    </row>
    <row r="1577" spans="2:3" ht="15">
      <c r="B1577" s="57">
        <v>41982</v>
      </c>
      <c r="C1577" s="54">
        <v>266</v>
      </c>
    </row>
    <row r="1578" spans="2:3" ht="15">
      <c r="B1578" s="57">
        <v>41981</v>
      </c>
      <c r="C1578" s="54">
        <v>255</v>
      </c>
    </row>
    <row r="1579" spans="2:3" ht="15">
      <c r="B1579" s="57">
        <v>41978</v>
      </c>
      <c r="C1579" s="54">
        <v>243</v>
      </c>
    </row>
    <row r="1580" spans="2:3" ht="15">
      <c r="B1580" s="57">
        <v>41977</v>
      </c>
      <c r="C1580" s="54">
        <v>238</v>
      </c>
    </row>
    <row r="1581" spans="2:3" ht="15">
      <c r="B1581" s="57">
        <v>41976</v>
      </c>
      <c r="C1581" s="54">
        <v>233</v>
      </c>
    </row>
    <row r="1582" spans="2:3" ht="15">
      <c r="B1582" s="57">
        <v>41975</v>
      </c>
      <c r="C1582" s="54">
        <v>238</v>
      </c>
    </row>
    <row r="1583" spans="2:3" ht="15">
      <c r="B1583" s="57">
        <v>41974</v>
      </c>
      <c r="C1583" s="54">
        <v>244</v>
      </c>
    </row>
    <row r="1584" spans="2:3" ht="15">
      <c r="B1584" s="57">
        <v>41971</v>
      </c>
      <c r="C1584" s="54">
        <v>238</v>
      </c>
    </row>
    <row r="1585" spans="2:3" ht="15">
      <c r="B1585" s="57">
        <v>41970</v>
      </c>
      <c r="C1585" s="54">
        <v>238</v>
      </c>
    </row>
    <row r="1586" spans="2:3" ht="15">
      <c r="B1586" s="57">
        <v>41969</v>
      </c>
      <c r="C1586" s="54">
        <v>238</v>
      </c>
    </row>
    <row r="1587" spans="2:3" ht="15">
      <c r="B1587" s="57">
        <v>41968</v>
      </c>
      <c r="C1587" s="54">
        <v>245</v>
      </c>
    </row>
    <row r="1588" spans="2:3" ht="15">
      <c r="B1588" s="57">
        <v>41967</v>
      </c>
      <c r="C1588" s="54">
        <v>241</v>
      </c>
    </row>
    <row r="1589" spans="2:3" ht="15">
      <c r="B1589" s="57">
        <v>41964</v>
      </c>
      <c r="C1589" s="54">
        <v>237</v>
      </c>
    </row>
    <row r="1590" spans="2:3" ht="15">
      <c r="B1590" s="57">
        <v>41963</v>
      </c>
      <c r="C1590" s="54">
        <v>252</v>
      </c>
    </row>
    <row r="1591" spans="2:3" ht="15">
      <c r="B1591" s="57">
        <v>41962</v>
      </c>
      <c r="C1591" s="54">
        <v>255</v>
      </c>
    </row>
    <row r="1592" spans="2:3" ht="15">
      <c r="B1592" s="57">
        <v>41961</v>
      </c>
      <c r="C1592" s="54">
        <v>264</v>
      </c>
    </row>
    <row r="1593" spans="2:3" ht="15">
      <c r="B1593" s="57">
        <v>41960</v>
      </c>
      <c r="C1593" s="54">
        <v>264</v>
      </c>
    </row>
    <row r="1594" spans="2:3" ht="15">
      <c r="B1594" s="57">
        <v>41957</v>
      </c>
      <c r="C1594" s="54">
        <v>263</v>
      </c>
    </row>
    <row r="1595" spans="2:3" ht="15">
      <c r="B1595" s="57">
        <v>41956</v>
      </c>
      <c r="C1595" s="54">
        <v>250</v>
      </c>
    </row>
    <row r="1596" spans="2:3" ht="15">
      <c r="B1596" s="57">
        <v>41955</v>
      </c>
      <c r="C1596" s="54">
        <v>249</v>
      </c>
    </row>
    <row r="1597" spans="2:3" ht="15">
      <c r="B1597" s="57">
        <v>41954</v>
      </c>
      <c r="C1597" s="54">
        <v>249</v>
      </c>
    </row>
    <row r="1598" spans="2:3" ht="15">
      <c r="B1598" s="57">
        <v>41953</v>
      </c>
      <c r="C1598" s="54">
        <v>249</v>
      </c>
    </row>
    <row r="1599" spans="2:3" ht="15">
      <c r="B1599" s="57">
        <v>41950</v>
      </c>
      <c r="C1599" s="54">
        <v>252</v>
      </c>
    </row>
    <row r="1600" spans="2:3" ht="15">
      <c r="B1600" s="57">
        <v>41949</v>
      </c>
      <c r="C1600" s="54">
        <v>243</v>
      </c>
    </row>
    <row r="1601" spans="2:3" ht="15">
      <c r="B1601" s="57">
        <v>41948</v>
      </c>
      <c r="C1601" s="54">
        <v>242</v>
      </c>
    </row>
    <row r="1602" spans="2:3" ht="15">
      <c r="B1602" s="57">
        <v>41947</v>
      </c>
      <c r="C1602" s="54">
        <v>244</v>
      </c>
    </row>
    <row r="1603" spans="2:3" ht="15">
      <c r="B1603" s="57">
        <v>41946</v>
      </c>
      <c r="C1603" s="54">
        <v>237</v>
      </c>
    </row>
    <row r="1604" spans="2:3" ht="15">
      <c r="B1604" s="57">
        <v>41943</v>
      </c>
      <c r="C1604" s="54">
        <v>233</v>
      </c>
    </row>
    <row r="1605" spans="2:3" ht="15">
      <c r="B1605" s="57">
        <v>41942</v>
      </c>
      <c r="C1605" s="54">
        <v>233</v>
      </c>
    </row>
    <row r="1606" spans="2:3" ht="15">
      <c r="B1606" s="57">
        <v>41941</v>
      </c>
      <c r="C1606" s="54">
        <v>236</v>
      </c>
    </row>
    <row r="1607" spans="2:3" ht="15">
      <c r="B1607" s="57">
        <v>41940</v>
      </c>
      <c r="C1607" s="54">
        <v>239</v>
      </c>
    </row>
    <row r="1608" spans="2:3" ht="15">
      <c r="B1608" s="57">
        <v>41939</v>
      </c>
      <c r="C1608" s="54">
        <v>245</v>
      </c>
    </row>
    <row r="1609" spans="2:3" ht="15">
      <c r="B1609" s="57">
        <v>41936</v>
      </c>
      <c r="C1609" s="54">
        <v>243</v>
      </c>
    </row>
    <row r="1610" spans="2:3" ht="15">
      <c r="B1610" s="57">
        <v>41935</v>
      </c>
      <c r="C1610" s="54">
        <v>243</v>
      </c>
    </row>
    <row r="1611" spans="2:3" ht="15">
      <c r="B1611" s="57">
        <v>41934</v>
      </c>
      <c r="C1611" s="54">
        <v>243</v>
      </c>
    </row>
    <row r="1612" spans="2:3" ht="15">
      <c r="B1612" s="57">
        <v>41933</v>
      </c>
      <c r="C1612" s="54">
        <v>244</v>
      </c>
    </row>
    <row r="1613" spans="2:3" ht="15">
      <c r="B1613" s="57">
        <v>41932</v>
      </c>
      <c r="C1613" s="54">
        <v>241</v>
      </c>
    </row>
    <row r="1614" spans="2:3" ht="15">
      <c r="B1614" s="57">
        <v>41929</v>
      </c>
      <c r="C1614" s="54">
        <v>239</v>
      </c>
    </row>
    <row r="1615" spans="2:3" ht="15">
      <c r="B1615" s="57">
        <v>41928</v>
      </c>
      <c r="C1615" s="54">
        <v>245</v>
      </c>
    </row>
    <row r="1616" spans="2:3" ht="15">
      <c r="B1616" s="57">
        <v>41927</v>
      </c>
      <c r="C1616" s="54">
        <v>244</v>
      </c>
    </row>
    <row r="1617" spans="2:3" ht="15">
      <c r="B1617" s="57">
        <v>41926</v>
      </c>
      <c r="C1617" s="54">
        <v>245</v>
      </c>
    </row>
    <row r="1618" spans="2:3" ht="15">
      <c r="B1618" s="57">
        <v>41925</v>
      </c>
      <c r="C1618" s="54">
        <v>236</v>
      </c>
    </row>
    <row r="1619" spans="2:3" ht="15">
      <c r="B1619" s="57">
        <v>41922</v>
      </c>
      <c r="C1619" s="54">
        <v>236</v>
      </c>
    </row>
    <row r="1620" spans="2:3" ht="15">
      <c r="B1620" s="57">
        <v>41921</v>
      </c>
      <c r="C1620" s="54">
        <v>232</v>
      </c>
    </row>
    <row r="1621" spans="2:3" ht="15">
      <c r="B1621" s="57">
        <v>41920</v>
      </c>
      <c r="C1621" s="54">
        <v>239</v>
      </c>
    </row>
    <row r="1622" spans="2:3" ht="15">
      <c r="B1622" s="57">
        <v>41919</v>
      </c>
      <c r="C1622" s="54">
        <v>240</v>
      </c>
    </row>
    <row r="1623" spans="2:3" ht="15">
      <c r="B1623" s="57">
        <v>41918</v>
      </c>
      <c r="C1623" s="54">
        <v>237</v>
      </c>
    </row>
    <row r="1624" spans="2:3" ht="15">
      <c r="B1624" s="57">
        <v>41915</v>
      </c>
      <c r="C1624" s="54">
        <v>239</v>
      </c>
    </row>
    <row r="1625" spans="2:3" ht="15">
      <c r="B1625" s="57">
        <v>41914</v>
      </c>
      <c r="C1625" s="54">
        <v>240</v>
      </c>
    </row>
    <row r="1626" spans="2:3" ht="15">
      <c r="B1626" s="57">
        <v>41913</v>
      </c>
      <c r="C1626" s="54">
        <v>246</v>
      </c>
    </row>
    <row r="1627" spans="2:3" ht="15">
      <c r="B1627" s="57">
        <v>41912</v>
      </c>
      <c r="C1627" s="54">
        <v>239</v>
      </c>
    </row>
    <row r="1628" spans="2:3" ht="15">
      <c r="B1628" s="57">
        <v>41911</v>
      </c>
      <c r="C1628" s="54">
        <v>243</v>
      </c>
    </row>
    <row r="1629" spans="2:3" ht="15">
      <c r="B1629" s="57">
        <v>41908</v>
      </c>
      <c r="C1629" s="54">
        <v>230</v>
      </c>
    </row>
    <row r="1630" spans="2:3" ht="15">
      <c r="B1630" s="57">
        <v>41907</v>
      </c>
      <c r="C1630" s="54">
        <v>228</v>
      </c>
    </row>
    <row r="1631" spans="2:3" ht="15">
      <c r="B1631" s="57">
        <v>41906</v>
      </c>
      <c r="C1631" s="54">
        <v>218</v>
      </c>
    </row>
    <row r="1632" spans="2:3" ht="15">
      <c r="B1632" s="57">
        <v>41905</v>
      </c>
      <c r="C1632" s="54">
        <v>220</v>
      </c>
    </row>
    <row r="1633" spans="2:3" ht="15">
      <c r="B1633" s="57">
        <v>41904</v>
      </c>
      <c r="C1633" s="54">
        <v>219</v>
      </c>
    </row>
    <row r="1634" spans="2:3" ht="15">
      <c r="B1634" s="57">
        <v>41901</v>
      </c>
      <c r="C1634" s="54">
        <v>212</v>
      </c>
    </row>
    <row r="1635" spans="2:3" ht="15">
      <c r="B1635" s="57">
        <v>41900</v>
      </c>
      <c r="C1635" s="54">
        <v>210</v>
      </c>
    </row>
    <row r="1636" spans="2:3" ht="15">
      <c r="B1636" s="57">
        <v>41899</v>
      </c>
      <c r="C1636" s="54">
        <v>209</v>
      </c>
    </row>
    <row r="1637" spans="2:3" ht="15">
      <c r="B1637" s="57">
        <v>41898</v>
      </c>
      <c r="C1637" s="54">
        <v>218</v>
      </c>
    </row>
    <row r="1638" spans="2:3" ht="15">
      <c r="B1638" s="57">
        <v>41897</v>
      </c>
      <c r="C1638" s="54">
        <v>219</v>
      </c>
    </row>
    <row r="1639" spans="2:3" ht="15">
      <c r="B1639" s="57">
        <v>41894</v>
      </c>
      <c r="C1639" s="54">
        <v>214</v>
      </c>
    </row>
    <row r="1640" spans="2:3" ht="15">
      <c r="B1640" s="57">
        <v>41893</v>
      </c>
      <c r="C1640" s="54">
        <v>209</v>
      </c>
    </row>
    <row r="1641" spans="2:3" ht="15">
      <c r="B1641" s="57">
        <v>41892</v>
      </c>
      <c r="C1641" s="54">
        <v>208</v>
      </c>
    </row>
    <row r="1642" spans="2:3" ht="15">
      <c r="B1642" s="57">
        <v>41891</v>
      </c>
      <c r="C1642" s="54">
        <v>210</v>
      </c>
    </row>
    <row r="1643" spans="2:3" ht="15">
      <c r="B1643" s="57">
        <v>41890</v>
      </c>
      <c r="C1643" s="54">
        <v>200</v>
      </c>
    </row>
    <row r="1644" spans="2:3" ht="15">
      <c r="B1644" s="57">
        <v>41887</v>
      </c>
      <c r="C1644" s="54">
        <v>200</v>
      </c>
    </row>
    <row r="1645" spans="2:3" ht="15">
      <c r="B1645" s="57">
        <v>41886</v>
      </c>
      <c r="C1645" s="54">
        <v>203</v>
      </c>
    </row>
    <row r="1646" spans="2:3" ht="15">
      <c r="B1646" s="57">
        <v>41885</v>
      </c>
      <c r="C1646" s="54">
        <v>201</v>
      </c>
    </row>
    <row r="1647" spans="2:3" ht="15">
      <c r="B1647" s="57">
        <v>41884</v>
      </c>
      <c r="C1647" s="54">
        <v>203</v>
      </c>
    </row>
    <row r="1648" spans="2:3" ht="15">
      <c r="B1648" s="57">
        <v>41883</v>
      </c>
      <c r="C1648" s="54">
        <v>205</v>
      </c>
    </row>
    <row r="1649" spans="2:3" ht="15">
      <c r="B1649" s="57">
        <v>41880</v>
      </c>
      <c r="C1649" s="54">
        <v>205</v>
      </c>
    </row>
    <row r="1650" spans="2:3" ht="15">
      <c r="B1650" s="57">
        <v>41879</v>
      </c>
      <c r="C1650" s="54">
        <v>204</v>
      </c>
    </row>
    <row r="1651" spans="2:3" ht="15">
      <c r="B1651" s="57">
        <v>41878</v>
      </c>
      <c r="C1651" s="54">
        <v>205</v>
      </c>
    </row>
    <row r="1652" spans="2:3" ht="15">
      <c r="B1652" s="57">
        <v>41877</v>
      </c>
      <c r="C1652" s="54">
        <v>209</v>
      </c>
    </row>
    <row r="1653" spans="2:3" ht="15">
      <c r="B1653" s="57">
        <v>41876</v>
      </c>
      <c r="C1653" s="54">
        <v>212</v>
      </c>
    </row>
    <row r="1654" spans="2:3" ht="15">
      <c r="B1654" s="57">
        <v>41873</v>
      </c>
      <c r="C1654" s="54">
        <v>212</v>
      </c>
    </row>
    <row r="1655" spans="2:3" ht="15">
      <c r="B1655" s="57">
        <v>41872</v>
      </c>
      <c r="C1655" s="54">
        <v>211</v>
      </c>
    </row>
    <row r="1656" spans="2:3" ht="15">
      <c r="B1656" s="57">
        <v>41871</v>
      </c>
      <c r="C1656" s="54">
        <v>213</v>
      </c>
    </row>
    <row r="1657" spans="2:3" ht="15">
      <c r="B1657" s="57">
        <v>41870</v>
      </c>
      <c r="C1657" s="54">
        <v>215</v>
      </c>
    </row>
    <row r="1658" spans="2:3" ht="15">
      <c r="B1658" s="57">
        <v>41869</v>
      </c>
      <c r="C1658" s="54">
        <v>218</v>
      </c>
    </row>
    <row r="1659" spans="2:3" ht="15">
      <c r="B1659" s="57">
        <v>41866</v>
      </c>
      <c r="C1659" s="54">
        <v>222</v>
      </c>
    </row>
    <row r="1660" spans="2:3" ht="15">
      <c r="B1660" s="57">
        <v>41865</v>
      </c>
      <c r="C1660" s="54">
        <v>221</v>
      </c>
    </row>
    <row r="1661" spans="2:3" ht="15">
      <c r="B1661" s="57">
        <v>41864</v>
      </c>
      <c r="C1661" s="54">
        <v>227</v>
      </c>
    </row>
    <row r="1662" spans="2:3" ht="15">
      <c r="B1662" s="57">
        <v>41863</v>
      </c>
      <c r="C1662" s="54">
        <v>228</v>
      </c>
    </row>
    <row r="1663" spans="2:3" ht="15">
      <c r="B1663" s="57">
        <v>41862</v>
      </c>
      <c r="C1663" s="54">
        <v>231</v>
      </c>
    </row>
    <row r="1664" spans="2:3" ht="15">
      <c r="B1664" s="57">
        <v>41859</v>
      </c>
      <c r="C1664" s="54">
        <v>233</v>
      </c>
    </row>
    <row r="1665" spans="2:3" ht="15">
      <c r="B1665" s="57">
        <v>41858</v>
      </c>
      <c r="C1665" s="54">
        <v>234</v>
      </c>
    </row>
    <row r="1666" spans="2:3" ht="15">
      <c r="B1666" s="57">
        <v>41857</v>
      </c>
      <c r="C1666" s="54">
        <v>230</v>
      </c>
    </row>
    <row r="1667" spans="2:3" ht="15">
      <c r="B1667" s="57">
        <v>41856</v>
      </c>
      <c r="C1667" s="54">
        <v>231</v>
      </c>
    </row>
    <row r="1668" spans="2:3" ht="15">
      <c r="B1668" s="57">
        <v>41855</v>
      </c>
      <c r="C1668" s="54">
        <v>224</v>
      </c>
    </row>
    <row r="1669" spans="2:3" ht="15">
      <c r="B1669" s="57">
        <v>41852</v>
      </c>
      <c r="C1669" s="54">
        <v>225</v>
      </c>
    </row>
    <row r="1670" spans="2:3" ht="15">
      <c r="B1670" s="57">
        <v>41851</v>
      </c>
      <c r="C1670" s="54">
        <v>212</v>
      </c>
    </row>
    <row r="1671" spans="2:3" ht="15">
      <c r="B1671" s="57">
        <v>41850</v>
      </c>
      <c r="C1671" s="54">
        <v>206</v>
      </c>
    </row>
    <row r="1672" spans="2:3" ht="15">
      <c r="B1672" s="57">
        <v>41849</v>
      </c>
      <c r="C1672" s="54">
        <v>215</v>
      </c>
    </row>
    <row r="1673" spans="2:3" ht="15">
      <c r="B1673" s="57">
        <v>41848</v>
      </c>
      <c r="C1673" s="54">
        <v>210</v>
      </c>
    </row>
    <row r="1674" spans="2:3" ht="15">
      <c r="B1674" s="57">
        <v>41845</v>
      </c>
      <c r="C1674" s="54">
        <v>209</v>
      </c>
    </row>
    <row r="1675" spans="2:3" ht="15">
      <c r="B1675" s="57">
        <v>41844</v>
      </c>
      <c r="C1675" s="54">
        <v>203</v>
      </c>
    </row>
    <row r="1676" spans="2:3" ht="15">
      <c r="B1676" s="57">
        <v>41843</v>
      </c>
      <c r="C1676" s="54">
        <v>203</v>
      </c>
    </row>
    <row r="1677" spans="2:3" ht="15">
      <c r="B1677" s="57">
        <v>41842</v>
      </c>
      <c r="C1677" s="54">
        <v>207</v>
      </c>
    </row>
    <row r="1678" spans="2:3" ht="15">
      <c r="B1678" s="57">
        <v>41841</v>
      </c>
      <c r="C1678" s="54">
        <v>208</v>
      </c>
    </row>
    <row r="1679" spans="2:3" ht="15">
      <c r="B1679" s="57">
        <v>41838</v>
      </c>
      <c r="C1679" s="54">
        <v>209</v>
      </c>
    </row>
    <row r="1680" spans="2:3" ht="15">
      <c r="B1680" s="57">
        <v>41837</v>
      </c>
      <c r="C1680" s="54">
        <v>219</v>
      </c>
    </row>
    <row r="1681" spans="2:3" ht="15">
      <c r="B1681" s="57">
        <v>41836</v>
      </c>
      <c r="C1681" s="54">
        <v>214</v>
      </c>
    </row>
    <row r="1682" spans="2:3" ht="15">
      <c r="B1682" s="57">
        <v>41835</v>
      </c>
      <c r="C1682" s="54">
        <v>214</v>
      </c>
    </row>
    <row r="1683" spans="2:3" ht="15">
      <c r="B1683" s="57">
        <v>41834</v>
      </c>
      <c r="C1683" s="54">
        <v>213</v>
      </c>
    </row>
    <row r="1684" spans="2:3" ht="15">
      <c r="B1684" s="57">
        <v>41831</v>
      </c>
      <c r="C1684" s="54">
        <v>215</v>
      </c>
    </row>
    <row r="1685" spans="2:3" ht="15">
      <c r="B1685" s="57">
        <v>41830</v>
      </c>
      <c r="C1685" s="54">
        <v>214</v>
      </c>
    </row>
    <row r="1686" spans="2:3" ht="15">
      <c r="B1686" s="57">
        <v>41829</v>
      </c>
      <c r="C1686" s="54">
        <v>212</v>
      </c>
    </row>
    <row r="1687" spans="2:3" ht="15">
      <c r="B1687" s="57">
        <v>41828</v>
      </c>
      <c r="C1687" s="54">
        <v>208</v>
      </c>
    </row>
    <row r="1688" spans="2:3" ht="15">
      <c r="B1688" s="57">
        <v>41827</v>
      </c>
      <c r="C1688" s="54">
        <v>206</v>
      </c>
    </row>
    <row r="1689" spans="2:3" ht="15">
      <c r="B1689" s="57">
        <v>41824</v>
      </c>
      <c r="C1689" s="54">
        <v>206</v>
      </c>
    </row>
    <row r="1690" spans="2:3" ht="15">
      <c r="B1690" s="57">
        <v>41823</v>
      </c>
      <c r="C1690" s="54">
        <v>206</v>
      </c>
    </row>
    <row r="1691" spans="2:3" ht="15">
      <c r="B1691" s="57">
        <v>41822</v>
      </c>
      <c r="C1691" s="54">
        <v>207</v>
      </c>
    </row>
    <row r="1692" spans="2:3" ht="15">
      <c r="B1692" s="57">
        <v>41821</v>
      </c>
      <c r="C1692" s="54">
        <v>206</v>
      </c>
    </row>
    <row r="1693" spans="2:3" ht="15">
      <c r="B1693" s="57">
        <v>41820</v>
      </c>
      <c r="C1693" s="54">
        <v>208</v>
      </c>
    </row>
    <row r="1694" spans="2:3" ht="15">
      <c r="B1694" s="57">
        <v>41817</v>
      </c>
      <c r="C1694" s="54">
        <v>205</v>
      </c>
    </row>
    <row r="1695" spans="2:3" ht="15">
      <c r="B1695" s="57">
        <v>41816</v>
      </c>
      <c r="C1695" s="54">
        <v>203</v>
      </c>
    </row>
    <row r="1696" spans="2:3" ht="15">
      <c r="B1696" s="57">
        <v>41815</v>
      </c>
      <c r="C1696" s="54">
        <v>203</v>
      </c>
    </row>
    <row r="1697" spans="2:3" ht="15">
      <c r="B1697" s="57">
        <v>41814</v>
      </c>
      <c r="C1697" s="54">
        <v>207</v>
      </c>
    </row>
    <row r="1698" spans="2:3" ht="15">
      <c r="B1698" s="57">
        <v>41813</v>
      </c>
      <c r="C1698" s="54">
        <v>208</v>
      </c>
    </row>
    <row r="1699" spans="2:3" ht="15">
      <c r="B1699" s="57">
        <v>41810</v>
      </c>
      <c r="C1699" s="54">
        <v>209</v>
      </c>
    </row>
    <row r="1700" spans="2:3" ht="15">
      <c r="B1700" s="57">
        <v>41809</v>
      </c>
      <c r="C1700" s="54">
        <v>208</v>
      </c>
    </row>
    <row r="1701" spans="2:3" ht="15">
      <c r="B1701" s="57">
        <v>41808</v>
      </c>
      <c r="C1701" s="54">
        <v>206</v>
      </c>
    </row>
    <row r="1702" spans="2:3" ht="15">
      <c r="B1702" s="57">
        <v>41807</v>
      </c>
      <c r="C1702" s="54">
        <v>207</v>
      </c>
    </row>
    <row r="1703" spans="2:3" ht="15">
      <c r="B1703" s="57">
        <v>41806</v>
      </c>
      <c r="C1703" s="54">
        <v>208</v>
      </c>
    </row>
    <row r="1704" spans="2:3" ht="15">
      <c r="B1704" s="57">
        <v>41803</v>
      </c>
      <c r="C1704" s="54">
        <v>204</v>
      </c>
    </row>
    <row r="1705" spans="2:3" ht="15">
      <c r="B1705" s="57">
        <v>41802</v>
      </c>
      <c r="C1705" s="54">
        <v>211</v>
      </c>
    </row>
    <row r="1706" spans="2:3" ht="15">
      <c r="B1706" s="57">
        <v>41801</v>
      </c>
      <c r="C1706" s="54">
        <v>212</v>
      </c>
    </row>
    <row r="1707" spans="2:3" ht="15">
      <c r="B1707" s="57">
        <v>41800</v>
      </c>
      <c r="C1707" s="54">
        <v>201</v>
      </c>
    </row>
    <row r="1708" spans="2:3" ht="15">
      <c r="B1708" s="57">
        <v>41799</v>
      </c>
      <c r="C1708" s="54">
        <v>197</v>
      </c>
    </row>
    <row r="1709" spans="2:3" ht="15">
      <c r="B1709" s="57">
        <v>41796</v>
      </c>
      <c r="C1709" s="54">
        <v>198</v>
      </c>
    </row>
    <row r="1710" spans="2:3" ht="15">
      <c r="B1710" s="57">
        <v>41795</v>
      </c>
      <c r="C1710" s="54">
        <v>207</v>
      </c>
    </row>
    <row r="1711" spans="2:3" ht="15">
      <c r="B1711" s="57">
        <v>41794</v>
      </c>
      <c r="C1711" s="54">
        <v>210</v>
      </c>
    </row>
    <row r="1712" spans="2:3" ht="15">
      <c r="B1712" s="57">
        <v>41793</v>
      </c>
      <c r="C1712" s="54">
        <v>207</v>
      </c>
    </row>
    <row r="1713" spans="2:3" ht="15">
      <c r="B1713" s="57">
        <v>41792</v>
      </c>
      <c r="C1713" s="54">
        <v>208</v>
      </c>
    </row>
    <row r="1714" spans="2:3" ht="15">
      <c r="B1714" s="57">
        <v>41789</v>
      </c>
      <c r="C1714" s="54">
        <v>208</v>
      </c>
    </row>
    <row r="1715" spans="2:3" ht="15">
      <c r="B1715" s="57">
        <v>41788</v>
      </c>
      <c r="C1715" s="54">
        <v>206</v>
      </c>
    </row>
    <row r="1716" spans="2:3" ht="15">
      <c r="B1716" s="57">
        <v>41787</v>
      </c>
      <c r="C1716" s="54">
        <v>212</v>
      </c>
    </row>
    <row r="1717" spans="2:3" ht="15">
      <c r="B1717" s="57">
        <v>41786</v>
      </c>
      <c r="C1717" s="54">
        <v>216</v>
      </c>
    </row>
    <row r="1718" spans="2:3" ht="15">
      <c r="B1718" s="57">
        <v>41785</v>
      </c>
      <c r="C1718" s="54">
        <v>214</v>
      </c>
    </row>
    <row r="1719" spans="2:3" ht="15">
      <c r="B1719" s="57">
        <v>41782</v>
      </c>
      <c r="C1719" s="54">
        <v>214</v>
      </c>
    </row>
    <row r="1720" spans="2:3" ht="15">
      <c r="B1720" s="57">
        <v>41781</v>
      </c>
      <c r="C1720" s="54">
        <v>215</v>
      </c>
    </row>
    <row r="1721" spans="2:3" ht="15">
      <c r="B1721" s="57">
        <v>41780</v>
      </c>
      <c r="C1721" s="54">
        <v>212</v>
      </c>
    </row>
    <row r="1722" spans="2:3" ht="15">
      <c r="B1722" s="57">
        <v>41779</v>
      </c>
      <c r="C1722" s="54">
        <v>216</v>
      </c>
    </row>
    <row r="1723" spans="2:3" ht="15">
      <c r="B1723" s="57">
        <v>41778</v>
      </c>
      <c r="C1723" s="54">
        <v>210</v>
      </c>
    </row>
    <row r="1724" spans="2:3" ht="15">
      <c r="B1724" s="57">
        <v>41775</v>
      </c>
      <c r="C1724" s="54">
        <v>212</v>
      </c>
    </row>
    <row r="1725" spans="2:3" ht="15">
      <c r="B1725" s="57">
        <v>41774</v>
      </c>
      <c r="C1725" s="54">
        <v>214</v>
      </c>
    </row>
    <row r="1726" spans="2:3" ht="15">
      <c r="B1726" s="57">
        <v>41773</v>
      </c>
      <c r="C1726" s="54">
        <v>207</v>
      </c>
    </row>
    <row r="1727" spans="2:3" ht="15">
      <c r="B1727" s="57">
        <v>41772</v>
      </c>
      <c r="C1727" s="54">
        <v>205</v>
      </c>
    </row>
    <row r="1728" spans="2:3" ht="15">
      <c r="B1728" s="57">
        <v>41771</v>
      </c>
      <c r="C1728" s="54">
        <v>205</v>
      </c>
    </row>
    <row r="1729" spans="2:3" ht="15">
      <c r="B1729" s="57">
        <v>41768</v>
      </c>
      <c r="C1729" s="54">
        <v>205</v>
      </c>
    </row>
    <row r="1730" spans="2:3" ht="15">
      <c r="B1730" s="57">
        <v>41767</v>
      </c>
      <c r="C1730" s="54">
        <v>202</v>
      </c>
    </row>
    <row r="1731" spans="2:3" ht="15">
      <c r="B1731" s="57">
        <v>41766</v>
      </c>
      <c r="C1731" s="54">
        <v>204</v>
      </c>
    </row>
    <row r="1732" spans="2:3" ht="15">
      <c r="B1732" s="57">
        <v>41765</v>
      </c>
      <c r="C1732" s="54">
        <v>204</v>
      </c>
    </row>
    <row r="1733" spans="2:3" ht="15">
      <c r="B1733" s="57">
        <v>41764</v>
      </c>
      <c r="C1733" s="54">
        <v>207</v>
      </c>
    </row>
    <row r="1734" spans="2:3" ht="15">
      <c r="B1734" s="57">
        <v>41761</v>
      </c>
      <c r="C1734" s="54">
        <v>207</v>
      </c>
    </row>
    <row r="1735" spans="2:3" ht="15">
      <c r="B1735" s="57">
        <v>41760</v>
      </c>
      <c r="C1735" s="54">
        <v>209</v>
      </c>
    </row>
    <row r="1736" spans="2:3" ht="15">
      <c r="B1736" s="57">
        <v>41759</v>
      </c>
      <c r="C1736" s="54">
        <v>211</v>
      </c>
    </row>
    <row r="1737" spans="2:3" ht="15">
      <c r="B1737" s="57">
        <v>41758</v>
      </c>
      <c r="C1737" s="54">
        <v>214</v>
      </c>
    </row>
    <row r="1738" spans="2:3" ht="15">
      <c r="B1738" s="57">
        <v>41757</v>
      </c>
      <c r="C1738" s="54">
        <v>219</v>
      </c>
    </row>
    <row r="1739" spans="2:3" ht="15">
      <c r="B1739" s="57">
        <v>41754</v>
      </c>
      <c r="C1739" s="54">
        <v>222</v>
      </c>
    </row>
    <row r="1740" spans="2:3" ht="15">
      <c r="B1740" s="57">
        <v>41753</v>
      </c>
      <c r="C1740" s="54">
        <v>220</v>
      </c>
    </row>
    <row r="1741" spans="2:3" ht="15">
      <c r="B1741" s="57">
        <v>41752</v>
      </c>
      <c r="C1741" s="54">
        <v>219</v>
      </c>
    </row>
    <row r="1742" spans="2:3" ht="15">
      <c r="B1742" s="57">
        <v>41751</v>
      </c>
      <c r="C1742" s="54">
        <v>215</v>
      </c>
    </row>
    <row r="1743" spans="2:3" ht="15">
      <c r="B1743" s="57">
        <v>41750</v>
      </c>
      <c r="C1743" s="54">
        <v>213</v>
      </c>
    </row>
    <row r="1744" spans="2:3" ht="15">
      <c r="B1744" s="57">
        <v>41746</v>
      </c>
      <c r="C1744" s="54">
        <v>212</v>
      </c>
    </row>
    <row r="1745" spans="2:3" ht="15">
      <c r="B1745" s="57">
        <v>41745</v>
      </c>
      <c r="C1745" s="54">
        <v>221</v>
      </c>
    </row>
    <row r="1746" spans="2:3" ht="15">
      <c r="B1746" s="57">
        <v>41744</v>
      </c>
      <c r="C1746" s="54">
        <v>224</v>
      </c>
    </row>
    <row r="1747" spans="2:3" ht="15">
      <c r="B1747" s="57">
        <v>41743</v>
      </c>
      <c r="C1747" s="54">
        <v>223</v>
      </c>
    </row>
    <row r="1748" spans="2:3" ht="15">
      <c r="B1748" s="57">
        <v>41740</v>
      </c>
      <c r="C1748" s="54">
        <v>222</v>
      </c>
    </row>
    <row r="1749" spans="2:3" ht="15">
      <c r="B1749" s="57">
        <v>41739</v>
      </c>
      <c r="C1749" s="54">
        <v>220</v>
      </c>
    </row>
    <row r="1750" spans="2:3" ht="15">
      <c r="B1750" s="57">
        <v>41738</v>
      </c>
      <c r="C1750" s="54">
        <v>222</v>
      </c>
    </row>
    <row r="1751" spans="2:3" ht="15">
      <c r="B1751" s="57">
        <v>41737</v>
      </c>
      <c r="C1751" s="54">
        <v>221</v>
      </c>
    </row>
    <row r="1752" spans="2:3" ht="15">
      <c r="B1752" s="57">
        <v>41736</v>
      </c>
      <c r="C1752" s="54">
        <v>222</v>
      </c>
    </row>
    <row r="1753" spans="2:3" ht="15">
      <c r="B1753" s="57">
        <v>41733</v>
      </c>
      <c r="C1753" s="54">
        <v>221</v>
      </c>
    </row>
    <row r="1754" spans="2:3" ht="15">
      <c r="B1754" s="57">
        <v>41732</v>
      </c>
      <c r="C1754" s="54">
        <v>223</v>
      </c>
    </row>
    <row r="1755" spans="2:3" ht="15">
      <c r="B1755" s="57">
        <v>41731</v>
      </c>
      <c r="C1755" s="54">
        <v>223</v>
      </c>
    </row>
    <row r="1756" spans="2:3" ht="15">
      <c r="B1756" s="57">
        <v>41730</v>
      </c>
      <c r="C1756" s="54">
        <v>222</v>
      </c>
    </row>
    <row r="1757" spans="2:3" ht="15">
      <c r="B1757" s="57">
        <v>41729</v>
      </c>
      <c r="C1757" s="54">
        <v>228</v>
      </c>
    </row>
    <row r="1758" spans="2:3" ht="15">
      <c r="B1758" s="57">
        <v>41726</v>
      </c>
      <c r="C1758" s="54">
        <v>227</v>
      </c>
    </row>
    <row r="1759" spans="2:3" ht="15">
      <c r="B1759" s="57">
        <v>41725</v>
      </c>
      <c r="C1759" s="54">
        <v>224</v>
      </c>
    </row>
    <row r="1760" spans="2:3" ht="15">
      <c r="B1760" s="57">
        <v>41724</v>
      </c>
      <c r="C1760" s="54">
        <v>223</v>
      </c>
    </row>
    <row r="1761" spans="2:3" ht="15">
      <c r="B1761" s="57">
        <v>41723</v>
      </c>
      <c r="C1761" s="54">
        <v>230</v>
      </c>
    </row>
    <row r="1762" spans="2:3" ht="15">
      <c r="B1762" s="57">
        <v>41722</v>
      </c>
      <c r="C1762" s="54">
        <v>237</v>
      </c>
    </row>
    <row r="1763" spans="2:3" ht="15">
      <c r="B1763" s="57">
        <v>41719</v>
      </c>
      <c r="C1763" s="54">
        <v>234</v>
      </c>
    </row>
    <row r="1764" spans="2:3" ht="15">
      <c r="B1764" s="57">
        <v>41718</v>
      </c>
      <c r="C1764" s="54">
        <v>236</v>
      </c>
    </row>
    <row r="1765" spans="2:3" ht="15">
      <c r="B1765" s="57">
        <v>41717</v>
      </c>
      <c r="C1765" s="54">
        <v>232</v>
      </c>
    </row>
    <row r="1766" spans="2:3" ht="15">
      <c r="B1766" s="57">
        <v>41716</v>
      </c>
      <c r="C1766" s="54">
        <v>234</v>
      </c>
    </row>
    <row r="1767" spans="2:3" ht="15">
      <c r="B1767" s="57">
        <v>41715</v>
      </c>
      <c r="C1767" s="54">
        <v>240</v>
      </c>
    </row>
    <row r="1768" spans="2:3" ht="15">
      <c r="B1768" s="57">
        <v>41712</v>
      </c>
      <c r="C1768" s="54">
        <v>245</v>
      </c>
    </row>
    <row r="1769" spans="2:3" ht="15">
      <c r="B1769" s="57">
        <v>41711</v>
      </c>
      <c r="C1769" s="54">
        <v>245</v>
      </c>
    </row>
    <row r="1770" spans="2:3" ht="15">
      <c r="B1770" s="57">
        <v>41710</v>
      </c>
      <c r="C1770" s="54">
        <v>238</v>
      </c>
    </row>
    <row r="1771" spans="2:3" ht="15">
      <c r="B1771" s="57">
        <v>41709</v>
      </c>
      <c r="C1771" s="54">
        <v>237</v>
      </c>
    </row>
    <row r="1772" spans="2:3" ht="15">
      <c r="B1772" s="57">
        <v>41708</v>
      </c>
      <c r="C1772" s="54">
        <v>232</v>
      </c>
    </row>
    <row r="1773" spans="2:3" ht="15">
      <c r="B1773" s="57">
        <v>41705</v>
      </c>
      <c r="C1773" s="54">
        <v>230</v>
      </c>
    </row>
    <row r="1774" spans="2:3" ht="15">
      <c r="B1774" s="57">
        <v>41704</v>
      </c>
      <c r="C1774" s="54">
        <v>226</v>
      </c>
    </row>
    <row r="1775" spans="2:3" ht="15">
      <c r="B1775" s="57">
        <v>41703</v>
      </c>
      <c r="C1775" s="54">
        <v>229</v>
      </c>
    </row>
    <row r="1776" spans="2:3" ht="15">
      <c r="B1776" s="57">
        <v>41702</v>
      </c>
      <c r="C1776" s="54">
        <v>238</v>
      </c>
    </row>
    <row r="1777" spans="2:3" ht="15">
      <c r="B1777" s="57">
        <v>41701</v>
      </c>
      <c r="C1777" s="54">
        <v>251</v>
      </c>
    </row>
    <row r="1778" spans="2:3" ht="15">
      <c r="B1778" s="57">
        <v>41698</v>
      </c>
      <c r="C1778" s="54">
        <v>245</v>
      </c>
    </row>
    <row r="1779" spans="2:3" ht="15">
      <c r="B1779" s="57">
        <v>41697</v>
      </c>
      <c r="C1779" s="54">
        <v>247</v>
      </c>
    </row>
    <row r="1780" spans="2:3" ht="15">
      <c r="B1780" s="57">
        <v>41696</v>
      </c>
      <c r="C1780" s="54">
        <v>249</v>
      </c>
    </row>
    <row r="1781" spans="2:3" ht="15">
      <c r="B1781" s="57">
        <v>41695</v>
      </c>
      <c r="C1781" s="54">
        <v>244</v>
      </c>
    </row>
    <row r="1782" spans="2:3" ht="15">
      <c r="B1782" s="57">
        <v>41694</v>
      </c>
      <c r="C1782" s="54">
        <v>239</v>
      </c>
    </row>
    <row r="1783" spans="2:3" ht="15">
      <c r="B1783" s="57">
        <v>41691</v>
      </c>
      <c r="C1783" s="54">
        <v>246</v>
      </c>
    </row>
    <row r="1784" spans="2:3" ht="15">
      <c r="B1784" s="57">
        <v>41690</v>
      </c>
      <c r="C1784" s="54">
        <v>249</v>
      </c>
    </row>
    <row r="1785" spans="2:3" ht="15">
      <c r="B1785" s="57">
        <v>41689</v>
      </c>
      <c r="C1785" s="54">
        <v>251</v>
      </c>
    </row>
    <row r="1786" spans="2:3" ht="15">
      <c r="B1786" s="57">
        <v>41688</v>
      </c>
      <c r="C1786" s="54">
        <v>259</v>
      </c>
    </row>
    <row r="1787" spans="2:3" ht="15">
      <c r="B1787" s="57">
        <v>41687</v>
      </c>
      <c r="C1787" s="54">
        <v>256</v>
      </c>
    </row>
    <row r="1788" spans="2:3" ht="15">
      <c r="B1788" s="57">
        <v>41684</v>
      </c>
      <c r="C1788" s="54">
        <v>256</v>
      </c>
    </row>
    <row r="1789" spans="2:3" ht="15">
      <c r="B1789" s="57">
        <v>41683</v>
      </c>
      <c r="C1789" s="54">
        <v>257</v>
      </c>
    </row>
    <row r="1790" spans="2:3" ht="15">
      <c r="B1790" s="57">
        <v>41682</v>
      </c>
      <c r="C1790" s="54">
        <v>255</v>
      </c>
    </row>
    <row r="1791" spans="2:3" ht="15">
      <c r="B1791" s="57">
        <v>41681</v>
      </c>
      <c r="C1791" s="54">
        <v>255</v>
      </c>
    </row>
    <row r="1792" spans="2:3" ht="15">
      <c r="B1792" s="57">
        <v>41680</v>
      </c>
      <c r="C1792" s="54">
        <v>256</v>
      </c>
    </row>
    <row r="1793" spans="2:3" ht="15">
      <c r="B1793" s="57">
        <v>41677</v>
      </c>
      <c r="C1793" s="54">
        <v>252</v>
      </c>
    </row>
    <row r="1794" spans="2:3" ht="15">
      <c r="B1794" s="57">
        <v>41676</v>
      </c>
      <c r="C1794" s="54">
        <v>254</v>
      </c>
    </row>
    <row r="1795" spans="2:3" ht="15">
      <c r="B1795" s="57">
        <v>41675</v>
      </c>
      <c r="C1795" s="54">
        <v>260</v>
      </c>
    </row>
    <row r="1796" spans="2:3" ht="15">
      <c r="B1796" s="57">
        <v>41674</v>
      </c>
      <c r="C1796" s="54">
        <v>268</v>
      </c>
    </row>
    <row r="1797" spans="2:3" ht="15">
      <c r="B1797" s="57">
        <v>41673</v>
      </c>
      <c r="C1797" s="54">
        <v>278</v>
      </c>
    </row>
    <row r="1798" spans="2:3" ht="15">
      <c r="B1798" s="57">
        <v>41670</v>
      </c>
      <c r="C1798" s="54">
        <v>272</v>
      </c>
    </row>
    <row r="1799" spans="2:3" ht="15">
      <c r="B1799" s="57">
        <v>41669</v>
      </c>
      <c r="C1799" s="54">
        <v>273</v>
      </c>
    </row>
    <row r="1800" spans="2:3" ht="15">
      <c r="B1800" s="57">
        <v>41668</v>
      </c>
      <c r="C1800" s="54">
        <v>273</v>
      </c>
    </row>
    <row r="1801" spans="2:3" ht="15">
      <c r="B1801" s="57">
        <v>41667</v>
      </c>
      <c r="C1801" s="54">
        <v>264</v>
      </c>
    </row>
    <row r="1802" spans="2:3" ht="15">
      <c r="B1802" s="57">
        <v>41666</v>
      </c>
      <c r="C1802" s="54">
        <v>264</v>
      </c>
    </row>
    <row r="1803" spans="2:3" ht="15">
      <c r="B1803" s="57">
        <v>41663</v>
      </c>
      <c r="C1803" s="54">
        <v>264</v>
      </c>
    </row>
    <row r="1804" spans="2:3" ht="15">
      <c r="B1804" s="57">
        <v>41662</v>
      </c>
      <c r="C1804" s="54">
        <v>261</v>
      </c>
    </row>
    <row r="1805" spans="2:3" ht="15">
      <c r="B1805" s="57">
        <v>41661</v>
      </c>
      <c r="C1805" s="54">
        <v>252</v>
      </c>
    </row>
    <row r="1806" spans="2:3" ht="15">
      <c r="B1806" s="57">
        <v>41660</v>
      </c>
      <c r="C1806" s="54">
        <v>248</v>
      </c>
    </row>
    <row r="1807" spans="2:3" ht="15">
      <c r="B1807" s="57">
        <v>41659</v>
      </c>
      <c r="C1807" s="54">
        <v>248</v>
      </c>
    </row>
    <row r="1808" spans="2:3" ht="15">
      <c r="B1808" s="57">
        <v>41656</v>
      </c>
      <c r="C1808" s="54">
        <v>248</v>
      </c>
    </row>
    <row r="1809" spans="2:3" ht="15">
      <c r="B1809" s="57">
        <v>41655</v>
      </c>
      <c r="C1809" s="54">
        <v>246</v>
      </c>
    </row>
    <row r="1810" spans="2:3" ht="15">
      <c r="B1810" s="57">
        <v>41654</v>
      </c>
      <c r="C1810" s="54">
        <v>243</v>
      </c>
    </row>
    <row r="1811" spans="2:3" ht="15">
      <c r="B1811" s="57">
        <v>41653</v>
      </c>
      <c r="C1811" s="54">
        <v>248</v>
      </c>
    </row>
    <row r="1812" spans="2:3" ht="15">
      <c r="B1812" s="57">
        <v>41652</v>
      </c>
      <c r="C1812" s="54">
        <v>251</v>
      </c>
    </row>
    <row r="1813" spans="2:3" ht="15">
      <c r="B1813" s="57">
        <v>41649</v>
      </c>
      <c r="C1813" s="54">
        <v>249</v>
      </c>
    </row>
    <row r="1814" spans="2:3" ht="15">
      <c r="B1814" s="57">
        <v>41648</v>
      </c>
      <c r="C1814" s="54">
        <v>245</v>
      </c>
    </row>
    <row r="1815" spans="2:3" ht="15">
      <c r="B1815" s="57">
        <v>41647</v>
      </c>
      <c r="C1815" s="54">
        <v>248</v>
      </c>
    </row>
    <row r="1816" spans="2:3" ht="15">
      <c r="B1816" s="57">
        <v>41646</v>
      </c>
      <c r="C1816" s="54">
        <v>245</v>
      </c>
    </row>
    <row r="1817" spans="2:3" ht="15">
      <c r="B1817" s="57">
        <v>41645</v>
      </c>
      <c r="C1817" s="54">
        <v>236</v>
      </c>
    </row>
    <row r="1818" spans="2:3" ht="15">
      <c r="B1818" s="57">
        <v>41642</v>
      </c>
      <c r="C1818" s="54">
        <v>229</v>
      </c>
    </row>
    <row r="1819" spans="2:3" ht="15">
      <c r="B1819" s="57">
        <v>41641</v>
      </c>
      <c r="C1819" s="54">
        <v>230</v>
      </c>
    </row>
    <row r="1820" spans="2:3" ht="15">
      <c r="B1820" s="57">
        <v>41639</v>
      </c>
      <c r="C1820" s="54">
        <v>224</v>
      </c>
    </row>
    <row r="1821" spans="2:3" ht="15">
      <c r="B1821" s="57">
        <v>41638</v>
      </c>
      <c r="C1821" s="54">
        <v>228</v>
      </c>
    </row>
    <row r="1822" spans="2:3" ht="15">
      <c r="B1822" s="57">
        <v>41635</v>
      </c>
      <c r="C1822" s="54">
        <v>226</v>
      </c>
    </row>
    <row r="1823" spans="2:3" ht="15">
      <c r="B1823" s="57">
        <v>41634</v>
      </c>
      <c r="C1823" s="54">
        <v>222</v>
      </c>
    </row>
    <row r="1824" spans="2:3" ht="15">
      <c r="B1824" s="57">
        <v>41632</v>
      </c>
      <c r="C1824" s="54">
        <v>223</v>
      </c>
    </row>
    <row r="1825" spans="2:3" ht="15">
      <c r="B1825" s="57">
        <v>41631</v>
      </c>
      <c r="C1825" s="54">
        <v>229</v>
      </c>
    </row>
    <row r="1826" spans="2:3" ht="15">
      <c r="B1826" s="57">
        <v>41628</v>
      </c>
      <c r="C1826" s="54">
        <v>232</v>
      </c>
    </row>
    <row r="1827" spans="2:3" ht="15">
      <c r="B1827" s="57">
        <v>41627</v>
      </c>
      <c r="C1827" s="54">
        <v>230</v>
      </c>
    </row>
    <row r="1828" spans="2:3" ht="15">
      <c r="B1828" s="57">
        <v>41626</v>
      </c>
      <c r="C1828" s="54">
        <v>235</v>
      </c>
    </row>
    <row r="1829" spans="2:3" ht="15">
      <c r="B1829" s="57">
        <v>41625</v>
      </c>
      <c r="C1829" s="54">
        <v>238</v>
      </c>
    </row>
    <row r="1830" spans="2:3" ht="15">
      <c r="B1830" s="57">
        <v>41624</v>
      </c>
      <c r="C1830" s="54">
        <v>232</v>
      </c>
    </row>
    <row r="1831" spans="2:3" ht="15">
      <c r="B1831" s="57">
        <v>41621</v>
      </c>
      <c r="C1831" s="54">
        <v>234</v>
      </c>
    </row>
    <row r="1832" spans="2:3" ht="15">
      <c r="B1832" s="57">
        <v>41620</v>
      </c>
      <c r="C1832" s="54">
        <v>235</v>
      </c>
    </row>
    <row r="1833" spans="2:3" ht="15">
      <c r="B1833" s="57">
        <v>41619</v>
      </c>
      <c r="C1833" s="54">
        <v>243</v>
      </c>
    </row>
    <row r="1834" spans="2:3" ht="15">
      <c r="B1834" s="57">
        <v>41618</v>
      </c>
      <c r="C1834" s="54">
        <v>247</v>
      </c>
    </row>
    <row r="1835" spans="2:3" ht="15">
      <c r="B1835" s="57">
        <v>41617</v>
      </c>
      <c r="C1835" s="54">
        <v>246</v>
      </c>
    </row>
    <row r="1836" spans="2:3" ht="15">
      <c r="B1836" s="57">
        <v>41614</v>
      </c>
      <c r="C1836" s="54">
        <v>246</v>
      </c>
    </row>
    <row r="1837" spans="2:3" ht="15">
      <c r="B1837" s="57">
        <v>41613</v>
      </c>
      <c r="C1837" s="54">
        <v>255</v>
      </c>
    </row>
    <row r="1838" spans="2:3" ht="15">
      <c r="B1838" s="57">
        <v>41612</v>
      </c>
      <c r="C1838" s="54">
        <v>257</v>
      </c>
    </row>
    <row r="1839" spans="2:3" ht="15">
      <c r="B1839" s="57">
        <v>41611</v>
      </c>
      <c r="C1839" s="54">
        <v>259</v>
      </c>
    </row>
    <row r="1840" spans="2:3" ht="15">
      <c r="B1840" s="57">
        <v>41610</v>
      </c>
      <c r="C1840" s="54">
        <v>255</v>
      </c>
    </row>
    <row r="1841" spans="2:3" ht="15">
      <c r="B1841" s="57">
        <v>41607</v>
      </c>
      <c r="C1841" s="54">
        <v>247</v>
      </c>
    </row>
    <row r="1842" spans="2:3" ht="15">
      <c r="B1842" s="57">
        <v>41606</v>
      </c>
      <c r="C1842" s="54">
        <v>247</v>
      </c>
    </row>
    <row r="1843" spans="2:3" ht="15">
      <c r="B1843" s="57">
        <v>41605</v>
      </c>
      <c r="C1843" s="54">
        <v>247</v>
      </c>
    </row>
    <row r="1844" spans="2:3" ht="15">
      <c r="B1844" s="57">
        <v>41604</v>
      </c>
      <c r="C1844" s="54">
        <v>243</v>
      </c>
    </row>
    <row r="1845" spans="2:3" ht="15">
      <c r="B1845" s="57">
        <v>41603</v>
      </c>
      <c r="C1845" s="54">
        <v>242</v>
      </c>
    </row>
    <row r="1846" spans="2:3" ht="15">
      <c r="B1846" s="57">
        <v>41600</v>
      </c>
      <c r="C1846" s="54">
        <v>237</v>
      </c>
    </row>
    <row r="1847" spans="2:3" ht="15">
      <c r="B1847" s="57">
        <v>41599</v>
      </c>
      <c r="C1847" s="54">
        <v>236</v>
      </c>
    </row>
    <row r="1848" spans="2:3" ht="15">
      <c r="B1848" s="57">
        <v>41598</v>
      </c>
      <c r="C1848" s="54">
        <v>235</v>
      </c>
    </row>
    <row r="1849" spans="2:3" ht="15">
      <c r="B1849" s="57">
        <v>41597</v>
      </c>
      <c r="C1849" s="54">
        <v>236</v>
      </c>
    </row>
    <row r="1850" spans="2:3" ht="15">
      <c r="B1850" s="57">
        <v>41596</v>
      </c>
      <c r="C1850" s="54">
        <v>232</v>
      </c>
    </row>
    <row r="1851" spans="2:3" ht="15">
      <c r="B1851" s="57">
        <v>41593</v>
      </c>
      <c r="C1851" s="54">
        <v>233</v>
      </c>
    </row>
    <row r="1852" spans="2:3" ht="15">
      <c r="B1852" s="57">
        <v>41592</v>
      </c>
      <c r="C1852" s="54">
        <v>235</v>
      </c>
    </row>
    <row r="1853" spans="2:3" ht="15">
      <c r="B1853" s="57">
        <v>41591</v>
      </c>
      <c r="C1853" s="54">
        <v>241</v>
      </c>
    </row>
    <row r="1854" spans="2:3" ht="15">
      <c r="B1854" s="57">
        <v>41590</v>
      </c>
      <c r="C1854" s="54">
        <v>242</v>
      </c>
    </row>
    <row r="1855" spans="2:3" ht="15">
      <c r="B1855" s="57">
        <v>41589</v>
      </c>
      <c r="C1855" s="54">
        <v>237</v>
      </c>
    </row>
    <row r="1856" spans="2:3" ht="15">
      <c r="B1856" s="57">
        <v>41586</v>
      </c>
      <c r="C1856" s="54">
        <v>237</v>
      </c>
    </row>
    <row r="1857" spans="2:3" ht="15">
      <c r="B1857" s="57">
        <v>41585</v>
      </c>
      <c r="C1857" s="54">
        <v>233</v>
      </c>
    </row>
    <row r="1858" spans="2:3" ht="15">
      <c r="B1858" s="57">
        <v>41584</v>
      </c>
      <c r="C1858" s="54">
        <v>226</v>
      </c>
    </row>
    <row r="1859" spans="2:3" ht="15">
      <c r="B1859" s="57">
        <v>41583</v>
      </c>
      <c r="C1859" s="54">
        <v>224</v>
      </c>
    </row>
    <row r="1860" spans="2:3" ht="15">
      <c r="B1860" s="57">
        <v>41582</v>
      </c>
      <c r="C1860" s="54">
        <v>223</v>
      </c>
    </row>
    <row r="1861" spans="2:3" ht="15">
      <c r="B1861" s="57">
        <v>41579</v>
      </c>
      <c r="C1861" s="54">
        <v>224</v>
      </c>
    </row>
    <row r="1862" spans="2:3" ht="15">
      <c r="B1862" s="57">
        <v>41578</v>
      </c>
      <c r="C1862" s="54">
        <v>220</v>
      </c>
    </row>
    <row r="1863" spans="2:3" ht="15">
      <c r="B1863" s="57">
        <v>41577</v>
      </c>
      <c r="C1863" s="54">
        <v>216</v>
      </c>
    </row>
    <row r="1864" spans="2:3" ht="15">
      <c r="B1864" s="57">
        <v>41576</v>
      </c>
      <c r="C1864" s="54">
        <v>219</v>
      </c>
    </row>
    <row r="1865" spans="2:3" ht="15">
      <c r="B1865" s="57">
        <v>41575</v>
      </c>
      <c r="C1865" s="54">
        <v>219</v>
      </c>
    </row>
    <row r="1866" spans="2:3" ht="15">
      <c r="B1866" s="57">
        <v>41572</v>
      </c>
      <c r="C1866" s="54">
        <v>219</v>
      </c>
    </row>
    <row r="1867" spans="2:3" ht="15">
      <c r="B1867" s="57">
        <v>41571</v>
      </c>
      <c r="C1867" s="54">
        <v>215</v>
      </c>
    </row>
    <row r="1868" spans="2:3" ht="15">
      <c r="B1868" s="57">
        <v>41570</v>
      </c>
      <c r="C1868" s="54">
        <v>213</v>
      </c>
    </row>
    <row r="1869" spans="2:3" ht="15">
      <c r="B1869" s="57">
        <v>41569</v>
      </c>
      <c r="C1869" s="54">
        <v>213</v>
      </c>
    </row>
    <row r="1870" spans="2:3" ht="15">
      <c r="B1870" s="57">
        <v>41568</v>
      </c>
      <c r="C1870" s="54">
        <v>211</v>
      </c>
    </row>
    <row r="1871" spans="2:3" ht="15">
      <c r="B1871" s="57">
        <v>41565</v>
      </c>
      <c r="C1871" s="54">
        <v>206</v>
      </c>
    </row>
    <row r="1872" spans="2:3" ht="15">
      <c r="B1872" s="57">
        <v>41564</v>
      </c>
      <c r="C1872" s="54">
        <v>214</v>
      </c>
    </row>
    <row r="1873" spans="2:3" ht="15">
      <c r="B1873" s="57">
        <v>41563</v>
      </c>
      <c r="C1873" s="54">
        <v>211</v>
      </c>
    </row>
    <row r="1874" spans="2:3" ht="15">
      <c r="B1874" s="57">
        <v>41562</v>
      </c>
      <c r="C1874" s="54">
        <v>207</v>
      </c>
    </row>
    <row r="1875" spans="2:3" ht="15">
      <c r="B1875" s="57">
        <v>41561</v>
      </c>
      <c r="C1875" s="54">
        <v>213</v>
      </c>
    </row>
    <row r="1876" spans="2:3" ht="15">
      <c r="B1876" s="57">
        <v>41558</v>
      </c>
      <c r="C1876" s="54">
        <v>213</v>
      </c>
    </row>
    <row r="1877" spans="2:3" ht="15">
      <c r="B1877" s="57">
        <v>41557</v>
      </c>
      <c r="C1877" s="54">
        <v>219</v>
      </c>
    </row>
    <row r="1878" spans="2:3" ht="15">
      <c r="B1878" s="57">
        <v>41556</v>
      </c>
      <c r="C1878" s="54">
        <v>222</v>
      </c>
    </row>
    <row r="1879" spans="2:3" ht="15">
      <c r="B1879" s="57">
        <v>41555</v>
      </c>
      <c r="C1879" s="54">
        <v>225</v>
      </c>
    </row>
    <row r="1880" spans="2:3" ht="15">
      <c r="B1880" s="57">
        <v>41554</v>
      </c>
      <c r="C1880" s="54">
        <v>228</v>
      </c>
    </row>
    <row r="1881" spans="2:3" ht="15">
      <c r="B1881" s="57">
        <v>41551</v>
      </c>
      <c r="C1881" s="54">
        <v>230</v>
      </c>
    </row>
    <row r="1882" spans="2:3" ht="15">
      <c r="B1882" s="57">
        <v>41550</v>
      </c>
      <c r="C1882" s="54">
        <v>234</v>
      </c>
    </row>
    <row r="1883" spans="2:3" ht="15">
      <c r="B1883" s="57">
        <v>41549</v>
      </c>
      <c r="C1883" s="54">
        <v>234</v>
      </c>
    </row>
    <row r="1884" spans="2:3" ht="15">
      <c r="B1884" s="57">
        <v>41548</v>
      </c>
      <c r="C1884" s="54">
        <v>234</v>
      </c>
    </row>
    <row r="1885" spans="2:3" ht="15">
      <c r="B1885" s="57">
        <v>41547</v>
      </c>
      <c r="C1885" s="54">
        <v>236</v>
      </c>
    </row>
    <row r="1886" spans="2:3" ht="15">
      <c r="B1886" s="57">
        <v>41544</v>
      </c>
      <c r="C1886" s="54">
        <v>231</v>
      </c>
    </row>
    <row r="1887" spans="2:3" ht="15">
      <c r="B1887" s="57">
        <v>41543</v>
      </c>
      <c r="C1887" s="54">
        <v>228</v>
      </c>
    </row>
    <row r="1888" spans="2:3" ht="15">
      <c r="B1888" s="57">
        <v>41542</v>
      </c>
      <c r="C1888" s="54">
        <v>221</v>
      </c>
    </row>
    <row r="1889" spans="2:3" ht="15">
      <c r="B1889" s="57">
        <v>41541</v>
      </c>
      <c r="C1889" s="54">
        <v>221</v>
      </c>
    </row>
    <row r="1890" spans="2:3" ht="15">
      <c r="B1890" s="57">
        <v>41540</v>
      </c>
      <c r="C1890" s="54">
        <v>213</v>
      </c>
    </row>
    <row r="1891" spans="2:3" ht="15">
      <c r="B1891" s="57">
        <v>41537</v>
      </c>
      <c r="C1891" s="54">
        <v>213</v>
      </c>
    </row>
    <row r="1892" spans="2:3" ht="15">
      <c r="B1892" s="57">
        <v>41536</v>
      </c>
      <c r="C1892" s="54">
        <v>208</v>
      </c>
    </row>
    <row r="1893" spans="2:3" ht="15">
      <c r="B1893" s="57">
        <v>41535</v>
      </c>
      <c r="C1893" s="54">
        <v>211</v>
      </c>
    </row>
    <row r="1894" spans="2:3" ht="15">
      <c r="B1894" s="57">
        <v>41534</v>
      </c>
      <c r="C1894" s="54">
        <v>217</v>
      </c>
    </row>
    <row r="1895" spans="2:3" ht="15">
      <c r="B1895" s="57">
        <v>41533</v>
      </c>
      <c r="C1895" s="54">
        <v>222</v>
      </c>
    </row>
    <row r="1896" spans="2:3" ht="15">
      <c r="B1896" s="57">
        <v>41530</v>
      </c>
      <c r="C1896" s="54">
        <v>229</v>
      </c>
    </row>
    <row r="1897" spans="2:3" ht="15">
      <c r="B1897" s="57">
        <v>41529</v>
      </c>
      <c r="C1897" s="54">
        <v>231</v>
      </c>
    </row>
    <row r="1898" spans="2:3" ht="15">
      <c r="B1898" s="57">
        <v>41528</v>
      </c>
      <c r="C1898" s="54">
        <v>230</v>
      </c>
    </row>
    <row r="1899" spans="2:3" ht="15">
      <c r="B1899" s="57">
        <v>41527</v>
      </c>
      <c r="C1899" s="54">
        <v>235</v>
      </c>
    </row>
    <row r="1900" spans="2:3" ht="15">
      <c r="B1900" s="57">
        <v>41526</v>
      </c>
      <c r="C1900" s="54">
        <v>230</v>
      </c>
    </row>
    <row r="1901" spans="2:3" ht="15">
      <c r="B1901" s="57">
        <v>41523</v>
      </c>
      <c r="C1901" s="54">
        <v>237</v>
      </c>
    </row>
    <row r="1902" spans="2:3" ht="15">
      <c r="B1902" s="57">
        <v>41522</v>
      </c>
      <c r="C1902" s="54">
        <v>243</v>
      </c>
    </row>
    <row r="1903" spans="2:3" ht="15">
      <c r="B1903" s="57">
        <v>41521</v>
      </c>
      <c r="C1903" s="54">
        <v>250</v>
      </c>
    </row>
    <row r="1904" spans="2:3" ht="15">
      <c r="B1904" s="57">
        <v>41520</v>
      </c>
      <c r="C1904" s="54">
        <v>248</v>
      </c>
    </row>
    <row r="1905" spans="2:3" ht="15">
      <c r="B1905" s="57">
        <v>41519</v>
      </c>
      <c r="C1905" s="54">
        <v>251</v>
      </c>
    </row>
    <row r="1906" spans="2:3" ht="15">
      <c r="B1906" s="57">
        <v>41516</v>
      </c>
      <c r="C1906" s="54">
        <v>251</v>
      </c>
    </row>
    <row r="1907" spans="2:3" ht="15">
      <c r="B1907" s="57">
        <v>41515</v>
      </c>
      <c r="C1907" s="54">
        <v>251</v>
      </c>
    </row>
    <row r="1908" spans="2:3" ht="15">
      <c r="B1908" s="57">
        <v>41514</v>
      </c>
      <c r="C1908" s="54">
        <v>248</v>
      </c>
    </row>
    <row r="1909" spans="2:3" ht="15">
      <c r="B1909" s="57">
        <v>41513</v>
      </c>
      <c r="C1909" s="54">
        <v>249</v>
      </c>
    </row>
    <row r="1910" spans="2:3" ht="15">
      <c r="B1910" s="57">
        <v>41512</v>
      </c>
      <c r="C1910" s="54">
        <v>242</v>
      </c>
    </row>
    <row r="1911" spans="2:3" ht="15">
      <c r="B1911" s="57">
        <v>41509</v>
      </c>
      <c r="C1911" s="54">
        <v>242</v>
      </c>
    </row>
    <row r="1912" spans="2:3" ht="15">
      <c r="B1912" s="57">
        <v>41508</v>
      </c>
      <c r="C1912" s="54">
        <v>238</v>
      </c>
    </row>
    <row r="1913" spans="2:3" ht="15">
      <c r="B1913" s="57">
        <v>41507</v>
      </c>
      <c r="C1913" s="54">
        <v>246</v>
      </c>
    </row>
    <row r="1914" spans="2:3" ht="15">
      <c r="B1914" s="57">
        <v>41506</v>
      </c>
      <c r="C1914" s="54">
        <v>241</v>
      </c>
    </row>
    <row r="1915" spans="2:3" ht="15">
      <c r="B1915" s="57">
        <v>41505</v>
      </c>
      <c r="C1915" s="54">
        <v>240</v>
      </c>
    </row>
    <row r="1916" spans="2:3" ht="15">
      <c r="B1916" s="57">
        <v>41502</v>
      </c>
      <c r="C1916" s="54">
        <v>232</v>
      </c>
    </row>
    <row r="1917" spans="2:3" ht="15">
      <c r="B1917" s="57">
        <v>41501</v>
      </c>
      <c r="C1917" s="54">
        <v>228</v>
      </c>
    </row>
    <row r="1918" spans="2:3" ht="15">
      <c r="B1918" s="57">
        <v>41500</v>
      </c>
      <c r="C1918" s="54">
        <v>226</v>
      </c>
    </row>
    <row r="1919" spans="2:3" ht="15">
      <c r="B1919" s="57">
        <v>41499</v>
      </c>
      <c r="C1919" s="54">
        <v>222</v>
      </c>
    </row>
    <row r="1920" spans="2:3" ht="15">
      <c r="B1920" s="57">
        <v>41498</v>
      </c>
      <c r="C1920" s="54">
        <v>230</v>
      </c>
    </row>
    <row r="1921" spans="2:3" ht="15">
      <c r="B1921" s="57">
        <v>41495</v>
      </c>
      <c r="C1921" s="54">
        <v>236</v>
      </c>
    </row>
    <row r="1922" spans="2:3" ht="15">
      <c r="B1922" s="57">
        <v>41494</v>
      </c>
      <c r="C1922" s="54">
        <v>234</v>
      </c>
    </row>
    <row r="1923" spans="2:3" ht="15">
      <c r="B1923" s="57">
        <v>41493</v>
      </c>
      <c r="C1923" s="54">
        <v>237</v>
      </c>
    </row>
    <row r="1924" spans="2:3" ht="15">
      <c r="B1924" s="57">
        <v>41492</v>
      </c>
      <c r="C1924" s="54">
        <v>232</v>
      </c>
    </row>
    <row r="1925" spans="2:3" ht="15">
      <c r="B1925" s="57">
        <v>41491</v>
      </c>
      <c r="C1925" s="54">
        <v>233</v>
      </c>
    </row>
    <row r="1926" spans="2:3" ht="15">
      <c r="B1926" s="57">
        <v>41488</v>
      </c>
      <c r="C1926" s="54">
        <v>236</v>
      </c>
    </row>
    <row r="1927" spans="2:3" ht="15">
      <c r="B1927" s="57">
        <v>41487</v>
      </c>
      <c r="C1927" s="54">
        <v>233</v>
      </c>
    </row>
    <row r="1928" spans="2:3" ht="15">
      <c r="B1928" s="57">
        <v>41486</v>
      </c>
      <c r="C1928" s="54">
        <v>235</v>
      </c>
    </row>
    <row r="1929" spans="2:3" ht="15">
      <c r="B1929" s="57">
        <v>41485</v>
      </c>
      <c r="C1929" s="54">
        <v>236</v>
      </c>
    </row>
    <row r="1930" spans="2:3" ht="15">
      <c r="B1930" s="57">
        <v>41484</v>
      </c>
      <c r="C1930" s="54">
        <v>233</v>
      </c>
    </row>
    <row r="1931" spans="2:3" ht="15">
      <c r="B1931" s="57">
        <v>41481</v>
      </c>
      <c r="C1931" s="54">
        <v>230</v>
      </c>
    </row>
    <row r="1932" spans="2:3" ht="15">
      <c r="B1932" s="57">
        <v>41480</v>
      </c>
      <c r="C1932" s="54">
        <v>217</v>
      </c>
    </row>
    <row r="1933" spans="2:3" ht="15">
      <c r="B1933" s="57">
        <v>41479</v>
      </c>
      <c r="C1933" s="54">
        <v>211</v>
      </c>
    </row>
    <row r="1934" spans="2:3" ht="15">
      <c r="B1934" s="57">
        <v>41478</v>
      </c>
      <c r="C1934" s="54">
        <v>208</v>
      </c>
    </row>
    <row r="1935" spans="2:3" ht="15">
      <c r="B1935" s="57">
        <v>41477</v>
      </c>
      <c r="C1935" s="54">
        <v>207</v>
      </c>
    </row>
    <row r="1936" spans="2:3" ht="15">
      <c r="B1936" s="57">
        <v>41474</v>
      </c>
      <c r="C1936" s="54">
        <v>207</v>
      </c>
    </row>
    <row r="1937" spans="2:3" ht="15">
      <c r="B1937" s="57">
        <v>41473</v>
      </c>
      <c r="C1937" s="54">
        <v>203</v>
      </c>
    </row>
    <row r="1938" spans="2:3" ht="15">
      <c r="B1938" s="57">
        <v>41472</v>
      </c>
      <c r="C1938" s="54">
        <v>211</v>
      </c>
    </row>
    <row r="1939" spans="2:3" ht="15">
      <c r="B1939" s="57">
        <v>41471</v>
      </c>
      <c r="C1939" s="54">
        <v>221</v>
      </c>
    </row>
    <row r="1940" spans="2:3" ht="15">
      <c r="B1940" s="57">
        <v>41470</v>
      </c>
      <c r="C1940" s="54">
        <v>224</v>
      </c>
    </row>
    <row r="1941" spans="2:3" ht="15">
      <c r="B1941" s="57">
        <v>41467</v>
      </c>
      <c r="C1941" s="54">
        <v>234</v>
      </c>
    </row>
    <row r="1942" spans="2:3" ht="15">
      <c r="B1942" s="57">
        <v>41466</v>
      </c>
      <c r="C1942" s="54">
        <v>239</v>
      </c>
    </row>
    <row r="1943" spans="2:3" ht="15">
      <c r="B1943" s="57">
        <v>41465</v>
      </c>
      <c r="C1943" s="54">
        <v>238</v>
      </c>
    </row>
    <row r="1944" spans="2:3" ht="15">
      <c r="B1944" s="57">
        <v>41464</v>
      </c>
      <c r="C1944" s="54">
        <v>243</v>
      </c>
    </row>
    <row r="1945" spans="2:3" ht="15">
      <c r="B1945" s="57">
        <v>41463</v>
      </c>
      <c r="C1945" s="54">
        <v>241</v>
      </c>
    </row>
    <row r="1946" spans="2:3" ht="15">
      <c r="B1946" s="57">
        <v>41460</v>
      </c>
      <c r="C1946" s="54">
        <v>236</v>
      </c>
    </row>
    <row r="1947" spans="2:3" ht="15">
      <c r="B1947" s="57">
        <v>41459</v>
      </c>
      <c r="C1947" s="54">
        <v>239</v>
      </c>
    </row>
    <row r="1948" spans="2:3" ht="15">
      <c r="B1948" s="57">
        <v>41458</v>
      </c>
      <c r="C1948" s="54">
        <v>239</v>
      </c>
    </row>
    <row r="1949" spans="2:3" ht="15">
      <c r="B1949" s="57">
        <v>41457</v>
      </c>
      <c r="C1949" s="54">
        <v>236</v>
      </c>
    </row>
    <row r="1950" spans="2:3" ht="15">
      <c r="B1950" s="57">
        <v>41456</v>
      </c>
      <c r="C1950" s="54">
        <v>232</v>
      </c>
    </row>
    <row r="1951" spans="2:3" ht="15">
      <c r="B1951" s="57">
        <v>41453</v>
      </c>
      <c r="C1951" s="54">
        <v>237</v>
      </c>
    </row>
    <row r="1952" spans="2:3" ht="15">
      <c r="B1952" s="57">
        <v>41452</v>
      </c>
      <c r="C1952" s="54">
        <v>244</v>
      </c>
    </row>
    <row r="1953" spans="2:3" ht="15">
      <c r="B1953" s="57">
        <v>41451</v>
      </c>
      <c r="C1953" s="54">
        <v>248</v>
      </c>
    </row>
    <row r="1954" spans="2:3" ht="15">
      <c r="B1954" s="57">
        <v>41450</v>
      </c>
      <c r="C1954" s="54">
        <v>252</v>
      </c>
    </row>
    <row r="1955" spans="2:3" ht="15">
      <c r="B1955" s="57">
        <v>41449</v>
      </c>
      <c r="C1955" s="54">
        <v>263</v>
      </c>
    </row>
    <row r="1956" spans="2:3" ht="15">
      <c r="B1956" s="57">
        <v>41446</v>
      </c>
      <c r="C1956" s="54">
        <v>253</v>
      </c>
    </row>
    <row r="1957" spans="2:3" ht="15">
      <c r="B1957" s="57">
        <v>41445</v>
      </c>
      <c r="C1957" s="54">
        <v>249</v>
      </c>
    </row>
    <row r="1958" spans="2:3" ht="15">
      <c r="B1958" s="57">
        <v>41444</v>
      </c>
      <c r="C1958" s="54">
        <v>233</v>
      </c>
    </row>
    <row r="1959" spans="2:3" ht="15">
      <c r="B1959" s="57">
        <v>41443</v>
      </c>
      <c r="C1959" s="54">
        <v>224</v>
      </c>
    </row>
    <row r="1960" spans="2:3" ht="15">
      <c r="B1960" s="57">
        <v>41442</v>
      </c>
      <c r="C1960" s="54">
        <v>216</v>
      </c>
    </row>
    <row r="1961" spans="2:3" ht="15">
      <c r="B1961" s="57">
        <v>41439</v>
      </c>
      <c r="C1961" s="54">
        <v>216</v>
      </c>
    </row>
    <row r="1962" spans="2:3" ht="15">
      <c r="B1962" s="57">
        <v>41438</v>
      </c>
      <c r="C1962" s="54">
        <v>212</v>
      </c>
    </row>
    <row r="1963" spans="2:3" ht="15">
      <c r="B1963" s="57">
        <v>41437</v>
      </c>
      <c r="C1963" s="54">
        <v>226</v>
      </c>
    </row>
    <row r="1964" spans="2:3" ht="15">
      <c r="B1964" s="57">
        <v>41436</v>
      </c>
      <c r="C1964" s="54">
        <v>236</v>
      </c>
    </row>
    <row r="1965" spans="2:3" ht="15">
      <c r="B1965" s="57">
        <v>41435</v>
      </c>
      <c r="C1965" s="54">
        <v>222</v>
      </c>
    </row>
    <row r="1966" spans="2:3" ht="15">
      <c r="B1966" s="57">
        <v>41432</v>
      </c>
      <c r="C1966" s="54">
        <v>213</v>
      </c>
    </row>
    <row r="1967" spans="2:3" ht="15">
      <c r="B1967" s="57">
        <v>41431</v>
      </c>
      <c r="C1967" s="54">
        <v>218</v>
      </c>
    </row>
    <row r="1968" spans="2:3" ht="15">
      <c r="B1968" s="57">
        <v>41430</v>
      </c>
      <c r="C1968" s="54">
        <v>210</v>
      </c>
    </row>
    <row r="1969" spans="2:3" ht="15">
      <c r="B1969" s="57">
        <v>41429</v>
      </c>
      <c r="C1969" s="54">
        <v>206</v>
      </c>
    </row>
    <row r="1970" spans="2:3" ht="15">
      <c r="B1970" s="57">
        <v>41428</v>
      </c>
      <c r="C1970" s="54">
        <v>207</v>
      </c>
    </row>
    <row r="1971" spans="2:3" ht="15">
      <c r="B1971" s="57">
        <v>41425</v>
      </c>
      <c r="C1971" s="54">
        <v>206</v>
      </c>
    </row>
    <row r="1972" spans="2:3" ht="15">
      <c r="B1972" s="57">
        <v>41424</v>
      </c>
      <c r="C1972" s="54">
        <v>198</v>
      </c>
    </row>
    <row r="1973" spans="2:3" ht="15">
      <c r="B1973" s="57">
        <v>41423</v>
      </c>
      <c r="C1973" s="54">
        <v>203</v>
      </c>
    </row>
    <row r="1974" spans="2:3" ht="15">
      <c r="B1974" s="57">
        <v>41422</v>
      </c>
      <c r="C1974" s="54">
        <v>197</v>
      </c>
    </row>
    <row r="1975" spans="2:3" ht="15">
      <c r="B1975" s="57">
        <v>41421</v>
      </c>
      <c r="C1975" s="54">
        <v>191</v>
      </c>
    </row>
    <row r="1976" spans="2:3" ht="15">
      <c r="B1976" s="57">
        <v>41418</v>
      </c>
      <c r="C1976" s="54">
        <v>191</v>
      </c>
    </row>
    <row r="1977" spans="2:3" ht="15">
      <c r="B1977" s="57">
        <v>41417</v>
      </c>
      <c r="C1977" s="54">
        <v>189</v>
      </c>
    </row>
    <row r="1978" spans="2:3" ht="15">
      <c r="B1978" s="57">
        <v>41416</v>
      </c>
      <c r="C1978" s="54">
        <v>178</v>
      </c>
    </row>
    <row r="1979" spans="2:3" ht="15">
      <c r="B1979" s="57">
        <v>41415</v>
      </c>
      <c r="C1979" s="54">
        <v>181</v>
      </c>
    </row>
    <row r="1980" spans="2:3" ht="15">
      <c r="B1980" s="57">
        <v>41414</v>
      </c>
      <c r="C1980" s="54">
        <v>176</v>
      </c>
    </row>
    <row r="1981" spans="2:3" ht="15">
      <c r="B1981" s="57">
        <v>41411</v>
      </c>
      <c r="C1981" s="54">
        <v>175</v>
      </c>
    </row>
    <row r="1982" spans="2:3" ht="15">
      <c r="B1982" s="57">
        <v>41410</v>
      </c>
      <c r="C1982" s="54">
        <v>177</v>
      </c>
    </row>
    <row r="1983" spans="2:3" ht="15">
      <c r="B1983" s="57">
        <v>41409</v>
      </c>
      <c r="C1983" s="54">
        <v>168</v>
      </c>
    </row>
    <row r="1984" spans="2:3" ht="15">
      <c r="B1984" s="57">
        <v>41408</v>
      </c>
      <c r="C1984" s="54">
        <v>162</v>
      </c>
    </row>
    <row r="1985" spans="2:3" ht="15">
      <c r="B1985" s="57">
        <v>41407</v>
      </c>
      <c r="C1985" s="54">
        <v>165</v>
      </c>
    </row>
    <row r="1986" spans="2:3" ht="15">
      <c r="B1986" s="57">
        <v>41404</v>
      </c>
      <c r="C1986" s="54">
        <v>161</v>
      </c>
    </row>
    <row r="1987" spans="2:3" ht="15">
      <c r="B1987" s="57">
        <v>41403</v>
      </c>
      <c r="C1987" s="54">
        <v>161</v>
      </c>
    </row>
    <row r="1988" spans="2:3" ht="15">
      <c r="B1988" s="57">
        <v>41402</v>
      </c>
      <c r="C1988" s="54">
        <v>164</v>
      </c>
    </row>
    <row r="1989" spans="2:3" ht="15">
      <c r="B1989" s="57">
        <v>41401</v>
      </c>
      <c r="C1989" s="54">
        <v>161</v>
      </c>
    </row>
    <row r="1990" spans="2:3" ht="15">
      <c r="B1990" s="57">
        <v>41400</v>
      </c>
      <c r="C1990" s="54">
        <v>162</v>
      </c>
    </row>
    <row r="1991" spans="2:3" ht="15">
      <c r="B1991" s="57">
        <v>41397</v>
      </c>
      <c r="C1991" s="54">
        <v>165</v>
      </c>
    </row>
    <row r="1992" spans="2:3" ht="15">
      <c r="B1992" s="57">
        <v>41396</v>
      </c>
      <c r="C1992" s="54">
        <v>169</v>
      </c>
    </row>
    <row r="1993" spans="2:3" ht="15">
      <c r="B1993" s="57">
        <v>41395</v>
      </c>
      <c r="C1993" s="54">
        <v>170</v>
      </c>
    </row>
    <row r="1994" spans="2:3" ht="15">
      <c r="B1994" s="57">
        <v>41394</v>
      </c>
      <c r="C1994" s="54">
        <v>171</v>
      </c>
    </row>
    <row r="1995" spans="2:3" ht="15">
      <c r="B1995" s="57">
        <v>41393</v>
      </c>
      <c r="C1995" s="54">
        <v>173</v>
      </c>
    </row>
    <row r="1996" spans="2:3" ht="15">
      <c r="B1996" s="57">
        <v>41390</v>
      </c>
      <c r="C1996" s="54">
        <v>175</v>
      </c>
    </row>
    <row r="1997" spans="2:3" ht="15">
      <c r="B1997" s="57">
        <v>41389</v>
      </c>
      <c r="C1997" s="54">
        <v>174</v>
      </c>
    </row>
    <row r="1998" spans="2:3" ht="15">
      <c r="B1998" s="57">
        <v>41388</v>
      </c>
      <c r="C1998" s="54">
        <v>176</v>
      </c>
    </row>
    <row r="1999" spans="2:3" ht="15">
      <c r="B1999" s="57">
        <v>41387</v>
      </c>
      <c r="C1999" s="54">
        <v>174</v>
      </c>
    </row>
    <row r="2000" spans="2:3" ht="15">
      <c r="B2000" s="57">
        <v>41386</v>
      </c>
      <c r="C2000" s="54">
        <v>174</v>
      </c>
    </row>
    <row r="2001" spans="2:3" ht="15">
      <c r="B2001" s="57">
        <v>41383</v>
      </c>
      <c r="C2001" s="54">
        <v>176</v>
      </c>
    </row>
    <row r="2002" spans="2:3" ht="15">
      <c r="B2002" s="57">
        <v>41382</v>
      </c>
      <c r="C2002" s="54">
        <v>178</v>
      </c>
    </row>
    <row r="2003" spans="2:3" ht="15">
      <c r="B2003" s="57">
        <v>41381</v>
      </c>
      <c r="C2003" s="54">
        <v>173</v>
      </c>
    </row>
    <row r="2004" spans="2:3" ht="15">
      <c r="B2004" s="57">
        <v>41380</v>
      </c>
      <c r="C2004" s="54">
        <v>172</v>
      </c>
    </row>
    <row r="2005" spans="2:3" ht="15">
      <c r="B2005" s="57">
        <v>41379</v>
      </c>
      <c r="C2005" s="54">
        <v>174</v>
      </c>
    </row>
    <row r="2006" spans="2:3" ht="15">
      <c r="B2006" s="57">
        <v>41376</v>
      </c>
      <c r="C2006" s="54">
        <v>168</v>
      </c>
    </row>
    <row r="2007" spans="2:3" ht="15">
      <c r="B2007" s="57">
        <v>41375</v>
      </c>
      <c r="C2007" s="54">
        <v>165</v>
      </c>
    </row>
    <row r="2008" spans="2:3" ht="15">
      <c r="B2008" s="57">
        <v>41374</v>
      </c>
      <c r="C2008" s="54">
        <v>169</v>
      </c>
    </row>
    <row r="2009" spans="2:3" ht="15">
      <c r="B2009" s="57">
        <v>41373</v>
      </c>
      <c r="C2009" s="54">
        <v>174</v>
      </c>
    </row>
    <row r="2010" spans="2:3" ht="15">
      <c r="B2010" s="57">
        <v>41372</v>
      </c>
      <c r="C2010" s="54">
        <v>178</v>
      </c>
    </row>
    <row r="2011" spans="2:3" ht="15">
      <c r="B2011" s="57">
        <v>41369</v>
      </c>
      <c r="C2011" s="54">
        <v>181</v>
      </c>
    </row>
    <row r="2012" spans="2:3" ht="15">
      <c r="B2012" s="57">
        <v>41368</v>
      </c>
      <c r="C2012" s="54">
        <v>181</v>
      </c>
    </row>
    <row r="2013" spans="2:3" ht="15">
      <c r="B2013" s="57">
        <v>41367</v>
      </c>
      <c r="C2013" s="54">
        <v>185</v>
      </c>
    </row>
    <row r="2014" spans="2:3" ht="15">
      <c r="B2014" s="57">
        <v>41366</v>
      </c>
      <c r="C2014" s="54">
        <v>188</v>
      </c>
    </row>
    <row r="2015" spans="2:3" ht="15">
      <c r="B2015" s="57">
        <v>41365</v>
      </c>
      <c r="C2015" s="54">
        <v>191</v>
      </c>
    </row>
    <row r="2016" spans="2:3" ht="15">
      <c r="B2016" s="57">
        <v>41361</v>
      </c>
      <c r="C2016" s="54">
        <v>189</v>
      </c>
    </row>
    <row r="2017" spans="2:3" ht="15">
      <c r="B2017" s="57">
        <v>41360</v>
      </c>
      <c r="C2017" s="54">
        <v>191</v>
      </c>
    </row>
    <row r="2018" spans="2:3" ht="15">
      <c r="B2018" s="57">
        <v>41359</v>
      </c>
      <c r="C2018" s="54">
        <v>191</v>
      </c>
    </row>
    <row r="2019" spans="2:3" ht="15">
      <c r="B2019" s="57">
        <v>41358</v>
      </c>
      <c r="C2019" s="54">
        <v>191</v>
      </c>
    </row>
    <row r="2020" spans="2:3" ht="15">
      <c r="B2020" s="57">
        <v>41355</v>
      </c>
      <c r="C2020" s="54">
        <v>194</v>
      </c>
    </row>
    <row r="2021" spans="2:3" ht="15">
      <c r="B2021" s="57">
        <v>41354</v>
      </c>
      <c r="C2021" s="54">
        <v>189</v>
      </c>
    </row>
    <row r="2022" spans="2:3" ht="15">
      <c r="B2022" s="57">
        <v>41353</v>
      </c>
      <c r="C2022" s="54">
        <v>187</v>
      </c>
    </row>
    <row r="2023" spans="2:3" ht="15">
      <c r="B2023" s="57">
        <v>41352</v>
      </c>
      <c r="C2023" s="54">
        <v>188</v>
      </c>
    </row>
    <row r="2024" spans="2:3" ht="15">
      <c r="B2024" s="57">
        <v>41351</v>
      </c>
      <c r="C2024" s="54">
        <v>179</v>
      </c>
    </row>
    <row r="2025" spans="2:3" ht="15">
      <c r="B2025" s="57">
        <v>41348</v>
      </c>
      <c r="C2025" s="54">
        <v>179</v>
      </c>
    </row>
    <row r="2026" spans="2:3" ht="15">
      <c r="B2026" s="57">
        <v>41347</v>
      </c>
      <c r="C2026" s="54">
        <v>174</v>
      </c>
    </row>
    <row r="2027" spans="2:3" ht="15">
      <c r="B2027" s="57">
        <v>41346</v>
      </c>
      <c r="C2027" s="54">
        <v>177</v>
      </c>
    </row>
    <row r="2028" spans="2:3" ht="15">
      <c r="B2028" s="57">
        <v>41345</v>
      </c>
      <c r="C2028" s="54">
        <v>169</v>
      </c>
    </row>
    <row r="2029" spans="2:3" ht="15">
      <c r="B2029" s="57">
        <v>41344</v>
      </c>
      <c r="C2029" s="54">
        <v>170</v>
      </c>
    </row>
    <row r="2030" spans="2:3" ht="15">
      <c r="B2030" s="57">
        <v>41341</v>
      </c>
      <c r="C2030" s="54">
        <v>167</v>
      </c>
    </row>
    <row r="2031" spans="2:3" ht="15">
      <c r="B2031" s="57">
        <v>41340</v>
      </c>
      <c r="C2031" s="54">
        <v>166</v>
      </c>
    </row>
    <row r="2032" spans="2:3" ht="15">
      <c r="B2032" s="57">
        <v>41339</v>
      </c>
      <c r="C2032" s="54">
        <v>167</v>
      </c>
    </row>
    <row r="2033" spans="2:3" ht="15">
      <c r="B2033" s="57">
        <v>41338</v>
      </c>
      <c r="C2033" s="54">
        <v>171</v>
      </c>
    </row>
    <row r="2034" spans="2:3" ht="15">
      <c r="B2034" s="57">
        <v>41337</v>
      </c>
      <c r="C2034" s="54">
        <v>178</v>
      </c>
    </row>
    <row r="2035" spans="2:3" ht="15">
      <c r="B2035" s="57">
        <v>41334</v>
      </c>
      <c r="C2035" s="54">
        <v>182</v>
      </c>
    </row>
    <row r="2036" spans="2:3" ht="15">
      <c r="B2036" s="57">
        <v>41333</v>
      </c>
      <c r="C2036" s="54">
        <v>178</v>
      </c>
    </row>
    <row r="2037" spans="2:3" ht="15">
      <c r="B2037" s="57">
        <v>41332</v>
      </c>
      <c r="C2037" s="54">
        <v>173</v>
      </c>
    </row>
    <row r="2038" spans="2:3" ht="15">
      <c r="B2038" s="57">
        <v>41331</v>
      </c>
      <c r="C2038" s="54">
        <v>176</v>
      </c>
    </row>
    <row r="2039" spans="2:3" ht="15">
      <c r="B2039" s="57">
        <v>41330</v>
      </c>
      <c r="C2039" s="54">
        <v>173</v>
      </c>
    </row>
    <row r="2040" spans="2:3" ht="15">
      <c r="B2040" s="57">
        <v>41327</v>
      </c>
      <c r="C2040" s="54">
        <v>171</v>
      </c>
    </row>
    <row r="2041" spans="2:3" ht="15">
      <c r="B2041" s="57">
        <v>41326</v>
      </c>
      <c r="C2041" s="54">
        <v>171</v>
      </c>
    </row>
    <row r="2042" spans="2:3" ht="15">
      <c r="B2042" s="57">
        <v>41325</v>
      </c>
      <c r="C2042" s="54">
        <v>169</v>
      </c>
    </row>
    <row r="2043" spans="2:3" ht="15">
      <c r="B2043" s="57">
        <v>41324</v>
      </c>
      <c r="C2043" s="54">
        <v>158</v>
      </c>
    </row>
    <row r="2044" spans="2:3" ht="15">
      <c r="B2044" s="57">
        <v>41323</v>
      </c>
      <c r="C2044" s="54">
        <v>158</v>
      </c>
    </row>
    <row r="2045" spans="2:3" ht="15">
      <c r="B2045" s="57">
        <v>41320</v>
      </c>
      <c r="C2045" s="54">
        <v>158</v>
      </c>
    </row>
    <row r="2046" spans="2:3" ht="15">
      <c r="B2046" s="57">
        <v>41319</v>
      </c>
      <c r="C2046" s="54">
        <v>156</v>
      </c>
    </row>
    <row r="2047" spans="2:3" ht="15">
      <c r="B2047" s="57">
        <v>41318</v>
      </c>
      <c r="C2047" s="54">
        <v>154</v>
      </c>
    </row>
    <row r="2048" spans="2:3" ht="15">
      <c r="B2048" s="57">
        <v>41317</v>
      </c>
      <c r="C2048" s="54">
        <v>156</v>
      </c>
    </row>
    <row r="2049" spans="2:3" ht="15">
      <c r="B2049" s="57">
        <v>41316</v>
      </c>
      <c r="C2049" s="54">
        <v>156</v>
      </c>
    </row>
    <row r="2050" spans="2:3" ht="15">
      <c r="B2050" s="57">
        <v>41313</v>
      </c>
      <c r="C2050" s="54">
        <v>155</v>
      </c>
    </row>
    <row r="2051" spans="2:3" ht="15">
      <c r="B2051" s="57">
        <v>41312</v>
      </c>
      <c r="C2051" s="54">
        <v>156</v>
      </c>
    </row>
    <row r="2052" spans="2:3" ht="15">
      <c r="B2052" s="57">
        <v>41311</v>
      </c>
      <c r="C2052" s="54">
        <v>156</v>
      </c>
    </row>
    <row r="2053" spans="2:3" ht="15">
      <c r="B2053" s="57">
        <v>41310</v>
      </c>
      <c r="C2053" s="54">
        <v>153</v>
      </c>
    </row>
    <row r="2054" spans="2:3" ht="15">
      <c r="B2054" s="57">
        <v>41309</v>
      </c>
      <c r="C2054" s="54">
        <v>155</v>
      </c>
    </row>
    <row r="2055" spans="2:3" ht="15">
      <c r="B2055" s="57">
        <v>41306</v>
      </c>
      <c r="C2055" s="54">
        <v>151</v>
      </c>
    </row>
    <row r="2056" spans="2:3" ht="15">
      <c r="B2056" s="57">
        <v>41305</v>
      </c>
      <c r="C2056" s="54">
        <v>155</v>
      </c>
    </row>
    <row r="2057" spans="2:3" ht="15">
      <c r="B2057" s="57">
        <v>41304</v>
      </c>
      <c r="C2057" s="54">
        <v>153</v>
      </c>
    </row>
    <row r="2058" spans="2:3" ht="15">
      <c r="B2058" s="57">
        <v>41303</v>
      </c>
      <c r="C2058" s="54">
        <v>150</v>
      </c>
    </row>
    <row r="2059" spans="2:3" ht="15">
      <c r="B2059" s="57">
        <v>41302</v>
      </c>
      <c r="C2059" s="54">
        <v>148</v>
      </c>
    </row>
    <row r="2060" spans="2:3" ht="15">
      <c r="B2060" s="57">
        <v>41299</v>
      </c>
      <c r="C2060" s="54">
        <v>147</v>
      </c>
    </row>
    <row r="2061" spans="2:3" ht="15">
      <c r="B2061" s="57">
        <v>41298</v>
      </c>
      <c r="C2061" s="54">
        <v>151</v>
      </c>
    </row>
    <row r="2062" spans="2:3" ht="15">
      <c r="B2062" s="57">
        <v>41297</v>
      </c>
      <c r="C2062" s="54">
        <v>149</v>
      </c>
    </row>
    <row r="2063" spans="2:3" ht="15">
      <c r="B2063" s="57">
        <v>41296</v>
      </c>
      <c r="C2063" s="54">
        <v>148</v>
      </c>
    </row>
    <row r="2064" spans="2:3" ht="15">
      <c r="B2064" s="57">
        <v>41295</v>
      </c>
      <c r="C2064" s="54">
        <v>147</v>
      </c>
    </row>
    <row r="2065" spans="2:3" ht="15">
      <c r="B2065" s="57">
        <v>41292</v>
      </c>
      <c r="C2065" s="54">
        <v>147</v>
      </c>
    </row>
    <row r="2066" spans="2:3" ht="15">
      <c r="B2066" s="57">
        <v>41291</v>
      </c>
      <c r="C2066" s="54">
        <v>146</v>
      </c>
    </row>
    <row r="2067" spans="2:3" ht="15">
      <c r="B2067" s="57">
        <v>41290</v>
      </c>
      <c r="C2067" s="54">
        <v>148</v>
      </c>
    </row>
    <row r="2068" spans="2:3" ht="15">
      <c r="B2068" s="57">
        <v>41289</v>
      </c>
      <c r="C2068" s="54">
        <v>147</v>
      </c>
    </row>
    <row r="2069" spans="2:3" ht="15">
      <c r="B2069" s="57">
        <v>41288</v>
      </c>
      <c r="C2069" s="54">
        <v>143</v>
      </c>
    </row>
    <row r="2070" spans="2:3" ht="15">
      <c r="B2070" s="57">
        <v>41285</v>
      </c>
      <c r="C2070" s="54">
        <v>147</v>
      </c>
    </row>
    <row r="2071" spans="2:3" ht="15">
      <c r="B2071" s="57">
        <v>41284</v>
      </c>
      <c r="C2071" s="54">
        <v>146</v>
      </c>
    </row>
    <row r="2072" spans="2:3" ht="15">
      <c r="B2072" s="57">
        <v>41283</v>
      </c>
      <c r="C2072" s="54">
        <v>148</v>
      </c>
    </row>
    <row r="2073" spans="2:3" ht="15">
      <c r="B2073" s="57">
        <v>41282</v>
      </c>
      <c r="C2073" s="54">
        <v>146</v>
      </c>
    </row>
    <row r="2074" spans="2:3" ht="15">
      <c r="B2074" s="57">
        <v>41281</v>
      </c>
      <c r="C2074" s="54">
        <v>142</v>
      </c>
    </row>
    <row r="2075" spans="2:3" ht="15">
      <c r="B2075" s="57">
        <v>41278</v>
      </c>
      <c r="C2075" s="54">
        <v>137</v>
      </c>
    </row>
    <row r="2076" spans="2:3" ht="15">
      <c r="B2076" s="57">
        <v>41277</v>
      </c>
      <c r="C2076" s="54">
        <v>137</v>
      </c>
    </row>
    <row r="2077" spans="2:3" ht="15">
      <c r="B2077" s="57">
        <v>41276</v>
      </c>
      <c r="C2077" s="54">
        <v>136</v>
      </c>
    </row>
    <row r="2078" spans="2:3" ht="15">
      <c r="B2078" s="57">
        <v>41274</v>
      </c>
      <c r="C2078" s="54">
        <v>142</v>
      </c>
    </row>
    <row r="2079" spans="2:3" ht="15">
      <c r="B2079" s="57">
        <v>41271</v>
      </c>
      <c r="C2079" s="54">
        <v>148</v>
      </c>
    </row>
    <row r="2080" spans="2:3" ht="15">
      <c r="B2080" s="57">
        <v>41270</v>
      </c>
      <c r="C2080" s="54">
        <v>146</v>
      </c>
    </row>
    <row r="2081" spans="2:3" ht="15">
      <c r="B2081" s="57">
        <v>41269</v>
      </c>
      <c r="C2081" s="54">
        <v>142</v>
      </c>
    </row>
    <row r="2082" spans="2:3" ht="15">
      <c r="B2082" s="57">
        <v>41267</v>
      </c>
      <c r="C2082" s="54">
        <v>141</v>
      </c>
    </row>
    <row r="2083" spans="2:3" ht="15">
      <c r="B2083" s="57">
        <v>41264</v>
      </c>
      <c r="C2083" s="54">
        <v>143</v>
      </c>
    </row>
    <row r="2084" spans="2:3" ht="15">
      <c r="B2084" s="57">
        <v>41263</v>
      </c>
      <c r="C2084" s="54">
        <v>138</v>
      </c>
    </row>
    <row r="2085" spans="2:3" ht="15">
      <c r="B2085" s="57">
        <v>41262</v>
      </c>
      <c r="C2085" s="54">
        <v>137</v>
      </c>
    </row>
    <row r="2086" spans="2:3" ht="15">
      <c r="B2086" s="57">
        <v>41261</v>
      </c>
      <c r="C2086" s="54">
        <v>138</v>
      </c>
    </row>
    <row r="2087" spans="2:3" ht="15">
      <c r="B2087" s="57">
        <v>41260</v>
      </c>
      <c r="C2087" s="54">
        <v>140</v>
      </c>
    </row>
    <row r="2088" spans="2:3" ht="15">
      <c r="B2088" s="57">
        <v>41257</v>
      </c>
      <c r="C2088" s="54">
        <v>146</v>
      </c>
    </row>
    <row r="2089" spans="2:3" ht="15">
      <c r="B2089" s="57">
        <v>41256</v>
      </c>
      <c r="C2089" s="54">
        <v>147</v>
      </c>
    </row>
    <row r="2090" spans="2:3" ht="15">
      <c r="B2090" s="57">
        <v>41255</v>
      </c>
      <c r="C2090" s="54">
        <v>148</v>
      </c>
    </row>
    <row r="2091" spans="2:3" ht="15">
      <c r="B2091" s="57">
        <v>41254</v>
      </c>
      <c r="C2091" s="54">
        <v>153</v>
      </c>
    </row>
    <row r="2092" spans="2:3" ht="15">
      <c r="B2092" s="57">
        <v>41253</v>
      </c>
      <c r="C2092" s="54">
        <v>155</v>
      </c>
    </row>
    <row r="2093" spans="2:3" ht="15">
      <c r="B2093" s="57">
        <v>41250</v>
      </c>
      <c r="C2093" s="54">
        <v>154</v>
      </c>
    </row>
    <row r="2094" spans="2:3" ht="15">
      <c r="B2094" s="57">
        <v>41249</v>
      </c>
      <c r="C2094" s="54">
        <v>158</v>
      </c>
    </row>
    <row r="2095" spans="2:3" ht="15">
      <c r="B2095" s="57">
        <v>41248</v>
      </c>
      <c r="C2095" s="54">
        <v>156</v>
      </c>
    </row>
    <row r="2096" spans="2:3" ht="15">
      <c r="B2096" s="57">
        <v>41247</v>
      </c>
      <c r="C2096" s="54">
        <v>156</v>
      </c>
    </row>
    <row r="2097" spans="2:3" ht="15">
      <c r="B2097" s="57">
        <v>41246</v>
      </c>
      <c r="C2097" s="54">
        <v>155</v>
      </c>
    </row>
    <row r="2098" spans="2:3" ht="15">
      <c r="B2098" s="57">
        <v>41243</v>
      </c>
      <c r="C2098" s="54">
        <v>153</v>
      </c>
    </row>
    <row r="2099" spans="2:3" ht="15">
      <c r="B2099" s="57">
        <v>41242</v>
      </c>
      <c r="C2099" s="54">
        <v>152</v>
      </c>
    </row>
    <row r="2100" spans="2:3" ht="15">
      <c r="B2100" s="57">
        <v>41241</v>
      </c>
      <c r="C2100" s="54">
        <v>155</v>
      </c>
    </row>
    <row r="2101" spans="2:3" ht="15">
      <c r="B2101" s="57">
        <v>41240</v>
      </c>
      <c r="C2101" s="54">
        <v>154</v>
      </c>
    </row>
    <row r="2102" spans="2:3" ht="15">
      <c r="B2102" s="57">
        <v>41239</v>
      </c>
      <c r="C2102" s="54">
        <v>155</v>
      </c>
    </row>
    <row r="2103" spans="2:3" ht="15">
      <c r="B2103" s="57">
        <v>41236</v>
      </c>
      <c r="C2103" s="54">
        <v>154</v>
      </c>
    </row>
    <row r="2104" spans="2:3" ht="15">
      <c r="B2104" s="57">
        <v>41235</v>
      </c>
      <c r="C2104" s="54">
        <v>154</v>
      </c>
    </row>
    <row r="2105" spans="2:3" ht="15">
      <c r="B2105" s="57">
        <v>41234</v>
      </c>
      <c r="C2105" s="54">
        <v>154</v>
      </c>
    </row>
    <row r="2106" spans="2:3" ht="15">
      <c r="B2106" s="57">
        <v>41233</v>
      </c>
      <c r="C2106" s="54">
        <v>158</v>
      </c>
    </row>
    <row r="2107" spans="2:3" ht="15">
      <c r="B2107" s="57">
        <v>41232</v>
      </c>
      <c r="C2107" s="54">
        <v>162</v>
      </c>
    </row>
    <row r="2108" spans="2:3" ht="15">
      <c r="B2108" s="57">
        <v>41229</v>
      </c>
      <c r="C2108" s="54">
        <v>165</v>
      </c>
    </row>
    <row r="2109" spans="2:3" ht="15">
      <c r="B2109" s="57">
        <v>41228</v>
      </c>
      <c r="C2109" s="54">
        <v>166</v>
      </c>
    </row>
    <row r="2110" spans="2:3" ht="15">
      <c r="B2110" s="57">
        <v>41227</v>
      </c>
      <c r="C2110" s="54">
        <v>164</v>
      </c>
    </row>
    <row r="2111" spans="2:3" ht="15">
      <c r="B2111" s="57">
        <v>41226</v>
      </c>
      <c r="C2111" s="54">
        <v>160</v>
      </c>
    </row>
    <row r="2112" spans="2:3" ht="15">
      <c r="B2112" s="57">
        <v>41225</v>
      </c>
      <c r="C2112" s="54">
        <v>154</v>
      </c>
    </row>
    <row r="2113" spans="2:3" ht="15">
      <c r="B2113" s="57">
        <v>41222</v>
      </c>
      <c r="C2113" s="54">
        <v>154</v>
      </c>
    </row>
    <row r="2114" spans="2:3" ht="15">
      <c r="B2114" s="57">
        <v>41221</v>
      </c>
      <c r="C2114" s="54">
        <v>152</v>
      </c>
    </row>
    <row r="2115" spans="2:3" ht="15">
      <c r="B2115" s="57">
        <v>41220</v>
      </c>
      <c r="C2115" s="54">
        <v>147</v>
      </c>
    </row>
    <row r="2116" spans="2:3" ht="15">
      <c r="B2116" s="57">
        <v>41219</v>
      </c>
      <c r="C2116" s="54">
        <v>143</v>
      </c>
    </row>
    <row r="2117" spans="2:3" ht="15">
      <c r="B2117" s="57">
        <v>41218</v>
      </c>
      <c r="C2117" s="54">
        <v>147</v>
      </c>
    </row>
    <row r="2118" spans="2:3" ht="15">
      <c r="B2118" s="57">
        <v>41215</v>
      </c>
      <c r="C2118" s="54">
        <v>153</v>
      </c>
    </row>
    <row r="2119" spans="2:3" ht="15">
      <c r="B2119" s="57">
        <v>41214</v>
      </c>
      <c r="C2119" s="54">
        <v>152</v>
      </c>
    </row>
    <row r="2120" spans="2:3" ht="15">
      <c r="B2120" s="57">
        <v>41213</v>
      </c>
      <c r="C2120" s="54">
        <v>158</v>
      </c>
    </row>
    <row r="2121" spans="2:3" ht="15">
      <c r="B2121" s="57">
        <v>41212</v>
      </c>
      <c r="C2121" s="54">
        <v>157</v>
      </c>
    </row>
    <row r="2122" spans="2:3" ht="15">
      <c r="B2122" s="57">
        <v>41211</v>
      </c>
      <c r="C2122" s="54">
        <v>157</v>
      </c>
    </row>
    <row r="2123" spans="2:3" ht="15">
      <c r="B2123" s="57">
        <v>41208</v>
      </c>
      <c r="C2123" s="54">
        <v>154</v>
      </c>
    </row>
    <row r="2124" spans="2:3" ht="15">
      <c r="B2124" s="57">
        <v>41207</v>
      </c>
      <c r="C2124" s="54">
        <v>144</v>
      </c>
    </row>
    <row r="2125" spans="2:3" ht="15">
      <c r="B2125" s="57">
        <v>41206</v>
      </c>
      <c r="C2125" s="54">
        <v>145</v>
      </c>
    </row>
    <row r="2126" spans="2:3" ht="15">
      <c r="B2126" s="57">
        <v>41205</v>
      </c>
      <c r="C2126" s="54">
        <v>146</v>
      </c>
    </row>
    <row r="2127" spans="2:3" ht="15">
      <c r="B2127" s="57">
        <v>41204</v>
      </c>
      <c r="C2127" s="54">
        <v>145</v>
      </c>
    </row>
    <row r="2128" spans="2:3" ht="15">
      <c r="B2128" s="57">
        <v>41201</v>
      </c>
      <c r="C2128" s="54">
        <v>145</v>
      </c>
    </row>
    <row r="2129" spans="2:3" ht="15">
      <c r="B2129" s="57">
        <v>41200</v>
      </c>
      <c r="C2129" s="54">
        <v>137</v>
      </c>
    </row>
    <row r="2130" spans="2:3" ht="15">
      <c r="B2130" s="57">
        <v>41199</v>
      </c>
      <c r="C2130" s="54">
        <v>140</v>
      </c>
    </row>
    <row r="2131" spans="2:3" ht="15">
      <c r="B2131" s="57">
        <v>41198</v>
      </c>
      <c r="C2131" s="54">
        <v>146</v>
      </c>
    </row>
    <row r="2132" spans="2:3" ht="15">
      <c r="B2132" s="57">
        <v>41197</v>
      </c>
      <c r="C2132" s="54">
        <v>151</v>
      </c>
    </row>
    <row r="2133" spans="2:3" ht="15">
      <c r="B2133" s="57">
        <v>41194</v>
      </c>
      <c r="C2133" s="54">
        <v>152</v>
      </c>
    </row>
    <row r="2134" spans="2:3" ht="15">
      <c r="B2134" s="57">
        <v>41193</v>
      </c>
      <c r="C2134" s="54">
        <v>155</v>
      </c>
    </row>
    <row r="2135" spans="2:3" ht="15">
      <c r="B2135" s="57">
        <v>41192</v>
      </c>
      <c r="C2135" s="54">
        <v>153</v>
      </c>
    </row>
    <row r="2136" spans="2:3" ht="15">
      <c r="B2136" s="57">
        <v>41191</v>
      </c>
      <c r="C2136" s="54">
        <v>149</v>
      </c>
    </row>
    <row r="2137" spans="2:3" ht="15">
      <c r="B2137" s="57">
        <v>41190</v>
      </c>
      <c r="C2137" s="54">
        <v>146</v>
      </c>
    </row>
    <row r="2138" spans="2:3" ht="15">
      <c r="B2138" s="57">
        <v>41187</v>
      </c>
      <c r="C2138" s="54">
        <v>146</v>
      </c>
    </row>
    <row r="2139" spans="2:3" ht="15">
      <c r="B2139" s="57">
        <v>41186</v>
      </c>
      <c r="C2139" s="54">
        <v>153</v>
      </c>
    </row>
    <row r="2140" spans="2:3" ht="15">
      <c r="B2140" s="57">
        <v>41185</v>
      </c>
      <c r="C2140" s="54">
        <v>157</v>
      </c>
    </row>
    <row r="2141" spans="2:3" ht="15">
      <c r="B2141" s="57">
        <v>41184</v>
      </c>
      <c r="C2141" s="54">
        <v>159</v>
      </c>
    </row>
    <row r="2142" spans="2:3" ht="15">
      <c r="B2142" s="57">
        <v>41183</v>
      </c>
      <c r="C2142" s="54">
        <v>162</v>
      </c>
    </row>
    <row r="2143" spans="2:3" ht="15">
      <c r="B2143" s="57">
        <v>41180</v>
      </c>
      <c r="C2143" s="54">
        <v>166</v>
      </c>
    </row>
    <row r="2144" spans="2:3" ht="15">
      <c r="B2144" s="57">
        <v>41179</v>
      </c>
      <c r="C2144" s="54">
        <v>166</v>
      </c>
    </row>
    <row r="2145" spans="2:3" ht="15">
      <c r="B2145" s="57">
        <v>41178</v>
      </c>
      <c r="C2145" s="54">
        <v>168</v>
      </c>
    </row>
    <row r="2146" spans="2:3" ht="15">
      <c r="B2146" s="57">
        <v>41177</v>
      </c>
      <c r="C2146" s="54">
        <v>164</v>
      </c>
    </row>
    <row r="2147" spans="2:3" ht="15">
      <c r="B2147" s="57">
        <v>41176</v>
      </c>
      <c r="C2147" s="54">
        <v>157</v>
      </c>
    </row>
    <row r="2148" spans="2:3" ht="15">
      <c r="B2148" s="57">
        <v>41173</v>
      </c>
      <c r="C2148" s="54">
        <v>154</v>
      </c>
    </row>
    <row r="2149" spans="2:3" ht="15">
      <c r="B2149" s="57">
        <v>41172</v>
      </c>
      <c r="C2149" s="54">
        <v>156</v>
      </c>
    </row>
    <row r="2150" spans="2:3" ht="15">
      <c r="B2150" s="57">
        <v>41171</v>
      </c>
      <c r="C2150" s="54">
        <v>156</v>
      </c>
    </row>
    <row r="2151" spans="2:3" ht="15">
      <c r="B2151" s="57">
        <v>41170</v>
      </c>
      <c r="C2151" s="54">
        <v>155</v>
      </c>
    </row>
    <row r="2152" spans="2:3" ht="15">
      <c r="B2152" s="57">
        <v>41169</v>
      </c>
      <c r="C2152" s="54">
        <v>153</v>
      </c>
    </row>
    <row r="2153" spans="2:3" ht="15">
      <c r="B2153" s="57">
        <v>41166</v>
      </c>
      <c r="C2153" s="54">
        <v>149</v>
      </c>
    </row>
    <row r="2154" spans="2:3" ht="15">
      <c r="B2154" s="57">
        <v>41165</v>
      </c>
      <c r="C2154" s="54">
        <v>157</v>
      </c>
    </row>
    <row r="2155" spans="2:3" ht="15">
      <c r="B2155" s="57">
        <v>41164</v>
      </c>
      <c r="C2155" s="54">
        <v>157</v>
      </c>
    </row>
    <row r="2156" spans="2:3" ht="15">
      <c r="B2156" s="57">
        <v>41163</v>
      </c>
      <c r="C2156" s="54">
        <v>163</v>
      </c>
    </row>
    <row r="2157" spans="2:3" ht="15">
      <c r="B2157" s="57">
        <v>41162</v>
      </c>
      <c r="C2157" s="54">
        <v>165</v>
      </c>
    </row>
    <row r="2158" spans="2:3" ht="15">
      <c r="B2158" s="57">
        <v>41159</v>
      </c>
      <c r="C2158" s="54">
        <v>166</v>
      </c>
    </row>
    <row r="2159" spans="2:3" ht="15">
      <c r="B2159" s="57">
        <v>41158</v>
      </c>
      <c r="C2159" s="54">
        <v>165</v>
      </c>
    </row>
    <row r="2160" spans="2:3" ht="15">
      <c r="B2160" s="57">
        <v>41157</v>
      </c>
      <c r="C2160" s="54">
        <v>176</v>
      </c>
    </row>
    <row r="2161" spans="2:3" ht="15">
      <c r="B2161" s="57">
        <v>41156</v>
      </c>
      <c r="C2161" s="54">
        <v>176</v>
      </c>
    </row>
    <row r="2162" spans="2:3" ht="15">
      <c r="B2162" s="57">
        <v>41155</v>
      </c>
      <c r="C2162" s="54">
        <v>181</v>
      </c>
    </row>
    <row r="2163" spans="2:3" ht="15">
      <c r="B2163" s="57">
        <v>41152</v>
      </c>
      <c r="C2163" s="54">
        <v>181</v>
      </c>
    </row>
    <row r="2164" spans="2:3" ht="15">
      <c r="B2164" s="57">
        <v>41151</v>
      </c>
      <c r="C2164" s="54">
        <v>175</v>
      </c>
    </row>
    <row r="2165" spans="2:3" ht="15">
      <c r="B2165" s="57">
        <v>41150</v>
      </c>
      <c r="C2165" s="54">
        <v>173</v>
      </c>
    </row>
    <row r="2166" spans="2:3" ht="15">
      <c r="B2166" s="57">
        <v>41149</v>
      </c>
      <c r="C2166" s="54">
        <v>173</v>
      </c>
    </row>
    <row r="2167" spans="2:3" ht="15">
      <c r="B2167" s="57">
        <v>41148</v>
      </c>
      <c r="C2167" s="54">
        <v>177</v>
      </c>
    </row>
    <row r="2168" spans="2:3" ht="15">
      <c r="B2168" s="57">
        <v>41145</v>
      </c>
      <c r="C2168" s="54">
        <v>174</v>
      </c>
    </row>
    <row r="2169" spans="2:3" ht="15">
      <c r="B2169" s="57">
        <v>41144</v>
      </c>
      <c r="C2169" s="54">
        <v>172</v>
      </c>
    </row>
    <row r="2170" spans="2:3" ht="15">
      <c r="B2170" s="57">
        <v>41143</v>
      </c>
      <c r="C2170" s="54">
        <v>169</v>
      </c>
    </row>
    <row r="2171" spans="2:3" ht="15">
      <c r="B2171" s="57">
        <v>41142</v>
      </c>
      <c r="C2171" s="54">
        <v>167</v>
      </c>
    </row>
    <row r="2172" spans="2:3" ht="15">
      <c r="B2172" s="57">
        <v>41141</v>
      </c>
      <c r="C2172" s="54">
        <v>168</v>
      </c>
    </row>
    <row r="2173" spans="2:3" ht="15">
      <c r="B2173" s="57">
        <v>41138</v>
      </c>
      <c r="C2173" s="54">
        <v>167</v>
      </c>
    </row>
    <row r="2174" spans="2:3" ht="15">
      <c r="B2174" s="57">
        <v>41137</v>
      </c>
      <c r="C2174" s="54">
        <v>166</v>
      </c>
    </row>
    <row r="2175" spans="2:3" ht="15">
      <c r="B2175" s="57">
        <v>41136</v>
      </c>
      <c r="C2175" s="54">
        <v>163</v>
      </c>
    </row>
    <row r="2176" spans="2:3" ht="15">
      <c r="B2176" s="57">
        <v>41135</v>
      </c>
      <c r="C2176" s="54">
        <v>166</v>
      </c>
    </row>
    <row r="2177" spans="2:3" ht="15">
      <c r="B2177" s="57">
        <v>41134</v>
      </c>
      <c r="C2177" s="54">
        <v>169</v>
      </c>
    </row>
    <row r="2178" spans="2:3" ht="15">
      <c r="B2178" s="57">
        <v>41131</v>
      </c>
      <c r="C2178" s="54">
        <v>169</v>
      </c>
    </row>
    <row r="2179" spans="2:3" ht="15">
      <c r="B2179" s="57">
        <v>41130</v>
      </c>
      <c r="C2179" s="54">
        <v>165</v>
      </c>
    </row>
    <row r="2180" spans="2:3" ht="15">
      <c r="B2180" s="57">
        <v>41129</v>
      </c>
      <c r="C2180" s="54">
        <v>164</v>
      </c>
    </row>
    <row r="2181" spans="2:3" ht="15">
      <c r="B2181" s="57">
        <v>41128</v>
      </c>
      <c r="C2181" s="54">
        <v>169</v>
      </c>
    </row>
    <row r="2182" spans="2:3" ht="15">
      <c r="B2182" s="57">
        <v>41127</v>
      </c>
      <c r="C2182" s="54">
        <v>173</v>
      </c>
    </row>
    <row r="2183" spans="2:3" ht="15">
      <c r="B2183" s="57">
        <v>41124</v>
      </c>
      <c r="C2183" s="54">
        <v>174</v>
      </c>
    </row>
    <row r="2184" spans="2:3" ht="15">
      <c r="B2184" s="57">
        <v>41123</v>
      </c>
      <c r="C2184" s="54">
        <v>182</v>
      </c>
    </row>
    <row r="2185" spans="2:3" ht="15">
      <c r="B2185" s="57">
        <v>41122</v>
      </c>
      <c r="C2185" s="54">
        <v>175</v>
      </c>
    </row>
    <row r="2186" spans="2:3" ht="15">
      <c r="B2186" s="57">
        <v>41121</v>
      </c>
      <c r="C2186" s="54">
        <v>183</v>
      </c>
    </row>
    <row r="2187" spans="2:3" ht="15">
      <c r="B2187" s="57">
        <v>41120</v>
      </c>
      <c r="C2187" s="54">
        <v>182</v>
      </c>
    </row>
    <row r="2188" spans="2:3" ht="15">
      <c r="B2188" s="57">
        <v>41117</v>
      </c>
      <c r="C2188" s="54">
        <v>190</v>
      </c>
    </row>
    <row r="2189" spans="2:3" ht="15">
      <c r="B2189" s="57">
        <v>41116</v>
      </c>
      <c r="C2189" s="54">
        <v>207</v>
      </c>
    </row>
    <row r="2190" spans="2:3" ht="15">
      <c r="B2190" s="57">
        <v>41115</v>
      </c>
      <c r="C2190" s="54">
        <v>210</v>
      </c>
    </row>
    <row r="2191" spans="2:3" ht="15">
      <c r="B2191" s="57">
        <v>41114</v>
      </c>
      <c r="C2191" s="54">
        <v>211</v>
      </c>
    </row>
    <row r="2192" spans="2:3" ht="15">
      <c r="B2192" s="57">
        <v>41113</v>
      </c>
      <c r="C2192" s="54">
        <v>205</v>
      </c>
    </row>
    <row r="2193" spans="2:3" ht="15">
      <c r="B2193" s="57">
        <v>41110</v>
      </c>
      <c r="C2193" s="54">
        <v>198</v>
      </c>
    </row>
    <row r="2194" spans="2:3" ht="15">
      <c r="B2194" s="57">
        <v>41109</v>
      </c>
      <c r="C2194" s="54">
        <v>197</v>
      </c>
    </row>
    <row r="2195" spans="2:3" ht="15">
      <c r="B2195" s="57">
        <v>41108</v>
      </c>
      <c r="C2195" s="54">
        <v>199</v>
      </c>
    </row>
    <row r="2196" spans="2:3" ht="15">
      <c r="B2196" s="57">
        <v>41107</v>
      </c>
      <c r="C2196" s="54">
        <v>195</v>
      </c>
    </row>
    <row r="2197" spans="2:3" ht="15">
      <c r="B2197" s="57">
        <v>41106</v>
      </c>
      <c r="C2197" s="54">
        <v>200</v>
      </c>
    </row>
    <row r="2198" spans="2:3" ht="15">
      <c r="B2198" s="57">
        <v>41103</v>
      </c>
      <c r="C2198" s="54">
        <v>203</v>
      </c>
    </row>
    <row r="2199" spans="2:3" ht="15">
      <c r="B2199" s="57">
        <v>41102</v>
      </c>
      <c r="C2199" s="54">
        <v>206</v>
      </c>
    </row>
    <row r="2200" spans="2:3" ht="15">
      <c r="B2200" s="57">
        <v>41101</v>
      </c>
      <c r="C2200" s="54">
        <v>208</v>
      </c>
    </row>
    <row r="2201" spans="2:3" ht="15">
      <c r="B2201" s="57">
        <v>41100</v>
      </c>
      <c r="C2201" s="54">
        <v>211</v>
      </c>
    </row>
    <row r="2202" spans="2:3" ht="15">
      <c r="B2202" s="57">
        <v>41099</v>
      </c>
      <c r="C2202" s="54">
        <v>208</v>
      </c>
    </row>
    <row r="2203" spans="2:3" ht="15">
      <c r="B2203" s="57">
        <v>41096</v>
      </c>
      <c r="C2203" s="54">
        <v>208</v>
      </c>
    </row>
    <row r="2204" spans="2:3" ht="15">
      <c r="B2204" s="57">
        <v>41095</v>
      </c>
      <c r="C2204" s="54">
        <v>205</v>
      </c>
    </row>
    <row r="2205" spans="2:3" ht="15">
      <c r="B2205" s="57">
        <v>41094</v>
      </c>
      <c r="C2205" s="54">
        <v>205</v>
      </c>
    </row>
    <row r="2206" spans="2:3" ht="15">
      <c r="B2206" s="57">
        <v>41093</v>
      </c>
      <c r="C2206" s="54">
        <v>205</v>
      </c>
    </row>
    <row r="2207" spans="2:3" ht="15">
      <c r="B2207" s="57">
        <v>41092</v>
      </c>
      <c r="C2207" s="54">
        <v>213</v>
      </c>
    </row>
    <row r="2208" spans="2:3" ht="15">
      <c r="B2208" s="57">
        <v>41089</v>
      </c>
      <c r="C2208" s="54">
        <v>208</v>
      </c>
    </row>
    <row r="2209" spans="2:3" ht="15">
      <c r="B2209" s="57">
        <v>41088</v>
      </c>
      <c r="C2209" s="54">
        <v>219</v>
      </c>
    </row>
    <row r="2210" spans="2:3" ht="15">
      <c r="B2210" s="57">
        <v>41087</v>
      </c>
      <c r="C2210" s="54">
        <v>213</v>
      </c>
    </row>
    <row r="2211" spans="2:3" ht="15">
      <c r="B2211" s="57">
        <v>41086</v>
      </c>
      <c r="C2211" s="54">
        <v>213</v>
      </c>
    </row>
    <row r="2212" spans="2:3" ht="15">
      <c r="B2212" s="57">
        <v>41085</v>
      </c>
      <c r="C2212" s="54">
        <v>214</v>
      </c>
    </row>
    <row r="2213" spans="2:3" ht="15">
      <c r="B2213" s="57">
        <v>41082</v>
      </c>
      <c r="C2213" s="54">
        <v>208</v>
      </c>
    </row>
    <row r="2214" spans="2:3" ht="15">
      <c r="B2214" s="57">
        <v>41081</v>
      </c>
      <c r="C2214" s="54">
        <v>212</v>
      </c>
    </row>
    <row r="2215" spans="2:3" ht="15">
      <c r="B2215" s="57">
        <v>41080</v>
      </c>
      <c r="C2215" s="54">
        <v>211</v>
      </c>
    </row>
    <row r="2216" spans="2:3" ht="15">
      <c r="B2216" s="57">
        <v>41079</v>
      </c>
      <c r="C2216" s="54">
        <v>211</v>
      </c>
    </row>
    <row r="2217" spans="2:3" ht="15">
      <c r="B2217" s="57">
        <v>41078</v>
      </c>
      <c r="C2217" s="54">
        <v>211</v>
      </c>
    </row>
    <row r="2218" spans="2:3" ht="15">
      <c r="B2218" s="57">
        <v>41075</v>
      </c>
      <c r="C2218" s="54">
        <v>203</v>
      </c>
    </row>
    <row r="2219" spans="2:3" ht="15">
      <c r="B2219" s="57">
        <v>41074</v>
      </c>
      <c r="C2219" s="54">
        <v>213</v>
      </c>
    </row>
    <row r="2220" spans="2:3" ht="15">
      <c r="B2220" s="57">
        <v>41073</v>
      </c>
      <c r="C2220" s="54">
        <v>214</v>
      </c>
    </row>
    <row r="2221" spans="2:3" ht="15">
      <c r="B2221" s="57">
        <v>41072</v>
      </c>
      <c r="C2221" s="54">
        <v>216</v>
      </c>
    </row>
    <row r="2222" spans="2:3" ht="15">
      <c r="B2222" s="57">
        <v>41071</v>
      </c>
      <c r="C2222" s="54">
        <v>226</v>
      </c>
    </row>
    <row r="2223" spans="2:3" ht="15">
      <c r="B2223" s="57">
        <v>41068</v>
      </c>
      <c r="C2223" s="54">
        <v>222</v>
      </c>
    </row>
    <row r="2224" spans="2:3" ht="15">
      <c r="B2224" s="57">
        <v>41067</v>
      </c>
      <c r="C2224" s="54">
        <v>222</v>
      </c>
    </row>
    <row r="2225" spans="2:3" ht="15">
      <c r="B2225" s="57">
        <v>41066</v>
      </c>
      <c r="C2225" s="54">
        <v>221</v>
      </c>
    </row>
    <row r="2226" spans="2:3" ht="15">
      <c r="B2226" s="57">
        <v>41065</v>
      </c>
      <c r="C2226" s="54">
        <v>234</v>
      </c>
    </row>
    <row r="2227" spans="2:3" ht="15">
      <c r="B2227" s="57">
        <v>41064</v>
      </c>
      <c r="C2227" s="54">
        <v>244</v>
      </c>
    </row>
    <row r="2228" spans="2:3" ht="15">
      <c r="B2228" s="57">
        <v>41061</v>
      </c>
      <c r="C2228" s="54">
        <v>251</v>
      </c>
    </row>
    <row r="2229" spans="2:3" ht="15">
      <c r="B2229" s="57">
        <v>41060</v>
      </c>
      <c r="C2229" s="54">
        <v>244</v>
      </c>
    </row>
    <row r="2230" spans="2:3" ht="15">
      <c r="B2230" s="57">
        <v>41059</v>
      </c>
      <c r="C2230" s="54">
        <v>237</v>
      </c>
    </row>
    <row r="2231" spans="2:3" ht="15">
      <c r="B2231" s="57">
        <v>41058</v>
      </c>
      <c r="C2231" s="54">
        <v>229</v>
      </c>
    </row>
    <row r="2232" spans="2:3" ht="15">
      <c r="B2232" s="57">
        <v>41057</v>
      </c>
      <c r="C2232" s="54">
        <v>229</v>
      </c>
    </row>
    <row r="2233" spans="2:3" ht="15">
      <c r="B2233" s="57">
        <v>41054</v>
      </c>
      <c r="C2233" s="54">
        <v>229</v>
      </c>
    </row>
    <row r="2234" spans="2:3" ht="15">
      <c r="B2234" s="57">
        <v>41053</v>
      </c>
      <c r="C2234" s="54">
        <v>229</v>
      </c>
    </row>
    <row r="2235" spans="2:3" ht="15">
      <c r="B2235" s="57">
        <v>41052</v>
      </c>
      <c r="C2235" s="54">
        <v>234</v>
      </c>
    </row>
    <row r="2236" spans="2:3" ht="15">
      <c r="B2236" s="57">
        <v>41051</v>
      </c>
      <c r="C2236" s="54">
        <v>223</v>
      </c>
    </row>
    <row r="2237" spans="2:3" ht="15">
      <c r="B2237" s="57">
        <v>41050</v>
      </c>
      <c r="C2237" s="54">
        <v>226</v>
      </c>
    </row>
    <row r="2238" spans="2:3" ht="15">
      <c r="B2238" s="57">
        <v>41047</v>
      </c>
      <c r="C2238" s="54">
        <v>228</v>
      </c>
    </row>
    <row r="2239" spans="2:3" ht="15">
      <c r="B2239" s="57">
        <v>41046</v>
      </c>
      <c r="C2239" s="54">
        <v>227</v>
      </c>
    </row>
    <row r="2240" spans="2:3" ht="15">
      <c r="B2240" s="57">
        <v>41045</v>
      </c>
      <c r="C2240" s="54">
        <v>216</v>
      </c>
    </row>
    <row r="2241" spans="2:3" ht="15">
      <c r="B2241" s="57">
        <v>41044</v>
      </c>
      <c r="C2241" s="54">
        <v>212</v>
      </c>
    </row>
    <row r="2242" spans="2:3" ht="15">
      <c r="B2242" s="57">
        <v>41043</v>
      </c>
      <c r="C2242" s="54">
        <v>208</v>
      </c>
    </row>
    <row r="2243" spans="2:3" ht="15">
      <c r="B2243" s="57">
        <v>41040</v>
      </c>
      <c r="C2243" s="54">
        <v>201</v>
      </c>
    </row>
    <row r="2244" spans="2:3" ht="15">
      <c r="B2244" s="57">
        <v>41039</v>
      </c>
      <c r="C2244" s="54">
        <v>195</v>
      </c>
    </row>
    <row r="2245" spans="2:3" ht="15">
      <c r="B2245" s="57">
        <v>41038</v>
      </c>
      <c r="C2245" s="54">
        <v>196</v>
      </c>
    </row>
    <row r="2246" spans="2:3" ht="15">
      <c r="B2246" s="57">
        <v>41037</v>
      </c>
      <c r="C2246" s="54">
        <v>193</v>
      </c>
    </row>
    <row r="2247" spans="2:3" ht="15">
      <c r="B2247" s="57">
        <v>41036</v>
      </c>
      <c r="C2247" s="54">
        <v>188</v>
      </c>
    </row>
    <row r="2248" spans="2:3" ht="15">
      <c r="B2248" s="57">
        <v>41033</v>
      </c>
      <c r="C2248" s="54">
        <v>187</v>
      </c>
    </row>
    <row r="2249" spans="2:3" ht="15">
      <c r="B2249" s="57">
        <v>41032</v>
      </c>
      <c r="C2249" s="54">
        <v>182</v>
      </c>
    </row>
    <row r="2250" spans="2:3" ht="15">
      <c r="B2250" s="57">
        <v>41031</v>
      </c>
      <c r="C2250" s="54">
        <v>183</v>
      </c>
    </row>
    <row r="2251" spans="2:3" ht="15">
      <c r="B2251" s="57">
        <v>41030</v>
      </c>
      <c r="C2251" s="54">
        <v>184</v>
      </c>
    </row>
    <row r="2252" spans="2:3" ht="15">
      <c r="B2252" s="57">
        <v>41029</v>
      </c>
      <c r="C2252" s="54">
        <v>188</v>
      </c>
    </row>
    <row r="2253" spans="2:3" ht="15">
      <c r="B2253" s="57">
        <v>41026</v>
      </c>
      <c r="C2253" s="54">
        <v>188</v>
      </c>
    </row>
    <row r="2254" spans="2:3" ht="15">
      <c r="B2254" s="57">
        <v>41025</v>
      </c>
      <c r="C2254" s="54">
        <v>186</v>
      </c>
    </row>
    <row r="2255" spans="2:3" ht="15">
      <c r="B2255" s="57">
        <v>41024</v>
      </c>
      <c r="C2255" s="54">
        <v>185</v>
      </c>
    </row>
    <row r="2256" spans="2:3" ht="15">
      <c r="B2256" s="57">
        <v>41023</v>
      </c>
      <c r="C2256" s="54">
        <v>185</v>
      </c>
    </row>
    <row r="2257" spans="2:3" ht="15">
      <c r="B2257" s="57">
        <v>41022</v>
      </c>
      <c r="C2257" s="54">
        <v>188</v>
      </c>
    </row>
    <row r="2258" spans="2:3" ht="15">
      <c r="B2258" s="57">
        <v>41019</v>
      </c>
      <c r="C2258" s="54">
        <v>183</v>
      </c>
    </row>
    <row r="2259" spans="2:3" ht="15">
      <c r="B2259" s="57">
        <v>41018</v>
      </c>
      <c r="C2259" s="54">
        <v>181</v>
      </c>
    </row>
    <row r="2260" spans="2:3" ht="15">
      <c r="B2260" s="57">
        <v>41017</v>
      </c>
      <c r="C2260" s="54">
        <v>184</v>
      </c>
    </row>
    <row r="2261" spans="2:3" ht="15">
      <c r="B2261" s="57">
        <v>41016</v>
      </c>
      <c r="C2261" s="54">
        <v>183</v>
      </c>
    </row>
    <row r="2262" spans="2:3" ht="15">
      <c r="B2262" s="57">
        <v>41015</v>
      </c>
      <c r="C2262" s="54">
        <v>190</v>
      </c>
    </row>
    <row r="2263" spans="2:3" ht="15">
      <c r="B2263" s="57">
        <v>41012</v>
      </c>
      <c r="C2263" s="54">
        <v>188</v>
      </c>
    </row>
    <row r="2264" spans="2:3" ht="15">
      <c r="B2264" s="57">
        <v>41011</v>
      </c>
      <c r="C2264" s="54">
        <v>181</v>
      </c>
    </row>
    <row r="2265" spans="2:3" ht="15">
      <c r="B2265" s="57">
        <v>41010</v>
      </c>
      <c r="C2265" s="54">
        <v>188</v>
      </c>
    </row>
    <row r="2266" spans="2:3" ht="15">
      <c r="B2266" s="57">
        <v>41009</v>
      </c>
      <c r="C2266" s="54">
        <v>194</v>
      </c>
    </row>
    <row r="2267" spans="2:3" ht="15">
      <c r="B2267" s="57">
        <v>41008</v>
      </c>
      <c r="C2267" s="54">
        <v>196</v>
      </c>
    </row>
    <row r="2268" spans="2:3" ht="15">
      <c r="B2268" s="57">
        <v>41004</v>
      </c>
      <c r="C2268" s="54">
        <v>185</v>
      </c>
    </row>
    <row r="2269" spans="2:3" ht="15">
      <c r="B2269" s="57">
        <v>41003</v>
      </c>
      <c r="C2269" s="54">
        <v>178</v>
      </c>
    </row>
    <row r="2270" spans="2:3" ht="15">
      <c r="B2270" s="57">
        <v>41002</v>
      </c>
      <c r="C2270" s="54">
        <v>167</v>
      </c>
    </row>
    <row r="2271" spans="2:3" ht="15">
      <c r="B2271" s="57">
        <v>41001</v>
      </c>
      <c r="C2271" s="54">
        <v>178</v>
      </c>
    </row>
    <row r="2272" spans="2:3" ht="15">
      <c r="B2272" s="57">
        <v>40998</v>
      </c>
      <c r="C2272" s="54">
        <v>177</v>
      </c>
    </row>
    <row r="2273" spans="2:3" ht="15">
      <c r="B2273" s="57">
        <v>40997</v>
      </c>
      <c r="C2273" s="54">
        <v>183</v>
      </c>
    </row>
    <row r="2274" spans="2:3" ht="15">
      <c r="B2274" s="57">
        <v>40996</v>
      </c>
      <c r="C2274" s="54">
        <v>179</v>
      </c>
    </row>
    <row r="2275" spans="2:3" ht="15">
      <c r="B2275" s="57">
        <v>40995</v>
      </c>
      <c r="C2275" s="54">
        <v>177</v>
      </c>
    </row>
    <row r="2276" spans="2:3" ht="15">
      <c r="B2276" s="57">
        <v>40994</v>
      </c>
      <c r="C2276" s="54">
        <v>173</v>
      </c>
    </row>
    <row r="2277" spans="2:3" ht="15">
      <c r="B2277" s="57">
        <v>40991</v>
      </c>
      <c r="C2277" s="54">
        <v>174</v>
      </c>
    </row>
    <row r="2278" spans="2:3" ht="15">
      <c r="B2278" s="57">
        <v>40990</v>
      </c>
      <c r="C2278" s="54">
        <v>171</v>
      </c>
    </row>
    <row r="2279" spans="2:3" ht="15">
      <c r="B2279" s="57">
        <v>40989</v>
      </c>
      <c r="C2279" s="54">
        <v>167</v>
      </c>
    </row>
    <row r="2280" spans="2:3" ht="15">
      <c r="B2280" s="57">
        <v>40988</v>
      </c>
      <c r="C2280" s="54">
        <v>165</v>
      </c>
    </row>
    <row r="2281" spans="2:3" ht="15">
      <c r="B2281" s="57">
        <v>40987</v>
      </c>
      <c r="C2281" s="54">
        <v>166</v>
      </c>
    </row>
    <row r="2282" spans="2:3" ht="15">
      <c r="B2282" s="57">
        <v>40984</v>
      </c>
      <c r="C2282" s="54">
        <v>171</v>
      </c>
    </row>
    <row r="2283" spans="2:3" ht="15">
      <c r="B2283" s="57">
        <v>40983</v>
      </c>
      <c r="C2283" s="54">
        <v>169</v>
      </c>
    </row>
    <row r="2284" spans="2:3" ht="15">
      <c r="B2284" s="57">
        <v>40982</v>
      </c>
      <c r="C2284" s="54">
        <v>166</v>
      </c>
    </row>
    <row r="2285" spans="2:3" ht="15">
      <c r="B2285" s="57">
        <v>40981</v>
      </c>
      <c r="C2285" s="54">
        <v>172</v>
      </c>
    </row>
    <row r="2286" spans="2:3" ht="15">
      <c r="B2286" s="57">
        <v>40980</v>
      </c>
      <c r="C2286" s="54">
        <v>176</v>
      </c>
    </row>
    <row r="2287" spans="2:3" ht="15">
      <c r="B2287" s="57">
        <v>40977</v>
      </c>
      <c r="C2287" s="54">
        <v>182</v>
      </c>
    </row>
    <row r="2288" spans="2:3" ht="15">
      <c r="B2288" s="57">
        <v>40976</v>
      </c>
      <c r="C2288" s="54">
        <v>186</v>
      </c>
    </row>
    <row r="2289" spans="2:3" ht="15">
      <c r="B2289" s="57">
        <v>40975</v>
      </c>
      <c r="C2289" s="54">
        <v>195</v>
      </c>
    </row>
    <row r="2290" spans="2:3" ht="15">
      <c r="B2290" s="57">
        <v>40974</v>
      </c>
      <c r="C2290" s="54">
        <v>200</v>
      </c>
    </row>
    <row r="2291" spans="2:3" ht="15">
      <c r="B2291" s="57">
        <v>40973</v>
      </c>
      <c r="C2291" s="54">
        <v>191</v>
      </c>
    </row>
    <row r="2292" spans="2:3" ht="15">
      <c r="B2292" s="57">
        <v>40970</v>
      </c>
      <c r="C2292" s="54">
        <v>190</v>
      </c>
    </row>
    <row r="2293" spans="2:3" ht="15">
      <c r="B2293" s="57">
        <v>40969</v>
      </c>
      <c r="C2293" s="54">
        <v>193</v>
      </c>
    </row>
    <row r="2294" spans="2:3" ht="15">
      <c r="B2294" s="57">
        <v>40968</v>
      </c>
      <c r="C2294" s="54">
        <v>196</v>
      </c>
    </row>
    <row r="2295" spans="2:3" ht="15">
      <c r="B2295" s="57">
        <v>40967</v>
      </c>
      <c r="C2295" s="54">
        <v>202</v>
      </c>
    </row>
    <row r="2296" spans="2:3" ht="15">
      <c r="B2296" s="57">
        <v>40966</v>
      </c>
      <c r="C2296" s="54">
        <v>206</v>
      </c>
    </row>
    <row r="2297" spans="2:3" ht="15">
      <c r="B2297" s="57">
        <v>40963</v>
      </c>
      <c r="C2297" s="54">
        <v>201</v>
      </c>
    </row>
    <row r="2298" spans="2:3" ht="15">
      <c r="B2298" s="57">
        <v>40962</v>
      </c>
      <c r="C2298" s="54">
        <v>201</v>
      </c>
    </row>
    <row r="2299" spans="2:3" ht="15">
      <c r="B2299" s="57">
        <v>40961</v>
      </c>
      <c r="C2299" s="54">
        <v>197</v>
      </c>
    </row>
    <row r="2300" spans="2:3" ht="15">
      <c r="B2300" s="57">
        <v>40960</v>
      </c>
      <c r="C2300" s="54">
        <v>194</v>
      </c>
    </row>
    <row r="2301" spans="2:3" ht="15">
      <c r="B2301" s="57">
        <v>40959</v>
      </c>
      <c r="C2301" s="54">
        <v>198</v>
      </c>
    </row>
    <row r="2302" spans="2:3" ht="15">
      <c r="B2302" s="57">
        <v>40956</v>
      </c>
      <c r="C2302" s="54">
        <v>198</v>
      </c>
    </row>
    <row r="2303" spans="2:3" ht="15">
      <c r="B2303" s="57">
        <v>40955</v>
      </c>
      <c r="C2303" s="54">
        <v>202</v>
      </c>
    </row>
    <row r="2304" spans="2:3" ht="15">
      <c r="B2304" s="57">
        <v>40954</v>
      </c>
      <c r="C2304" s="54">
        <v>205</v>
      </c>
    </row>
    <row r="2305" spans="2:3" ht="15">
      <c r="B2305" s="57">
        <v>40953</v>
      </c>
      <c r="C2305" s="54">
        <v>203</v>
      </c>
    </row>
    <row r="2306" spans="2:3" ht="15">
      <c r="B2306" s="57">
        <v>40952</v>
      </c>
      <c r="C2306" s="54">
        <v>196</v>
      </c>
    </row>
    <row r="2307" spans="2:3" ht="15">
      <c r="B2307" s="57">
        <v>40949</v>
      </c>
      <c r="C2307" s="54">
        <v>201</v>
      </c>
    </row>
    <row r="2308" spans="2:3" ht="15">
      <c r="B2308" s="57">
        <v>40948</v>
      </c>
      <c r="C2308" s="54">
        <v>196</v>
      </c>
    </row>
    <row r="2309" spans="2:3" ht="15">
      <c r="B2309" s="57">
        <v>40947</v>
      </c>
      <c r="C2309" s="54">
        <v>203</v>
      </c>
    </row>
    <row r="2310" spans="2:3" ht="15">
      <c r="B2310" s="57">
        <v>40946</v>
      </c>
      <c r="C2310" s="54">
        <v>203</v>
      </c>
    </row>
    <row r="2311" spans="2:3" ht="15">
      <c r="B2311" s="57">
        <v>40945</v>
      </c>
      <c r="C2311" s="54">
        <v>210</v>
      </c>
    </row>
    <row r="2312" spans="2:3" ht="15">
      <c r="B2312" s="57">
        <v>40942</v>
      </c>
      <c r="C2312" s="54">
        <v>207</v>
      </c>
    </row>
    <row r="2313" spans="2:3" ht="15">
      <c r="B2313" s="57">
        <v>40941</v>
      </c>
      <c r="C2313" s="54">
        <v>218</v>
      </c>
    </row>
    <row r="2314" spans="2:3" ht="15">
      <c r="B2314" s="57">
        <v>40940</v>
      </c>
      <c r="C2314" s="54">
        <v>216</v>
      </c>
    </row>
    <row r="2315" spans="2:3" ht="15">
      <c r="B2315" s="57">
        <v>40939</v>
      </c>
      <c r="C2315" s="54">
        <v>224</v>
      </c>
    </row>
    <row r="2316" spans="2:3" ht="15">
      <c r="B2316" s="57">
        <v>40938</v>
      </c>
      <c r="C2316" s="54">
        <v>224</v>
      </c>
    </row>
    <row r="2317" spans="2:3" ht="15">
      <c r="B2317" s="57">
        <v>40935</v>
      </c>
      <c r="C2317" s="54">
        <v>218</v>
      </c>
    </row>
    <row r="2318" spans="2:3" ht="15">
      <c r="B2318" s="57">
        <v>40934</v>
      </c>
      <c r="C2318" s="54">
        <v>218</v>
      </c>
    </row>
    <row r="2319" spans="2:3" ht="15">
      <c r="B2319" s="57">
        <v>40933</v>
      </c>
      <c r="C2319" s="54">
        <v>210</v>
      </c>
    </row>
    <row r="2320" spans="2:3" ht="15">
      <c r="B2320" s="57">
        <v>40932</v>
      </c>
      <c r="C2320" s="54">
        <v>212</v>
      </c>
    </row>
    <row r="2321" spans="2:3" ht="15">
      <c r="B2321" s="57">
        <v>40931</v>
      </c>
      <c r="C2321" s="54">
        <v>209</v>
      </c>
    </row>
    <row r="2322" spans="2:3" ht="15">
      <c r="B2322" s="57">
        <v>40928</v>
      </c>
      <c r="C2322" s="54">
        <v>213</v>
      </c>
    </row>
    <row r="2323" spans="2:3" ht="15">
      <c r="B2323" s="57">
        <v>40927</v>
      </c>
      <c r="C2323" s="54">
        <v>218</v>
      </c>
    </row>
    <row r="2324" spans="2:3" ht="15">
      <c r="B2324" s="57">
        <v>40926</v>
      </c>
      <c r="C2324" s="54">
        <v>230</v>
      </c>
    </row>
    <row r="2325" spans="2:3" ht="15">
      <c r="B2325" s="57">
        <v>40925</v>
      </c>
      <c r="C2325" s="54">
        <v>234</v>
      </c>
    </row>
    <row r="2326" spans="2:3" ht="15">
      <c r="B2326" s="57">
        <v>40924</v>
      </c>
      <c r="C2326" s="54">
        <v>237</v>
      </c>
    </row>
    <row r="2327" spans="2:3" ht="15">
      <c r="B2327" s="57">
        <v>40921</v>
      </c>
      <c r="C2327" s="54">
        <v>237</v>
      </c>
    </row>
    <row r="2328" spans="2:3" ht="15">
      <c r="B2328" s="57">
        <v>40920</v>
      </c>
      <c r="C2328" s="54">
        <v>229</v>
      </c>
    </row>
    <row r="2329" spans="2:3" ht="15">
      <c r="B2329" s="57">
        <v>40919</v>
      </c>
      <c r="C2329" s="54">
        <v>233</v>
      </c>
    </row>
    <row r="2330" spans="2:3" ht="15">
      <c r="B2330" s="57">
        <v>40918</v>
      </c>
      <c r="C2330" s="54">
        <v>224</v>
      </c>
    </row>
    <row r="2331" spans="2:3" ht="15">
      <c r="B2331" s="57">
        <v>40917</v>
      </c>
      <c r="C2331" s="54">
        <v>220</v>
      </c>
    </row>
    <row r="2332" spans="2:3" ht="15">
      <c r="B2332" s="57">
        <v>40914</v>
      </c>
      <c r="C2332" s="54">
        <v>219</v>
      </c>
    </row>
    <row r="2333" spans="2:3" ht="15">
      <c r="B2333" s="57">
        <v>40913</v>
      </c>
      <c r="C2333" s="54">
        <v>214</v>
      </c>
    </row>
    <row r="2334" spans="2:3" ht="15">
      <c r="B2334" s="57">
        <v>40912</v>
      </c>
      <c r="C2334" s="54">
        <v>216</v>
      </c>
    </row>
    <row r="2335" spans="2:3" ht="15">
      <c r="B2335" s="57">
        <v>40911</v>
      </c>
      <c r="C2335" s="54">
        <v>217</v>
      </c>
    </row>
    <row r="2336" spans="2:3" ht="15">
      <c r="B2336" s="57">
        <v>40910</v>
      </c>
      <c r="C2336" s="54">
        <v>223</v>
      </c>
    </row>
    <row r="2337" spans="2:3" ht="15">
      <c r="B2337" s="57">
        <v>40907</v>
      </c>
      <c r="C2337" s="54">
        <v>223</v>
      </c>
    </row>
    <row r="2338" spans="2:3" ht="15">
      <c r="B2338" s="57">
        <v>40906</v>
      </c>
      <c r="C2338" s="54">
        <v>223</v>
      </c>
    </row>
    <row r="2339" spans="2:3" ht="15">
      <c r="B2339" s="57">
        <v>40905</v>
      </c>
      <c r="C2339" s="54">
        <v>220</v>
      </c>
    </row>
    <row r="2340" spans="2:3" ht="15">
      <c r="B2340" s="57">
        <v>40904</v>
      </c>
      <c r="C2340" s="54">
        <v>211</v>
      </c>
    </row>
    <row r="2341" spans="2:3" ht="15">
      <c r="B2341" s="57">
        <v>40903</v>
      </c>
      <c r="C2341" s="54">
        <v>210</v>
      </c>
    </row>
    <row r="2342" spans="2:3" ht="15">
      <c r="B2342" s="57">
        <v>40900</v>
      </c>
      <c r="C2342" s="54">
        <v>210</v>
      </c>
    </row>
    <row r="2343" spans="2:3" ht="15">
      <c r="B2343" s="57">
        <v>40899</v>
      </c>
      <c r="C2343" s="54">
        <v>219</v>
      </c>
    </row>
    <row r="2344" spans="2:3" ht="15">
      <c r="B2344" s="57">
        <v>40898</v>
      </c>
      <c r="C2344" s="54">
        <v>217</v>
      </c>
    </row>
    <row r="2345" spans="2:3" ht="15">
      <c r="B2345" s="57">
        <v>40897</v>
      </c>
      <c r="C2345" s="54">
        <v>223</v>
      </c>
    </row>
    <row r="2346" spans="2:3" ht="15">
      <c r="B2346" s="57">
        <v>40896</v>
      </c>
      <c r="C2346" s="54">
        <v>235</v>
      </c>
    </row>
    <row r="2347" spans="2:3" ht="15">
      <c r="B2347" s="57">
        <v>40893</v>
      </c>
      <c r="C2347" s="54">
        <v>231</v>
      </c>
    </row>
    <row r="2348" spans="2:3" ht="15">
      <c r="B2348" s="57">
        <v>40892</v>
      </c>
      <c r="C2348" s="54">
        <v>221</v>
      </c>
    </row>
    <row r="2349" spans="2:3" ht="15">
      <c r="B2349" s="57">
        <v>40891</v>
      </c>
      <c r="C2349" s="54">
        <v>222</v>
      </c>
    </row>
    <row r="2350" spans="2:3" ht="15">
      <c r="B2350" s="57">
        <v>40890</v>
      </c>
      <c r="C2350" s="54">
        <v>213</v>
      </c>
    </row>
    <row r="2351" spans="2:3" ht="15">
      <c r="B2351" s="57">
        <v>40889</v>
      </c>
      <c r="C2351" s="54">
        <v>211</v>
      </c>
    </row>
    <row r="2352" spans="2:3" ht="15">
      <c r="B2352" s="57">
        <v>40886</v>
      </c>
      <c r="C2352" s="54">
        <v>208</v>
      </c>
    </row>
    <row r="2353" spans="2:3" ht="15">
      <c r="B2353" s="57">
        <v>40885</v>
      </c>
      <c r="C2353" s="54">
        <v>221</v>
      </c>
    </row>
    <row r="2354" spans="2:3" ht="15">
      <c r="B2354" s="57">
        <v>40884</v>
      </c>
      <c r="C2354" s="54">
        <v>221</v>
      </c>
    </row>
    <row r="2355" spans="2:3" ht="15">
      <c r="B2355" s="57">
        <v>40883</v>
      </c>
      <c r="C2355" s="54">
        <v>214</v>
      </c>
    </row>
    <row r="2356" spans="2:3" ht="15">
      <c r="B2356" s="57">
        <v>40882</v>
      </c>
      <c r="C2356" s="54">
        <v>220</v>
      </c>
    </row>
    <row r="2357" spans="2:3" ht="15">
      <c r="B2357" s="57">
        <v>40879</v>
      </c>
      <c r="C2357" s="54">
        <v>224</v>
      </c>
    </row>
    <row r="2358" spans="2:3" ht="15">
      <c r="B2358" s="57">
        <v>40878</v>
      </c>
      <c r="C2358" s="54">
        <v>219</v>
      </c>
    </row>
    <row r="2359" spans="2:3" ht="15">
      <c r="B2359" s="57">
        <v>40877</v>
      </c>
      <c r="C2359" s="54">
        <v>228</v>
      </c>
    </row>
    <row r="2360" spans="2:3" ht="15">
      <c r="B2360" s="57">
        <v>40876</v>
      </c>
      <c r="C2360" s="54">
        <v>237</v>
      </c>
    </row>
    <row r="2361" spans="2:3" ht="15">
      <c r="B2361" s="57">
        <v>40875</v>
      </c>
      <c r="C2361" s="54">
        <v>241</v>
      </c>
    </row>
    <row r="2362" spans="2:3" ht="15">
      <c r="B2362" s="57">
        <v>40872</v>
      </c>
      <c r="C2362" s="54">
        <v>241</v>
      </c>
    </row>
    <row r="2363" spans="2:3" ht="15">
      <c r="B2363" s="57">
        <v>40871</v>
      </c>
      <c r="C2363" s="54">
        <v>248</v>
      </c>
    </row>
    <row r="2364" spans="2:3" ht="15">
      <c r="B2364" s="57">
        <v>40870</v>
      </c>
      <c r="C2364" s="54">
        <v>248</v>
      </c>
    </row>
    <row r="2365" spans="2:3" ht="15">
      <c r="B2365" s="57">
        <v>40869</v>
      </c>
      <c r="C2365" s="54">
        <v>239</v>
      </c>
    </row>
    <row r="2366" spans="2:3" ht="15">
      <c r="B2366" s="57">
        <v>40868</v>
      </c>
      <c r="C2366" s="54">
        <v>241</v>
      </c>
    </row>
    <row r="2367" spans="2:3" ht="15">
      <c r="B2367" s="57">
        <v>40865</v>
      </c>
      <c r="C2367" s="54">
        <v>232</v>
      </c>
    </row>
    <row r="2368" spans="2:3" ht="15">
      <c r="B2368" s="57">
        <v>40864</v>
      </c>
      <c r="C2368" s="54">
        <v>236</v>
      </c>
    </row>
    <row r="2369" spans="2:3" ht="15">
      <c r="B2369" s="57">
        <v>40863</v>
      </c>
      <c r="C2369" s="54">
        <v>225</v>
      </c>
    </row>
    <row r="2370" spans="2:3" ht="15">
      <c r="B2370" s="57">
        <v>40862</v>
      </c>
      <c r="C2370" s="54">
        <v>219</v>
      </c>
    </row>
    <row r="2371" spans="2:3" ht="15">
      <c r="B2371" s="57">
        <v>40861</v>
      </c>
      <c r="C2371" s="54">
        <v>220</v>
      </c>
    </row>
    <row r="2372" spans="2:3" ht="15">
      <c r="B2372" s="57">
        <v>40858</v>
      </c>
      <c r="C2372" s="54">
        <v>220</v>
      </c>
    </row>
    <row r="2373" spans="2:3" ht="15">
      <c r="B2373" s="57">
        <v>40857</v>
      </c>
      <c r="C2373" s="54">
        <v>220</v>
      </c>
    </row>
    <row r="2374" spans="2:3" ht="15">
      <c r="B2374" s="57">
        <v>40856</v>
      </c>
      <c r="C2374" s="54">
        <v>230</v>
      </c>
    </row>
    <row r="2375" spans="2:3" ht="15">
      <c r="B2375" s="57">
        <v>40855</v>
      </c>
      <c r="C2375" s="54">
        <v>213</v>
      </c>
    </row>
    <row r="2376" spans="2:3" ht="15">
      <c r="B2376" s="57">
        <v>40854</v>
      </c>
      <c r="C2376" s="54">
        <v>223</v>
      </c>
    </row>
    <row r="2377" spans="2:3" ht="15">
      <c r="B2377" s="57">
        <v>40851</v>
      </c>
      <c r="C2377" s="54">
        <v>219</v>
      </c>
    </row>
    <row r="2378" spans="2:3" ht="15">
      <c r="B2378" s="57">
        <v>40850</v>
      </c>
      <c r="C2378" s="54">
        <v>215</v>
      </c>
    </row>
    <row r="2379" spans="2:3" ht="15">
      <c r="B2379" s="57">
        <v>40849</v>
      </c>
      <c r="C2379" s="54">
        <v>225</v>
      </c>
    </row>
    <row r="2380" spans="2:3" ht="15">
      <c r="B2380" s="57">
        <v>40848</v>
      </c>
      <c r="C2380" s="54">
        <v>229</v>
      </c>
    </row>
    <row r="2381" spans="2:3" ht="15">
      <c r="B2381" s="57">
        <v>40847</v>
      </c>
      <c r="C2381" s="54">
        <v>222</v>
      </c>
    </row>
    <row r="2382" spans="2:3" ht="15">
      <c r="B2382" s="57">
        <v>40844</v>
      </c>
      <c r="C2382" s="54">
        <v>212</v>
      </c>
    </row>
    <row r="2383" spans="2:3" ht="15">
      <c r="B2383" s="57">
        <v>40843</v>
      </c>
      <c r="C2383" s="54">
        <v>197</v>
      </c>
    </row>
    <row r="2384" spans="2:3" ht="15">
      <c r="B2384" s="57">
        <v>40842</v>
      </c>
      <c r="C2384" s="54">
        <v>224</v>
      </c>
    </row>
    <row r="2385" spans="2:3" ht="15">
      <c r="B2385" s="57">
        <v>40841</v>
      </c>
      <c r="C2385" s="54">
        <v>233</v>
      </c>
    </row>
    <row r="2386" spans="2:3" ht="15">
      <c r="B2386" s="57">
        <v>40840</v>
      </c>
      <c r="C2386" s="54">
        <v>226</v>
      </c>
    </row>
    <row r="2387" spans="2:3" ht="15">
      <c r="B2387" s="57">
        <v>40837</v>
      </c>
      <c r="C2387" s="54">
        <v>231</v>
      </c>
    </row>
    <row r="2388" spans="2:3" ht="15">
      <c r="B2388" s="57">
        <v>40836</v>
      </c>
      <c r="C2388" s="54">
        <v>237</v>
      </c>
    </row>
    <row r="2389" spans="2:3" ht="15">
      <c r="B2389" s="57">
        <v>40835</v>
      </c>
      <c r="C2389" s="54">
        <v>235</v>
      </c>
    </row>
    <row r="2390" spans="2:3" ht="15">
      <c r="B2390" s="57">
        <v>40834</v>
      </c>
      <c r="C2390" s="54">
        <v>232</v>
      </c>
    </row>
    <row r="2391" spans="2:3" ht="15">
      <c r="B2391" s="57">
        <v>40833</v>
      </c>
      <c r="C2391" s="54">
        <v>232</v>
      </c>
    </row>
    <row r="2392" spans="2:3" ht="15">
      <c r="B2392" s="57">
        <v>40830</v>
      </c>
      <c r="C2392" s="54">
        <v>225</v>
      </c>
    </row>
    <row r="2393" spans="2:3" ht="15">
      <c r="B2393" s="57">
        <v>40829</v>
      </c>
      <c r="C2393" s="54">
        <v>233</v>
      </c>
    </row>
    <row r="2394" spans="2:3" ht="15">
      <c r="B2394" s="57">
        <v>40828</v>
      </c>
      <c r="C2394" s="54">
        <v>223</v>
      </c>
    </row>
    <row r="2395" spans="2:3" ht="15">
      <c r="B2395" s="57">
        <v>40827</v>
      </c>
      <c r="C2395" s="54">
        <v>239</v>
      </c>
    </row>
    <row r="2396" spans="2:3" ht="15">
      <c r="B2396" s="57">
        <v>40826</v>
      </c>
      <c r="C2396" s="54">
        <v>257</v>
      </c>
    </row>
    <row r="2397" spans="2:3" ht="15">
      <c r="B2397" s="57">
        <v>40823</v>
      </c>
      <c r="C2397" s="54">
        <v>257</v>
      </c>
    </row>
    <row r="2398" spans="2:3" ht="15">
      <c r="B2398" s="57">
        <v>40822</v>
      </c>
      <c r="C2398" s="54">
        <v>262</v>
      </c>
    </row>
    <row r="2399" spans="2:3" ht="15">
      <c r="B2399" s="57">
        <v>40821</v>
      </c>
      <c r="C2399" s="54">
        <v>279</v>
      </c>
    </row>
    <row r="2400" spans="2:3" ht="15">
      <c r="B2400" s="57">
        <v>40820</v>
      </c>
      <c r="C2400" s="54">
        <v>289</v>
      </c>
    </row>
    <row r="2401" spans="2:3" ht="15">
      <c r="B2401" s="57">
        <v>40819</v>
      </c>
      <c r="C2401" s="54">
        <v>288</v>
      </c>
    </row>
    <row r="2402" spans="2:3" ht="15">
      <c r="B2402" s="57">
        <v>40816</v>
      </c>
      <c r="C2402" s="54">
        <v>275</v>
      </c>
    </row>
    <row r="2403" spans="2:3" ht="15">
      <c r="B2403" s="57">
        <v>40815</v>
      </c>
      <c r="C2403" s="54">
        <v>270</v>
      </c>
    </row>
    <row r="2404" spans="2:3" ht="15">
      <c r="B2404" s="57">
        <v>40814</v>
      </c>
      <c r="C2404" s="54">
        <v>265</v>
      </c>
    </row>
    <row r="2405" spans="2:3" ht="15">
      <c r="B2405" s="57">
        <v>40813</v>
      </c>
      <c r="C2405" s="54">
        <v>264</v>
      </c>
    </row>
    <row r="2406" spans="2:3" ht="15">
      <c r="B2406" s="57">
        <v>40812</v>
      </c>
      <c r="C2406" s="54">
        <v>282</v>
      </c>
    </row>
    <row r="2407" spans="2:3" ht="15">
      <c r="B2407" s="57">
        <v>40809</v>
      </c>
      <c r="C2407" s="54">
        <v>278</v>
      </c>
    </row>
    <row r="2408" spans="2:3" ht="15">
      <c r="B2408" s="57">
        <v>40808</v>
      </c>
      <c r="C2408" s="54">
        <v>282</v>
      </c>
    </row>
    <row r="2409" spans="2:3" ht="15">
      <c r="B2409" s="57">
        <v>40807</v>
      </c>
      <c r="C2409" s="54">
        <v>254</v>
      </c>
    </row>
    <row r="2410" spans="2:3" ht="15">
      <c r="B2410" s="57">
        <v>40806</v>
      </c>
      <c r="C2410" s="54">
        <v>244</v>
      </c>
    </row>
    <row r="2411" spans="2:3" ht="15">
      <c r="B2411" s="57">
        <v>40805</v>
      </c>
      <c r="C2411" s="54">
        <v>251</v>
      </c>
    </row>
    <row r="2412" spans="2:3" ht="15">
      <c r="B2412" s="57">
        <v>40802</v>
      </c>
      <c r="C2412" s="54">
        <v>231</v>
      </c>
    </row>
    <row r="2413" spans="2:3" ht="15">
      <c r="B2413" s="57">
        <v>40801</v>
      </c>
      <c r="C2413" s="54">
        <v>228</v>
      </c>
    </row>
    <row r="2414" spans="2:3" ht="15">
      <c r="B2414" s="57">
        <v>40800</v>
      </c>
      <c r="C2414" s="54">
        <v>233</v>
      </c>
    </row>
    <row r="2415" spans="2:3" ht="15">
      <c r="B2415" s="57">
        <v>40799</v>
      </c>
      <c r="C2415" s="54">
        <v>228</v>
      </c>
    </row>
    <row r="2416" spans="2:3" ht="15">
      <c r="B2416" s="57">
        <v>40798</v>
      </c>
      <c r="C2416" s="54">
        <v>232</v>
      </c>
    </row>
    <row r="2417" spans="2:3" ht="15">
      <c r="B2417" s="57">
        <v>40795</v>
      </c>
      <c r="C2417" s="54">
        <v>228</v>
      </c>
    </row>
    <row r="2418" spans="2:3" ht="15">
      <c r="B2418" s="57">
        <v>40794</v>
      </c>
      <c r="C2418" s="54">
        <v>217</v>
      </c>
    </row>
    <row r="2419" spans="2:3" ht="15">
      <c r="B2419" s="57">
        <v>40793</v>
      </c>
      <c r="C2419" s="54">
        <v>211</v>
      </c>
    </row>
    <row r="2420" spans="2:3" ht="15">
      <c r="B2420" s="57">
        <v>40792</v>
      </c>
      <c r="C2420" s="54">
        <v>217</v>
      </c>
    </row>
    <row r="2421" spans="2:3" ht="15">
      <c r="B2421" s="57">
        <v>40791</v>
      </c>
      <c r="C2421" s="54">
        <v>214</v>
      </c>
    </row>
    <row r="2422" spans="2:3" ht="15">
      <c r="B2422" s="57">
        <v>40788</v>
      </c>
      <c r="C2422" s="54">
        <v>214</v>
      </c>
    </row>
    <row r="2423" spans="2:3" ht="15">
      <c r="B2423" s="57">
        <v>40787</v>
      </c>
      <c r="C2423" s="54">
        <v>203</v>
      </c>
    </row>
    <row r="2424" spans="2:3" ht="15">
      <c r="B2424" s="57">
        <v>40786</v>
      </c>
      <c r="C2424" s="54">
        <v>194</v>
      </c>
    </row>
    <row r="2425" spans="2:3" ht="15">
      <c r="B2425" s="57">
        <v>40785</v>
      </c>
      <c r="C2425" s="54">
        <v>207</v>
      </c>
    </row>
    <row r="2426" spans="2:3" ht="15">
      <c r="B2426" s="57">
        <v>40784</v>
      </c>
      <c r="C2426" s="54">
        <v>200</v>
      </c>
    </row>
    <row r="2427" spans="2:3" ht="15">
      <c r="B2427" s="57">
        <v>40781</v>
      </c>
      <c r="C2427" s="54">
        <v>210</v>
      </c>
    </row>
    <row r="2428" spans="2:3" ht="15">
      <c r="B2428" s="57">
        <v>40780</v>
      </c>
      <c r="C2428" s="54">
        <v>204</v>
      </c>
    </row>
    <row r="2429" spans="2:3" ht="15">
      <c r="B2429" s="57">
        <v>40779</v>
      </c>
      <c r="C2429" s="54">
        <v>201</v>
      </c>
    </row>
    <row r="2430" spans="2:3" ht="15">
      <c r="B2430" s="57">
        <v>40778</v>
      </c>
      <c r="C2430" s="54">
        <v>213</v>
      </c>
    </row>
    <row r="2431" spans="2:3" ht="15">
      <c r="B2431" s="57">
        <v>40777</v>
      </c>
      <c r="C2431" s="54">
        <v>214</v>
      </c>
    </row>
    <row r="2432" spans="2:3" ht="15">
      <c r="B2432" s="57">
        <v>40774</v>
      </c>
      <c r="C2432" s="54">
        <v>215</v>
      </c>
    </row>
    <row r="2433" spans="2:3" ht="15">
      <c r="B2433" s="57">
        <v>40773</v>
      </c>
      <c r="C2433" s="54">
        <v>213</v>
      </c>
    </row>
    <row r="2434" spans="2:3" ht="15">
      <c r="B2434" s="57">
        <v>40772</v>
      </c>
      <c r="C2434" s="54">
        <v>206</v>
      </c>
    </row>
    <row r="2435" spans="2:3" ht="15">
      <c r="B2435" s="57">
        <v>40771</v>
      </c>
      <c r="C2435" s="54">
        <v>206</v>
      </c>
    </row>
    <row r="2436" spans="2:3" ht="15">
      <c r="B2436" s="57">
        <v>40770</v>
      </c>
      <c r="C2436" s="54">
        <v>199</v>
      </c>
    </row>
    <row r="2437" spans="2:3" ht="15">
      <c r="B2437" s="57">
        <v>40767</v>
      </c>
      <c r="C2437" s="54">
        <v>214</v>
      </c>
    </row>
    <row r="2438" spans="2:3" ht="15">
      <c r="B2438" s="57">
        <v>40766</v>
      </c>
      <c r="C2438" s="54">
        <v>215</v>
      </c>
    </row>
    <row r="2439" spans="2:3" ht="15">
      <c r="B2439" s="57">
        <v>40765</v>
      </c>
      <c r="C2439" s="54">
        <v>221</v>
      </c>
    </row>
    <row r="2440" spans="2:3" ht="15">
      <c r="B2440" s="57">
        <v>40764</v>
      </c>
      <c r="C2440" s="54">
        <v>217</v>
      </c>
    </row>
    <row r="2441" spans="2:3" ht="15">
      <c r="B2441" s="57">
        <v>40763</v>
      </c>
      <c r="C2441" s="54">
        <v>212</v>
      </c>
    </row>
    <row r="2442" spans="2:3" ht="15">
      <c r="B2442" s="57">
        <v>40760</v>
      </c>
      <c r="C2442" s="54">
        <v>179</v>
      </c>
    </row>
    <row r="2443" spans="2:3" ht="15">
      <c r="B2443" s="57">
        <v>40759</v>
      </c>
      <c r="C2443" s="54">
        <v>186</v>
      </c>
    </row>
    <row r="2444" spans="2:3" ht="15">
      <c r="B2444" s="57">
        <v>40758</v>
      </c>
      <c r="C2444" s="54">
        <v>166</v>
      </c>
    </row>
    <row r="2445" spans="2:3" ht="15">
      <c r="B2445" s="57">
        <v>40757</v>
      </c>
      <c r="C2445" s="54">
        <v>162</v>
      </c>
    </row>
    <row r="2446" spans="2:3" ht="15">
      <c r="B2446" s="57">
        <v>40756</v>
      </c>
      <c r="C2446" s="54">
        <v>157</v>
      </c>
    </row>
    <row r="2447" spans="2:3" ht="15">
      <c r="B2447" s="57">
        <v>40753</v>
      </c>
      <c r="C2447" s="54">
        <v>157</v>
      </c>
    </row>
    <row r="2448" spans="2:3" ht="15">
      <c r="B2448" s="57">
        <v>40752</v>
      </c>
      <c r="C2448" s="54">
        <v>153</v>
      </c>
    </row>
    <row r="2449" spans="2:3" ht="15">
      <c r="B2449" s="57">
        <v>40751</v>
      </c>
      <c r="C2449" s="54">
        <v>156</v>
      </c>
    </row>
    <row r="2450" spans="2:3" ht="15">
      <c r="B2450" s="57">
        <v>40750</v>
      </c>
      <c r="C2450" s="54">
        <v>159</v>
      </c>
    </row>
    <row r="2451" spans="2:3" ht="15">
      <c r="B2451" s="57">
        <v>40749</v>
      </c>
      <c r="C2451" s="54">
        <v>159</v>
      </c>
    </row>
    <row r="2452" spans="2:3" ht="15">
      <c r="B2452" s="57">
        <v>40746</v>
      </c>
      <c r="C2452" s="54">
        <v>163</v>
      </c>
    </row>
    <row r="2453" spans="2:3" ht="15">
      <c r="B2453" s="57">
        <v>40745</v>
      </c>
      <c r="C2453" s="54">
        <v>161</v>
      </c>
    </row>
    <row r="2454" spans="2:3" ht="15">
      <c r="B2454" s="57">
        <v>40744</v>
      </c>
      <c r="C2454" s="54">
        <v>166</v>
      </c>
    </row>
    <row r="2455" spans="2:3" ht="15">
      <c r="B2455" s="57">
        <v>40743</v>
      </c>
      <c r="C2455" s="54">
        <v>171</v>
      </c>
    </row>
    <row r="2456" spans="2:3" ht="15">
      <c r="B2456" s="57">
        <v>40742</v>
      </c>
      <c r="C2456" s="54">
        <v>170</v>
      </c>
    </row>
    <row r="2457" spans="2:3" ht="15">
      <c r="B2457" s="57">
        <v>40739</v>
      </c>
      <c r="C2457" s="54">
        <v>173</v>
      </c>
    </row>
    <row r="2458" spans="2:3" ht="15">
      <c r="B2458" s="57">
        <v>40738</v>
      </c>
      <c r="C2458" s="54">
        <v>172</v>
      </c>
    </row>
    <row r="2459" spans="2:3" ht="15">
      <c r="B2459" s="57">
        <v>40737</v>
      </c>
      <c r="C2459" s="54">
        <v>176</v>
      </c>
    </row>
    <row r="2460" spans="2:3" ht="15">
      <c r="B2460" s="57">
        <v>40736</v>
      </c>
      <c r="C2460" s="54">
        <v>173</v>
      </c>
    </row>
    <row r="2461" spans="2:3" ht="15">
      <c r="B2461" s="57">
        <v>40735</v>
      </c>
      <c r="C2461" s="54">
        <v>173</v>
      </c>
    </row>
    <row r="2462" spans="2:3" ht="15">
      <c r="B2462" s="57">
        <v>40732</v>
      </c>
      <c r="C2462" s="54">
        <v>163</v>
      </c>
    </row>
    <row r="2463" spans="2:3" ht="15">
      <c r="B2463" s="57">
        <v>40731</v>
      </c>
      <c r="C2463" s="54">
        <v>153</v>
      </c>
    </row>
    <row r="2464" spans="2:3" ht="15">
      <c r="B2464" s="57">
        <v>40730</v>
      </c>
      <c r="C2464" s="54">
        <v>159</v>
      </c>
    </row>
    <row r="2465" spans="2:3" ht="15">
      <c r="B2465" s="57">
        <v>40729</v>
      </c>
      <c r="C2465" s="54">
        <v>154</v>
      </c>
    </row>
    <row r="2466" spans="2:3" ht="15">
      <c r="B2466" s="57">
        <v>40728</v>
      </c>
      <c r="C2466" s="54">
        <v>147</v>
      </c>
    </row>
    <row r="2467" spans="2:3" ht="15">
      <c r="B2467" s="57">
        <v>40725</v>
      </c>
      <c r="C2467" s="54">
        <v>147</v>
      </c>
    </row>
    <row r="2468" spans="2:3" ht="15">
      <c r="B2468" s="57">
        <v>40724</v>
      </c>
      <c r="C2468" s="54">
        <v>148</v>
      </c>
    </row>
    <row r="2469" spans="2:3" ht="15">
      <c r="B2469" s="57">
        <v>40723</v>
      </c>
      <c r="C2469" s="54">
        <v>154</v>
      </c>
    </row>
    <row r="2470" spans="2:3" ht="15">
      <c r="B2470" s="57">
        <v>40722</v>
      </c>
      <c r="C2470" s="54">
        <v>160</v>
      </c>
    </row>
    <row r="2471" spans="2:3" ht="15">
      <c r="B2471" s="57">
        <v>40721</v>
      </c>
      <c r="C2471" s="54">
        <v>168</v>
      </c>
    </row>
    <row r="2472" spans="2:3" ht="15">
      <c r="B2472" s="57">
        <v>40718</v>
      </c>
      <c r="C2472" s="54">
        <v>175</v>
      </c>
    </row>
    <row r="2473" spans="2:3" ht="15">
      <c r="B2473" s="57">
        <v>40717</v>
      </c>
      <c r="C2473" s="54">
        <v>172</v>
      </c>
    </row>
    <row r="2474" spans="2:3" ht="15">
      <c r="B2474" s="57">
        <v>40716</v>
      </c>
      <c r="C2474" s="54">
        <v>166</v>
      </c>
    </row>
    <row r="2475" spans="2:3" ht="15">
      <c r="B2475" s="57">
        <v>40715</v>
      </c>
      <c r="C2475" s="54">
        <v>167</v>
      </c>
    </row>
    <row r="2476" spans="2:3" ht="15">
      <c r="B2476" s="57">
        <v>40714</v>
      </c>
      <c r="C2476" s="54">
        <v>172</v>
      </c>
    </row>
    <row r="2477" spans="2:3" ht="15">
      <c r="B2477" s="57">
        <v>40711</v>
      </c>
      <c r="C2477" s="54">
        <v>179</v>
      </c>
    </row>
    <row r="2478" spans="2:3" ht="15">
      <c r="B2478" s="57">
        <v>40710</v>
      </c>
      <c r="C2478" s="54">
        <v>179</v>
      </c>
    </row>
    <row r="2479" spans="2:3" ht="15">
      <c r="B2479" s="57">
        <v>40709</v>
      </c>
      <c r="C2479" s="54">
        <v>174</v>
      </c>
    </row>
    <row r="2480" spans="2:3" ht="15">
      <c r="B2480" s="57">
        <v>40708</v>
      </c>
      <c r="C2480" s="54">
        <v>161</v>
      </c>
    </row>
    <row r="2481" spans="2:3" ht="15">
      <c r="B2481" s="57">
        <v>40707</v>
      </c>
      <c r="C2481" s="54">
        <v>176</v>
      </c>
    </row>
    <row r="2482" spans="2:3" ht="15">
      <c r="B2482" s="57">
        <v>40704</v>
      </c>
      <c r="C2482" s="54">
        <v>177</v>
      </c>
    </row>
    <row r="2483" spans="2:3" ht="15">
      <c r="B2483" s="57">
        <v>40703</v>
      </c>
      <c r="C2483" s="54">
        <v>176</v>
      </c>
    </row>
    <row r="2484" spans="2:3" ht="15">
      <c r="B2484" s="57">
        <v>40702</v>
      </c>
      <c r="C2484" s="54">
        <v>179</v>
      </c>
    </row>
    <row r="2485" spans="2:3" ht="15">
      <c r="B2485" s="57">
        <v>40701</v>
      </c>
      <c r="C2485" s="54">
        <v>175</v>
      </c>
    </row>
    <row r="2486" spans="2:3" ht="15">
      <c r="B2486" s="57">
        <v>40700</v>
      </c>
      <c r="C2486" s="54">
        <v>177</v>
      </c>
    </row>
    <row r="2487" spans="2:3" ht="15">
      <c r="B2487" s="57">
        <v>40697</v>
      </c>
      <c r="C2487" s="54">
        <v>175</v>
      </c>
    </row>
    <row r="2488" spans="2:3" ht="15">
      <c r="B2488" s="57">
        <v>40696</v>
      </c>
      <c r="C2488" s="54">
        <v>174</v>
      </c>
    </row>
    <row r="2489" spans="2:3" ht="15">
      <c r="B2489" s="57">
        <v>40695</v>
      </c>
      <c r="C2489" s="54">
        <v>183</v>
      </c>
    </row>
    <row r="2490" spans="2:3" ht="15">
      <c r="B2490" s="57">
        <v>40694</v>
      </c>
      <c r="C2490" s="54">
        <v>175</v>
      </c>
    </row>
    <row r="2491" spans="2:3" ht="15">
      <c r="B2491" s="57">
        <v>40693</v>
      </c>
      <c r="C2491" s="54">
        <v>175</v>
      </c>
    </row>
    <row r="2492" spans="2:3" ht="15">
      <c r="B2492" s="57">
        <v>40690</v>
      </c>
      <c r="C2492" s="54">
        <v>175</v>
      </c>
    </row>
    <row r="2493" spans="2:3" ht="15">
      <c r="B2493" s="57">
        <v>40689</v>
      </c>
      <c r="C2493" s="54">
        <v>174</v>
      </c>
    </row>
    <row r="2494" spans="2:3" ht="15">
      <c r="B2494" s="57">
        <v>40688</v>
      </c>
      <c r="C2494" s="54">
        <v>166</v>
      </c>
    </row>
    <row r="2495" spans="2:3" ht="15">
      <c r="B2495" s="57">
        <v>40687</v>
      </c>
      <c r="C2495" s="54">
        <v>165</v>
      </c>
    </row>
    <row r="2496" spans="2:3" ht="15">
      <c r="B2496" s="57">
        <v>40686</v>
      </c>
      <c r="C2496" s="54">
        <v>165</v>
      </c>
    </row>
    <row r="2497" spans="2:3" ht="15">
      <c r="B2497" s="57">
        <v>40683</v>
      </c>
      <c r="C2497" s="54">
        <v>162</v>
      </c>
    </row>
    <row r="2498" spans="2:3" ht="15">
      <c r="B2498" s="57">
        <v>40682</v>
      </c>
      <c r="C2498" s="54">
        <v>163</v>
      </c>
    </row>
    <row r="2499" spans="2:3" ht="15">
      <c r="B2499" s="57">
        <v>40681</v>
      </c>
      <c r="C2499" s="54">
        <v>166</v>
      </c>
    </row>
    <row r="2500" spans="2:3" ht="15">
      <c r="B2500" s="57">
        <v>40680</v>
      </c>
      <c r="C2500" s="54">
        <v>169</v>
      </c>
    </row>
    <row r="2501" spans="2:3" ht="15">
      <c r="B2501" s="57">
        <v>40679</v>
      </c>
      <c r="C2501" s="54">
        <v>169</v>
      </c>
    </row>
    <row r="2502" spans="2:3" ht="15">
      <c r="B2502" s="57">
        <v>40676</v>
      </c>
      <c r="C2502" s="54">
        <v>168</v>
      </c>
    </row>
    <row r="2503" spans="2:3" ht="15">
      <c r="B2503" s="57">
        <v>40675</v>
      </c>
      <c r="C2503" s="54">
        <v>167</v>
      </c>
    </row>
    <row r="2504" spans="2:3" ht="15">
      <c r="B2504" s="57">
        <v>40674</v>
      </c>
      <c r="C2504" s="54">
        <v>171</v>
      </c>
    </row>
    <row r="2505" spans="2:3" ht="15">
      <c r="B2505" s="57">
        <v>40673</v>
      </c>
      <c r="C2505" s="54">
        <v>166</v>
      </c>
    </row>
    <row r="2506" spans="2:3" ht="15">
      <c r="B2506" s="57">
        <v>40672</v>
      </c>
      <c r="C2506" s="54">
        <v>168</v>
      </c>
    </row>
    <row r="2507" spans="2:3" ht="15">
      <c r="B2507" s="57">
        <v>40669</v>
      </c>
      <c r="C2507" s="54">
        <v>171</v>
      </c>
    </row>
    <row r="2508" spans="2:3" ht="15">
      <c r="B2508" s="57">
        <v>40668</v>
      </c>
      <c r="C2508" s="54">
        <v>171</v>
      </c>
    </row>
    <row r="2509" spans="2:3" ht="15">
      <c r="B2509" s="57">
        <v>40667</v>
      </c>
      <c r="C2509" s="54">
        <v>173</v>
      </c>
    </row>
    <row r="2510" spans="2:3" ht="15">
      <c r="B2510" s="57">
        <v>40666</v>
      </c>
      <c r="C2510" s="54">
        <v>169</v>
      </c>
    </row>
    <row r="2511" spans="2:3" ht="15">
      <c r="B2511" s="57">
        <v>40665</v>
      </c>
      <c r="C2511" s="54">
        <v>165</v>
      </c>
    </row>
    <row r="2512" spans="2:3" ht="15">
      <c r="B2512" s="57">
        <v>40662</v>
      </c>
      <c r="C2512" s="54">
        <v>169</v>
      </c>
    </row>
    <row r="2513" spans="2:3" ht="15">
      <c r="B2513" s="57">
        <v>40661</v>
      </c>
      <c r="C2513" s="54">
        <v>176</v>
      </c>
    </row>
    <row r="2514" spans="2:3" ht="15">
      <c r="B2514" s="57">
        <v>40660</v>
      </c>
      <c r="C2514" s="54">
        <v>176</v>
      </c>
    </row>
    <row r="2515" spans="2:3" ht="15">
      <c r="B2515" s="57">
        <v>40659</v>
      </c>
      <c r="C2515" s="54">
        <v>179</v>
      </c>
    </row>
    <row r="2516" spans="2:3" ht="15">
      <c r="B2516" s="57">
        <v>40658</v>
      </c>
      <c r="C2516" s="54">
        <v>179</v>
      </c>
    </row>
    <row r="2517" spans="2:3" ht="15">
      <c r="B2517" s="57">
        <v>40654</v>
      </c>
      <c r="C2517" s="54">
        <v>176</v>
      </c>
    </row>
    <row r="2518" spans="2:3" ht="15">
      <c r="B2518" s="57">
        <v>40653</v>
      </c>
      <c r="C2518" s="54">
        <v>176</v>
      </c>
    </row>
    <row r="2519" spans="2:3" ht="15">
      <c r="B2519" s="57">
        <v>40652</v>
      </c>
      <c r="C2519" s="54">
        <v>181</v>
      </c>
    </row>
    <row r="2520" spans="2:3" ht="15">
      <c r="B2520" s="57">
        <v>40651</v>
      </c>
      <c r="C2520" s="54">
        <v>178</v>
      </c>
    </row>
    <row r="2521" spans="2:3" ht="15">
      <c r="B2521" s="57">
        <v>40648</v>
      </c>
      <c r="C2521" s="54">
        <v>175</v>
      </c>
    </row>
    <row r="2522" spans="2:3" ht="15">
      <c r="B2522" s="57">
        <v>40647</v>
      </c>
      <c r="C2522" s="54">
        <v>171</v>
      </c>
    </row>
    <row r="2523" spans="2:3" ht="15">
      <c r="B2523" s="57">
        <v>40646</v>
      </c>
      <c r="C2523" s="54">
        <v>171</v>
      </c>
    </row>
    <row r="2524" spans="2:3" ht="15">
      <c r="B2524" s="57">
        <v>40645</v>
      </c>
      <c r="C2524" s="54">
        <v>170</v>
      </c>
    </row>
    <row r="2525" spans="2:3" ht="15">
      <c r="B2525" s="57">
        <v>40644</v>
      </c>
      <c r="C2525" s="54">
        <v>164</v>
      </c>
    </row>
    <row r="2526" spans="2:3" ht="15">
      <c r="B2526" s="57">
        <v>40641</v>
      </c>
      <c r="C2526" s="54">
        <v>164</v>
      </c>
    </row>
    <row r="2527" spans="2:3" ht="15">
      <c r="B2527" s="57">
        <v>40640</v>
      </c>
      <c r="C2527" s="54">
        <v>164</v>
      </c>
    </row>
    <row r="2528" spans="2:3" ht="15">
      <c r="B2528" s="57">
        <v>40639</v>
      </c>
      <c r="C2528" s="54">
        <v>163</v>
      </c>
    </row>
    <row r="2529" spans="2:3" ht="15">
      <c r="B2529" s="57">
        <v>40638</v>
      </c>
      <c r="C2529" s="54">
        <v>168</v>
      </c>
    </row>
    <row r="2530" spans="2:3" ht="15">
      <c r="B2530" s="57">
        <v>40637</v>
      </c>
      <c r="C2530" s="54">
        <v>169</v>
      </c>
    </row>
    <row r="2531" spans="2:3" ht="15">
      <c r="B2531" s="57">
        <v>40634</v>
      </c>
      <c r="C2531" s="54">
        <v>171</v>
      </c>
    </row>
    <row r="2532" spans="2:3" ht="15">
      <c r="B2532" s="57">
        <v>40633</v>
      </c>
      <c r="C2532" s="54">
        <v>173</v>
      </c>
    </row>
    <row r="2533" spans="2:3" ht="15">
      <c r="B2533" s="57">
        <v>40632</v>
      </c>
      <c r="C2533" s="54">
        <v>170</v>
      </c>
    </row>
    <row r="2534" spans="2:3" ht="15">
      <c r="B2534" s="57">
        <v>40631</v>
      </c>
      <c r="C2534" s="54">
        <v>173</v>
      </c>
    </row>
    <row r="2535" spans="2:3" ht="15">
      <c r="B2535" s="57">
        <v>40630</v>
      </c>
      <c r="C2535" s="54">
        <v>170</v>
      </c>
    </row>
    <row r="2536" spans="2:3" ht="15">
      <c r="B2536" s="57">
        <v>40627</v>
      </c>
      <c r="C2536" s="54">
        <v>171</v>
      </c>
    </row>
    <row r="2537" spans="2:3" ht="15">
      <c r="B2537" s="57">
        <v>40626</v>
      </c>
      <c r="C2537" s="54">
        <v>173</v>
      </c>
    </row>
    <row r="2538" spans="2:3" ht="15">
      <c r="B2538" s="57">
        <v>40625</v>
      </c>
      <c r="C2538" s="54">
        <v>176</v>
      </c>
    </row>
    <row r="2539" spans="2:3" ht="15">
      <c r="B2539" s="57">
        <v>40624</v>
      </c>
      <c r="C2539" s="54">
        <v>178</v>
      </c>
    </row>
    <row r="2540" spans="2:3" ht="15">
      <c r="B2540" s="57">
        <v>40623</v>
      </c>
      <c r="C2540" s="54">
        <v>177</v>
      </c>
    </row>
    <row r="2541" spans="2:3" ht="15">
      <c r="B2541" s="57">
        <v>40620</v>
      </c>
      <c r="C2541" s="54">
        <v>184</v>
      </c>
    </row>
    <row r="2542" spans="2:3" ht="15">
      <c r="B2542" s="57">
        <v>40619</v>
      </c>
      <c r="C2542" s="54">
        <v>187</v>
      </c>
    </row>
    <row r="2543" spans="2:3" ht="15">
      <c r="B2543" s="57">
        <v>40618</v>
      </c>
      <c r="C2543" s="54">
        <v>191</v>
      </c>
    </row>
    <row r="2544" spans="2:3" ht="15">
      <c r="B2544" s="57">
        <v>40617</v>
      </c>
      <c r="C2544" s="54">
        <v>180</v>
      </c>
    </row>
    <row r="2545" spans="2:3" ht="15">
      <c r="B2545" s="57">
        <v>40616</v>
      </c>
      <c r="C2545" s="54">
        <v>174</v>
      </c>
    </row>
    <row r="2546" spans="2:3" ht="15">
      <c r="B2546" s="57">
        <v>40613</v>
      </c>
      <c r="C2546" s="54">
        <v>171</v>
      </c>
    </row>
    <row r="2547" spans="2:3" ht="15">
      <c r="B2547" s="57">
        <v>40612</v>
      </c>
      <c r="C2547" s="54">
        <v>173</v>
      </c>
    </row>
    <row r="2548" spans="2:3" ht="15">
      <c r="B2548" s="57">
        <v>40611</v>
      </c>
      <c r="C2548" s="54">
        <v>161</v>
      </c>
    </row>
    <row r="2549" spans="2:3" ht="15">
      <c r="B2549" s="57">
        <v>40610</v>
      </c>
      <c r="C2549" s="54">
        <v>156</v>
      </c>
    </row>
    <row r="2550" spans="2:3" ht="15">
      <c r="B2550" s="57">
        <v>40609</v>
      </c>
      <c r="C2550" s="54">
        <v>165</v>
      </c>
    </row>
    <row r="2551" spans="2:3" ht="15">
      <c r="B2551" s="57">
        <v>40606</v>
      </c>
      <c r="C2551" s="54">
        <v>166</v>
      </c>
    </row>
    <row r="2552" spans="2:3" ht="15">
      <c r="B2552" s="57">
        <v>40605</v>
      </c>
      <c r="C2552" s="54">
        <v>162</v>
      </c>
    </row>
    <row r="2553" spans="2:3" ht="15">
      <c r="B2553" s="57">
        <v>40604</v>
      </c>
      <c r="C2553" s="54">
        <v>168</v>
      </c>
    </row>
    <row r="2554" spans="2:3" ht="15">
      <c r="B2554" s="57">
        <v>40603</v>
      </c>
      <c r="C2554" s="54">
        <v>174</v>
      </c>
    </row>
    <row r="2555" spans="2:3" ht="15">
      <c r="B2555" s="57">
        <v>40602</v>
      </c>
      <c r="C2555" s="54">
        <v>177</v>
      </c>
    </row>
    <row r="2556" spans="2:3" ht="15">
      <c r="B2556" s="57">
        <v>40599</v>
      </c>
      <c r="C2556" s="54">
        <v>186</v>
      </c>
    </row>
    <row r="2557" spans="2:3" ht="15">
      <c r="B2557" s="57">
        <v>40598</v>
      </c>
      <c r="C2557" s="54">
        <v>188</v>
      </c>
    </row>
    <row r="2558" spans="2:3" ht="15">
      <c r="B2558" s="57">
        <v>40597</v>
      </c>
      <c r="C2558" s="54">
        <v>184</v>
      </c>
    </row>
    <row r="2559" spans="2:3" ht="15">
      <c r="B2559" s="57">
        <v>40596</v>
      </c>
      <c r="C2559" s="54">
        <v>183</v>
      </c>
    </row>
    <row r="2560" spans="2:3" ht="15">
      <c r="B2560" s="57">
        <v>40595</v>
      </c>
      <c r="C2560" s="54">
        <v>176</v>
      </c>
    </row>
    <row r="2561" spans="2:3" ht="15">
      <c r="B2561" s="57">
        <v>40592</v>
      </c>
      <c r="C2561" s="54">
        <v>176</v>
      </c>
    </row>
    <row r="2562" spans="2:3" ht="15">
      <c r="B2562" s="57">
        <v>40591</v>
      </c>
      <c r="C2562" s="54">
        <v>175</v>
      </c>
    </row>
    <row r="2563" spans="2:3" ht="15">
      <c r="B2563" s="57">
        <v>40590</v>
      </c>
      <c r="C2563" s="54">
        <v>175</v>
      </c>
    </row>
    <row r="2564" spans="2:3" ht="15">
      <c r="B2564" s="57">
        <v>40589</v>
      </c>
      <c r="C2564" s="54">
        <v>180</v>
      </c>
    </row>
    <row r="2565" spans="2:3" ht="15">
      <c r="B2565" s="57">
        <v>40588</v>
      </c>
      <c r="C2565" s="54">
        <v>181</v>
      </c>
    </row>
    <row r="2566" spans="2:3" ht="15">
      <c r="B2566" s="57">
        <v>40585</v>
      </c>
      <c r="C2566" s="54">
        <v>176</v>
      </c>
    </row>
    <row r="2567" spans="2:3" ht="15">
      <c r="B2567" s="57">
        <v>40584</v>
      </c>
      <c r="C2567" s="54">
        <v>171</v>
      </c>
    </row>
    <row r="2568" spans="2:3" ht="15">
      <c r="B2568" s="57">
        <v>40583</v>
      </c>
      <c r="C2568" s="54">
        <v>173</v>
      </c>
    </row>
    <row r="2569" spans="2:3" ht="15">
      <c r="B2569" s="57">
        <v>40582</v>
      </c>
      <c r="C2569" s="54">
        <v>162</v>
      </c>
    </row>
    <row r="2570" spans="2:3" ht="15">
      <c r="B2570" s="57">
        <v>40581</v>
      </c>
      <c r="C2570" s="54">
        <v>163</v>
      </c>
    </row>
    <row r="2571" spans="2:3" ht="15">
      <c r="B2571" s="57">
        <v>40578</v>
      </c>
      <c r="C2571" s="54">
        <v>160</v>
      </c>
    </row>
    <row r="2572" spans="2:3" ht="15">
      <c r="B2572" s="57">
        <v>40577</v>
      </c>
      <c r="C2572" s="54">
        <v>165</v>
      </c>
    </row>
    <row r="2573" spans="2:3" ht="15">
      <c r="B2573" s="57">
        <v>40576</v>
      </c>
      <c r="C2573" s="54">
        <v>165</v>
      </c>
    </row>
    <row r="2574" spans="2:3" ht="15">
      <c r="B2574" s="57">
        <v>40575</v>
      </c>
      <c r="C2574" s="54">
        <v>169</v>
      </c>
    </row>
    <row r="2575" spans="2:3" ht="15">
      <c r="B2575" s="57">
        <v>40574</v>
      </c>
      <c r="C2575" s="54">
        <v>179</v>
      </c>
    </row>
    <row r="2576" spans="2:3" ht="15">
      <c r="B2576" s="57">
        <v>40571</v>
      </c>
      <c r="C2576" s="54">
        <v>186</v>
      </c>
    </row>
    <row r="2577" spans="2:3" ht="15">
      <c r="B2577" s="57">
        <v>40570</v>
      </c>
      <c r="C2577" s="54">
        <v>174</v>
      </c>
    </row>
    <row r="2578" spans="2:3" ht="15">
      <c r="B2578" s="57">
        <v>40569</v>
      </c>
      <c r="C2578" s="54">
        <v>166</v>
      </c>
    </row>
    <row r="2579" spans="2:3" ht="15">
      <c r="B2579" s="57">
        <v>40568</v>
      </c>
      <c r="C2579" s="54">
        <v>173</v>
      </c>
    </row>
    <row r="2580" spans="2:3" ht="15">
      <c r="B2580" s="57">
        <v>40567</v>
      </c>
      <c r="C2580" s="54">
        <v>165</v>
      </c>
    </row>
    <row r="2581" spans="2:3" ht="15">
      <c r="B2581" s="57">
        <v>40564</v>
      </c>
      <c r="C2581" s="54">
        <v>169</v>
      </c>
    </row>
    <row r="2582" spans="2:3" ht="15">
      <c r="B2582" s="57">
        <v>40563</v>
      </c>
      <c r="C2582" s="54">
        <v>168</v>
      </c>
    </row>
    <row r="2583" spans="2:3" ht="15">
      <c r="B2583" s="57">
        <v>40562</v>
      </c>
      <c r="C2583" s="54">
        <v>175</v>
      </c>
    </row>
    <row r="2584" spans="2:3" ht="15">
      <c r="B2584" s="57">
        <v>40561</v>
      </c>
      <c r="C2584" s="54">
        <v>167</v>
      </c>
    </row>
    <row r="2585" spans="2:3" ht="15">
      <c r="B2585" s="57">
        <v>40560</v>
      </c>
      <c r="C2585" s="54">
        <v>169</v>
      </c>
    </row>
    <row r="2586" spans="2:3" ht="15">
      <c r="B2586" s="57">
        <v>40557</v>
      </c>
      <c r="C2586" s="54">
        <v>169</v>
      </c>
    </row>
    <row r="2587" spans="2:3" ht="15">
      <c r="B2587" s="57">
        <v>40556</v>
      </c>
      <c r="C2587" s="54">
        <v>168</v>
      </c>
    </row>
    <row r="2588" spans="2:3" ht="15">
      <c r="B2588" s="57">
        <v>40555</v>
      </c>
      <c r="C2588" s="54">
        <v>166</v>
      </c>
    </row>
    <row r="2589" spans="2:3" ht="15">
      <c r="B2589" s="57">
        <v>40554</v>
      </c>
      <c r="C2589" s="54">
        <v>168</v>
      </c>
    </row>
    <row r="2590" spans="2:3" ht="15">
      <c r="B2590" s="57">
        <v>40553</v>
      </c>
      <c r="C2590" s="54">
        <v>173</v>
      </c>
    </row>
    <row r="2591" spans="2:3" ht="15">
      <c r="B2591" s="57">
        <v>40550</v>
      </c>
      <c r="C2591" s="54">
        <v>169</v>
      </c>
    </row>
    <row r="2592" spans="2:3" ht="15">
      <c r="B2592" s="57">
        <v>40549</v>
      </c>
      <c r="C2592" s="54">
        <v>165</v>
      </c>
    </row>
    <row r="2593" spans="2:3" ht="15">
      <c r="B2593" s="57">
        <v>40548</v>
      </c>
      <c r="C2593" s="54">
        <v>164</v>
      </c>
    </row>
    <row r="2594" spans="2:3" ht="15">
      <c r="B2594" s="57">
        <v>40547</v>
      </c>
      <c r="C2594" s="54">
        <v>167</v>
      </c>
    </row>
    <row r="2595" spans="2:3" ht="15">
      <c r="B2595" s="57">
        <v>40546</v>
      </c>
      <c r="C2595" s="54">
        <v>181</v>
      </c>
    </row>
    <row r="2596" spans="2:3" ht="15">
      <c r="B2596" s="57">
        <v>40543</v>
      </c>
      <c r="C2596" s="54">
        <v>189</v>
      </c>
    </row>
    <row r="2597" spans="2:3" ht="15">
      <c r="B2597" s="57">
        <v>40542</v>
      </c>
      <c r="C2597" s="54">
        <v>180</v>
      </c>
    </row>
    <row r="2598" spans="2:3" ht="15">
      <c r="B2598" s="57">
        <v>40541</v>
      </c>
      <c r="C2598" s="54">
        <v>184</v>
      </c>
    </row>
    <row r="2599" spans="2:3" ht="15">
      <c r="B2599" s="57">
        <v>40540</v>
      </c>
      <c r="C2599" s="54">
        <v>178</v>
      </c>
    </row>
    <row r="2600" spans="2:3" ht="15">
      <c r="B2600" s="57">
        <v>40539</v>
      </c>
      <c r="C2600" s="54">
        <v>178</v>
      </c>
    </row>
    <row r="2601" spans="2:3" ht="15">
      <c r="B2601" s="57">
        <v>40536</v>
      </c>
      <c r="C2601" s="54">
        <v>179</v>
      </c>
    </row>
    <row r="2602" spans="2:3" ht="15">
      <c r="B2602" s="57">
        <v>40535</v>
      </c>
      <c r="C2602" s="54">
        <v>179</v>
      </c>
    </row>
    <row r="2603" spans="2:3" ht="15">
      <c r="B2603" s="57">
        <v>40534</v>
      </c>
      <c r="C2603" s="54">
        <v>181</v>
      </c>
    </row>
    <row r="2604" spans="2:3" ht="15">
      <c r="B2604" s="57">
        <v>40533</v>
      </c>
      <c r="C2604" s="54">
        <v>186</v>
      </c>
    </row>
    <row r="2605" spans="2:3" ht="15">
      <c r="B2605" s="57">
        <v>40532</v>
      </c>
      <c r="C2605" s="54">
        <v>183</v>
      </c>
    </row>
    <row r="2606" spans="2:3" ht="15">
      <c r="B2606" s="57">
        <v>40529</v>
      </c>
      <c r="C2606" s="54">
        <v>199</v>
      </c>
    </row>
    <row r="2607" spans="2:3" ht="15">
      <c r="B2607" s="57">
        <v>40528</v>
      </c>
      <c r="C2607" s="54">
        <v>184</v>
      </c>
    </row>
    <row r="2608" spans="2:3" ht="15">
      <c r="B2608" s="57">
        <v>40527</v>
      </c>
      <c r="C2608" s="54">
        <v>175</v>
      </c>
    </row>
    <row r="2609" spans="2:3" ht="15">
      <c r="B2609" s="57">
        <v>40526</v>
      </c>
      <c r="C2609" s="54">
        <v>166</v>
      </c>
    </row>
    <row r="2610" spans="2:3" ht="15">
      <c r="B2610" s="57">
        <v>40525</v>
      </c>
      <c r="C2610" s="54">
        <v>172</v>
      </c>
    </row>
    <row r="2611" spans="2:3" ht="15">
      <c r="B2611" s="57">
        <v>40522</v>
      </c>
      <c r="C2611" s="54">
        <v>167</v>
      </c>
    </row>
    <row r="2612" spans="2:3" ht="15">
      <c r="B2612" s="57">
        <v>40521</v>
      </c>
      <c r="C2612" s="54">
        <v>168</v>
      </c>
    </row>
    <row r="2613" spans="2:3" ht="15">
      <c r="B2613" s="57">
        <v>40520</v>
      </c>
      <c r="C2613" s="54">
        <v>168</v>
      </c>
    </row>
    <row r="2614" spans="2:3" ht="15">
      <c r="B2614" s="57">
        <v>40519</v>
      </c>
      <c r="C2614" s="54">
        <v>162</v>
      </c>
    </row>
    <row r="2615" spans="2:3" ht="15">
      <c r="B2615" s="57">
        <v>40518</v>
      </c>
      <c r="C2615" s="54">
        <v>176</v>
      </c>
    </row>
    <row r="2616" spans="2:3" ht="15">
      <c r="B2616" s="57">
        <v>40515</v>
      </c>
      <c r="C2616" s="54">
        <v>171</v>
      </c>
    </row>
    <row r="2617" spans="2:3" ht="15">
      <c r="B2617" s="57">
        <v>40514</v>
      </c>
      <c r="C2617" s="54">
        <v>178</v>
      </c>
    </row>
    <row r="2618" spans="2:3" ht="15">
      <c r="B2618" s="57">
        <v>40513</v>
      </c>
      <c r="C2618" s="54">
        <v>183</v>
      </c>
    </row>
    <row r="2619" spans="2:3" ht="15">
      <c r="B2619" s="57">
        <v>40512</v>
      </c>
      <c r="C2619" s="54">
        <v>198</v>
      </c>
    </row>
    <row r="2620" spans="2:3" ht="15">
      <c r="B2620" s="57">
        <v>40511</v>
      </c>
      <c r="C2620" s="54">
        <v>192</v>
      </c>
    </row>
    <row r="2621" spans="2:3" ht="15">
      <c r="B2621" s="57">
        <v>40508</v>
      </c>
      <c r="C2621" s="54">
        <v>177</v>
      </c>
    </row>
    <row r="2622" spans="2:3" ht="15">
      <c r="B2622" s="57">
        <v>40507</v>
      </c>
      <c r="C2622" s="54">
        <v>177</v>
      </c>
    </row>
    <row r="2623" spans="2:3" ht="15">
      <c r="B2623" s="57">
        <v>40506</v>
      </c>
      <c r="C2623" s="54">
        <v>177</v>
      </c>
    </row>
    <row r="2624" spans="2:3" ht="15">
      <c r="B2624" s="57">
        <v>40505</v>
      </c>
      <c r="C2624" s="54">
        <v>189</v>
      </c>
    </row>
    <row r="2625" spans="2:3" ht="15">
      <c r="B2625" s="57">
        <v>40504</v>
      </c>
      <c r="C2625" s="54">
        <v>183</v>
      </c>
    </row>
    <row r="2626" spans="2:3" ht="15">
      <c r="B2626" s="57">
        <v>40501</v>
      </c>
      <c r="C2626" s="54">
        <v>177</v>
      </c>
    </row>
    <row r="2627" spans="2:3" ht="15">
      <c r="B2627" s="57">
        <v>40500</v>
      </c>
      <c r="C2627" s="54">
        <v>175</v>
      </c>
    </row>
    <row r="2628" spans="2:3" ht="15">
      <c r="B2628" s="57">
        <v>40499</v>
      </c>
      <c r="C2628" s="54">
        <v>175</v>
      </c>
    </row>
    <row r="2629" spans="2:3" ht="15">
      <c r="B2629" s="57">
        <v>40498</v>
      </c>
      <c r="C2629" s="54">
        <v>187</v>
      </c>
    </row>
    <row r="2630" spans="2:3" ht="15">
      <c r="B2630" s="57">
        <v>40497</v>
      </c>
      <c r="C2630" s="54">
        <v>171</v>
      </c>
    </row>
    <row r="2631" spans="2:3" ht="15">
      <c r="B2631" s="57">
        <v>40494</v>
      </c>
      <c r="C2631" s="54">
        <v>176</v>
      </c>
    </row>
    <row r="2632" spans="2:3" ht="15">
      <c r="B2632" s="57">
        <v>40493</v>
      </c>
      <c r="C2632" s="54">
        <v>175</v>
      </c>
    </row>
    <row r="2633" spans="2:3" ht="15">
      <c r="B2633" s="57">
        <v>40492</v>
      </c>
      <c r="C2633" s="54">
        <v>175</v>
      </c>
    </row>
    <row r="2634" spans="2:3" ht="15">
      <c r="B2634" s="57">
        <v>40491</v>
      </c>
      <c r="C2634" s="54">
        <v>174</v>
      </c>
    </row>
    <row r="2635" spans="2:3" ht="15">
      <c r="B2635" s="57">
        <v>40490</v>
      </c>
      <c r="C2635" s="54">
        <v>180</v>
      </c>
    </row>
    <row r="2636" spans="2:3" ht="15">
      <c r="B2636" s="57">
        <v>40487</v>
      </c>
      <c r="C2636" s="54">
        <v>174</v>
      </c>
    </row>
    <row r="2637" spans="2:3" ht="15">
      <c r="B2637" s="57">
        <v>40486</v>
      </c>
      <c r="C2637" s="54">
        <v>176</v>
      </c>
    </row>
    <row r="2638" spans="2:3" ht="15">
      <c r="B2638" s="57">
        <v>40485</v>
      </c>
      <c r="C2638" s="54">
        <v>172</v>
      </c>
    </row>
    <row r="2639" spans="2:3" ht="15">
      <c r="B2639" s="57">
        <v>40484</v>
      </c>
      <c r="C2639" s="54">
        <v>175</v>
      </c>
    </row>
    <row r="2640" spans="2:3" ht="15">
      <c r="B2640" s="57">
        <v>40483</v>
      </c>
      <c r="C2640" s="54">
        <v>171</v>
      </c>
    </row>
    <row r="2641" spans="2:3" ht="15">
      <c r="B2641" s="57">
        <v>40480</v>
      </c>
      <c r="C2641" s="54">
        <v>175</v>
      </c>
    </row>
    <row r="2642" spans="2:3" ht="15">
      <c r="B2642" s="57">
        <v>40479</v>
      </c>
      <c r="C2642" s="54">
        <v>173</v>
      </c>
    </row>
    <row r="2643" spans="2:3" ht="15">
      <c r="B2643" s="57">
        <v>40478</v>
      </c>
      <c r="C2643" s="54">
        <v>171</v>
      </c>
    </row>
    <row r="2644" spans="2:3" ht="15">
      <c r="B2644" s="57">
        <v>40477</v>
      </c>
      <c r="C2644" s="54">
        <v>174</v>
      </c>
    </row>
    <row r="2645" spans="2:3" ht="15">
      <c r="B2645" s="57">
        <v>40476</v>
      </c>
      <c r="C2645" s="54">
        <v>178</v>
      </c>
    </row>
    <row r="2646" spans="2:3" ht="15">
      <c r="B2646" s="57">
        <v>40473</v>
      </c>
      <c r="C2646" s="54">
        <v>183</v>
      </c>
    </row>
    <row r="2647" spans="2:3" ht="15">
      <c r="B2647" s="57">
        <v>40472</v>
      </c>
      <c r="C2647" s="54">
        <v>186</v>
      </c>
    </row>
    <row r="2648" spans="2:3" ht="15">
      <c r="B2648" s="57">
        <v>40471</v>
      </c>
      <c r="C2648" s="54">
        <v>187</v>
      </c>
    </row>
    <row r="2649" spans="2:3" ht="15">
      <c r="B2649" s="57">
        <v>40470</v>
      </c>
      <c r="C2649" s="54">
        <v>191</v>
      </c>
    </row>
    <row r="2650" spans="2:3" ht="15">
      <c r="B2650" s="57">
        <v>40469</v>
      </c>
      <c r="C2650" s="54">
        <v>181</v>
      </c>
    </row>
    <row r="2651" spans="2:3" ht="15">
      <c r="B2651" s="57">
        <v>40466</v>
      </c>
      <c r="C2651" s="54">
        <v>172</v>
      </c>
    </row>
    <row r="2652" spans="2:3" ht="15">
      <c r="B2652" s="57">
        <v>40465</v>
      </c>
      <c r="C2652" s="54">
        <v>176</v>
      </c>
    </row>
    <row r="2653" spans="2:3" ht="15">
      <c r="B2653" s="57">
        <v>40464</v>
      </c>
      <c r="C2653" s="54">
        <v>180</v>
      </c>
    </row>
    <row r="2654" spans="2:3" ht="15">
      <c r="B2654" s="57">
        <v>40463</v>
      </c>
      <c r="C2654" s="54">
        <v>185</v>
      </c>
    </row>
    <row r="2655" spans="2:3" ht="15">
      <c r="B2655" s="57">
        <v>40462</v>
      </c>
      <c r="C2655" s="54">
        <v>197</v>
      </c>
    </row>
    <row r="2656" spans="2:3" ht="15">
      <c r="B2656" s="57">
        <v>40459</v>
      </c>
      <c r="C2656" s="54">
        <v>197</v>
      </c>
    </row>
    <row r="2657" spans="2:3" ht="15">
      <c r="B2657" s="57">
        <v>40458</v>
      </c>
      <c r="C2657" s="54">
        <v>201</v>
      </c>
    </row>
    <row r="2658" spans="2:3" ht="15">
      <c r="B2658" s="57">
        <v>40457</v>
      </c>
      <c r="C2658" s="54">
        <v>202</v>
      </c>
    </row>
    <row r="2659" spans="2:3" ht="15">
      <c r="B2659" s="57">
        <v>40456</v>
      </c>
      <c r="C2659" s="54">
        <v>204</v>
      </c>
    </row>
    <row r="2660" spans="2:3" ht="15">
      <c r="B2660" s="57">
        <v>40455</v>
      </c>
      <c r="C2660" s="54">
        <v>206</v>
      </c>
    </row>
    <row r="2661" spans="2:3" ht="15">
      <c r="B2661" s="57">
        <v>40452</v>
      </c>
      <c r="C2661" s="54">
        <v>203</v>
      </c>
    </row>
    <row r="2662" spans="2:3" ht="15">
      <c r="B2662" s="57">
        <v>40451</v>
      </c>
      <c r="C2662" s="54">
        <v>206</v>
      </c>
    </row>
    <row r="2663" spans="2:3" ht="15">
      <c r="B2663" s="57">
        <v>40450</v>
      </c>
      <c r="C2663" s="54">
        <v>207</v>
      </c>
    </row>
    <row r="2664" spans="2:3" ht="15">
      <c r="B2664" s="57">
        <v>40449</v>
      </c>
      <c r="C2664" s="54">
        <v>215</v>
      </c>
    </row>
    <row r="2665" spans="2:3" ht="15">
      <c r="B2665" s="57">
        <v>40448</v>
      </c>
      <c r="C2665" s="54">
        <v>209</v>
      </c>
    </row>
    <row r="2666" spans="2:3" ht="15">
      <c r="B2666" s="57">
        <v>40445</v>
      </c>
      <c r="C2666" s="54">
        <v>205</v>
      </c>
    </row>
    <row r="2667" spans="2:3" ht="15">
      <c r="B2667" s="57">
        <v>40444</v>
      </c>
      <c r="C2667" s="54">
        <v>214</v>
      </c>
    </row>
    <row r="2668" spans="2:3" ht="15">
      <c r="B2668" s="57">
        <v>40443</v>
      </c>
      <c r="C2668" s="54">
        <v>213</v>
      </c>
    </row>
    <row r="2669" spans="2:3" ht="15">
      <c r="B2669" s="57">
        <v>40442</v>
      </c>
      <c r="C2669" s="54">
        <v>213</v>
      </c>
    </row>
    <row r="2670" spans="2:3" ht="15">
      <c r="B2670" s="57">
        <v>40441</v>
      </c>
      <c r="C2670" s="54">
        <v>201</v>
      </c>
    </row>
    <row r="2671" spans="2:3" ht="15">
      <c r="B2671" s="57">
        <v>40438</v>
      </c>
      <c r="C2671" s="54">
        <v>199</v>
      </c>
    </row>
    <row r="2672" spans="2:3" ht="15">
      <c r="B2672" s="57">
        <v>40437</v>
      </c>
      <c r="C2672" s="54">
        <v>195</v>
      </c>
    </row>
    <row r="2673" spans="2:3" ht="15">
      <c r="B2673" s="57">
        <v>40436</v>
      </c>
      <c r="C2673" s="54">
        <v>206</v>
      </c>
    </row>
    <row r="2674" spans="2:3" ht="15">
      <c r="B2674" s="57">
        <v>40435</v>
      </c>
      <c r="C2674" s="54">
        <v>215</v>
      </c>
    </row>
    <row r="2675" spans="2:3" ht="15">
      <c r="B2675" s="57">
        <v>40434</v>
      </c>
      <c r="C2675" s="54">
        <v>213</v>
      </c>
    </row>
    <row r="2676" spans="2:3" ht="15">
      <c r="B2676" s="57">
        <v>40431</v>
      </c>
      <c r="C2676" s="54">
        <v>212</v>
      </c>
    </row>
    <row r="2677" spans="2:3" ht="15">
      <c r="B2677" s="57">
        <v>40430</v>
      </c>
      <c r="C2677" s="54">
        <v>216</v>
      </c>
    </row>
    <row r="2678" spans="2:3" ht="15">
      <c r="B2678" s="57">
        <v>40429</v>
      </c>
      <c r="C2678" s="54">
        <v>224</v>
      </c>
    </row>
    <row r="2679" spans="2:3" ht="15">
      <c r="B2679" s="57">
        <v>40428</v>
      </c>
      <c r="C2679" s="54">
        <v>226</v>
      </c>
    </row>
    <row r="2680" spans="2:3" ht="15">
      <c r="B2680" s="57">
        <v>40427</v>
      </c>
      <c r="C2680" s="54">
        <v>213</v>
      </c>
    </row>
    <row r="2681" spans="2:3" ht="15">
      <c r="B2681" s="57">
        <v>40424</v>
      </c>
      <c r="C2681" s="54">
        <v>213</v>
      </c>
    </row>
    <row r="2682" spans="2:3" ht="15">
      <c r="B2682" s="57">
        <v>40423</v>
      </c>
      <c r="C2682" s="54">
        <v>220</v>
      </c>
    </row>
    <row r="2683" spans="2:3" ht="15">
      <c r="B2683" s="57">
        <v>40422</v>
      </c>
      <c r="C2683" s="54">
        <v>222</v>
      </c>
    </row>
    <row r="2684" spans="2:3" ht="15">
      <c r="B2684" s="57">
        <v>40421</v>
      </c>
      <c r="C2684" s="54">
        <v>233</v>
      </c>
    </row>
    <row r="2685" spans="2:3" ht="15">
      <c r="B2685" s="57">
        <v>40420</v>
      </c>
      <c r="C2685" s="54">
        <v>229</v>
      </c>
    </row>
    <row r="2686" spans="2:3" ht="15">
      <c r="B2686" s="57">
        <v>40417</v>
      </c>
      <c r="C2686" s="54">
        <v>216</v>
      </c>
    </row>
    <row r="2687" spans="2:3" ht="15">
      <c r="B2687" s="57">
        <v>40416</v>
      </c>
      <c r="C2687" s="54">
        <v>222</v>
      </c>
    </row>
    <row r="2688" spans="2:3" ht="15">
      <c r="B2688" s="57">
        <v>40415</v>
      </c>
      <c r="C2688" s="54">
        <v>212</v>
      </c>
    </row>
    <row r="2689" spans="2:3" ht="15">
      <c r="B2689" s="57">
        <v>40414</v>
      </c>
      <c r="C2689" s="54">
        <v>215</v>
      </c>
    </row>
    <row r="2690" spans="2:3" ht="15">
      <c r="B2690" s="57">
        <v>40413</v>
      </c>
      <c r="C2690" s="54">
        <v>202</v>
      </c>
    </row>
    <row r="2691" spans="2:3" ht="15">
      <c r="B2691" s="57">
        <v>40410</v>
      </c>
      <c r="C2691" s="54">
        <v>204</v>
      </c>
    </row>
    <row r="2692" spans="2:3" ht="15">
      <c r="B2692" s="57">
        <v>40409</v>
      </c>
      <c r="C2692" s="54">
        <v>202</v>
      </c>
    </row>
    <row r="2693" spans="2:3" ht="15">
      <c r="B2693" s="57">
        <v>40408</v>
      </c>
      <c r="C2693" s="54">
        <v>197</v>
      </c>
    </row>
    <row r="2694" spans="2:3" ht="15">
      <c r="B2694" s="57">
        <v>40407</v>
      </c>
      <c r="C2694" s="54">
        <v>199</v>
      </c>
    </row>
    <row r="2695" spans="2:3" ht="15">
      <c r="B2695" s="57">
        <v>40406</v>
      </c>
      <c r="C2695" s="54">
        <v>208</v>
      </c>
    </row>
    <row r="2696" spans="2:3" ht="15">
      <c r="B2696" s="57">
        <v>40403</v>
      </c>
      <c r="C2696" s="54">
        <v>200</v>
      </c>
    </row>
    <row r="2697" spans="2:3" ht="15">
      <c r="B2697" s="57">
        <v>40402</v>
      </c>
      <c r="C2697" s="54">
        <v>195</v>
      </c>
    </row>
    <row r="2698" spans="2:3" ht="15">
      <c r="B2698" s="57">
        <v>40401</v>
      </c>
      <c r="C2698" s="54">
        <v>195</v>
      </c>
    </row>
    <row r="2699" spans="2:3" ht="15">
      <c r="B2699" s="57">
        <v>40400</v>
      </c>
      <c r="C2699" s="54">
        <v>195</v>
      </c>
    </row>
    <row r="2700" spans="2:3" ht="15">
      <c r="B2700" s="57">
        <v>40399</v>
      </c>
      <c r="C2700" s="54">
        <v>194</v>
      </c>
    </row>
    <row r="2701" spans="2:3" ht="15">
      <c r="B2701" s="57">
        <v>40396</v>
      </c>
      <c r="C2701" s="54">
        <v>208</v>
      </c>
    </row>
    <row r="2702" spans="2:3" ht="15">
      <c r="B2702" s="57">
        <v>40395</v>
      </c>
      <c r="C2702" s="54">
        <v>205</v>
      </c>
    </row>
    <row r="2703" spans="2:3" ht="15">
      <c r="B2703" s="57">
        <v>40394</v>
      </c>
      <c r="C2703" s="54">
        <v>200</v>
      </c>
    </row>
    <row r="2704" spans="2:3" ht="15">
      <c r="B2704" s="57">
        <v>40393</v>
      </c>
      <c r="C2704" s="54">
        <v>205</v>
      </c>
    </row>
    <row r="2705" spans="2:3" ht="15">
      <c r="B2705" s="57">
        <v>40392</v>
      </c>
      <c r="C2705" s="54">
        <v>204</v>
      </c>
    </row>
    <row r="2706" spans="2:3" ht="15">
      <c r="B2706" s="57">
        <v>40389</v>
      </c>
      <c r="C2706" s="54">
        <v>214</v>
      </c>
    </row>
    <row r="2707" spans="2:3" ht="15">
      <c r="B2707" s="57">
        <v>40388</v>
      </c>
      <c r="C2707" s="54">
        <v>204</v>
      </c>
    </row>
    <row r="2708" spans="2:3" ht="15">
      <c r="B2708" s="57">
        <v>40387</v>
      </c>
      <c r="C2708" s="54">
        <v>207</v>
      </c>
    </row>
    <row r="2709" spans="2:3" ht="15">
      <c r="B2709" s="57">
        <v>40386</v>
      </c>
      <c r="C2709" s="54">
        <v>202</v>
      </c>
    </row>
    <row r="2710" spans="2:3" ht="15">
      <c r="B2710" s="57">
        <v>40385</v>
      </c>
      <c r="C2710" s="54">
        <v>204</v>
      </c>
    </row>
    <row r="2711" spans="2:3" ht="15">
      <c r="B2711" s="57">
        <v>40382</v>
      </c>
      <c r="C2711" s="54">
        <v>210</v>
      </c>
    </row>
    <row r="2712" spans="2:3" ht="15">
      <c r="B2712" s="57">
        <v>40381</v>
      </c>
      <c r="C2712" s="54">
        <v>218</v>
      </c>
    </row>
    <row r="2713" spans="2:3" ht="15">
      <c r="B2713" s="57">
        <v>40380</v>
      </c>
      <c r="C2713" s="54">
        <v>226</v>
      </c>
    </row>
    <row r="2714" spans="2:3" ht="15">
      <c r="B2714" s="57">
        <v>40379</v>
      </c>
      <c r="C2714" s="54">
        <v>220</v>
      </c>
    </row>
    <row r="2715" spans="2:3" ht="15">
      <c r="B2715" s="57">
        <v>40378</v>
      </c>
      <c r="C2715" s="54">
        <v>221</v>
      </c>
    </row>
    <row r="2716" spans="2:3" ht="15">
      <c r="B2716" s="57">
        <v>40375</v>
      </c>
      <c r="C2716" s="54">
        <v>228</v>
      </c>
    </row>
    <row r="2717" spans="2:3" ht="15">
      <c r="B2717" s="57">
        <v>40374</v>
      </c>
      <c r="C2717" s="54">
        <v>227</v>
      </c>
    </row>
    <row r="2718" spans="2:3" ht="15">
      <c r="B2718" s="57">
        <v>40373</v>
      </c>
      <c r="C2718" s="54">
        <v>221</v>
      </c>
    </row>
    <row r="2719" spans="2:3" ht="15">
      <c r="B2719" s="57">
        <v>40372</v>
      </c>
      <c r="C2719" s="54">
        <v>212</v>
      </c>
    </row>
    <row r="2720" spans="2:3" ht="15">
      <c r="B2720" s="57">
        <v>40371</v>
      </c>
      <c r="C2720" s="54">
        <v>223</v>
      </c>
    </row>
    <row r="2721" spans="2:3" ht="15">
      <c r="B2721" s="57">
        <v>40368</v>
      </c>
      <c r="C2721" s="54">
        <v>229</v>
      </c>
    </row>
    <row r="2722" spans="2:3" ht="15">
      <c r="B2722" s="57">
        <v>40367</v>
      </c>
      <c r="C2722" s="54">
        <v>233</v>
      </c>
    </row>
    <row r="2723" spans="2:3" ht="15">
      <c r="B2723" s="57">
        <v>40366</v>
      </c>
      <c r="C2723" s="54">
        <v>236</v>
      </c>
    </row>
    <row r="2724" spans="2:3" ht="15">
      <c r="B2724" s="57">
        <v>40365</v>
      </c>
      <c r="C2724" s="54">
        <v>244</v>
      </c>
    </row>
    <row r="2725" spans="2:3" ht="15">
      <c r="B2725" s="57">
        <v>40364</v>
      </c>
      <c r="C2725" s="54">
        <v>247</v>
      </c>
    </row>
    <row r="2726" spans="2:3" ht="15">
      <c r="B2726" s="57">
        <v>40361</v>
      </c>
      <c r="C2726" s="54">
        <v>247</v>
      </c>
    </row>
    <row r="2727" spans="2:3" ht="15">
      <c r="B2727" s="57">
        <v>40360</v>
      </c>
      <c r="C2727" s="54">
        <v>250</v>
      </c>
    </row>
    <row r="2728" spans="2:3" ht="15">
      <c r="B2728" s="57">
        <v>40359</v>
      </c>
      <c r="C2728" s="54">
        <v>248</v>
      </c>
    </row>
    <row r="2729" spans="2:3" ht="15">
      <c r="B2729" s="57">
        <v>40358</v>
      </c>
      <c r="C2729" s="54">
        <v>248</v>
      </c>
    </row>
    <row r="2730" spans="2:3" ht="15">
      <c r="B2730" s="57">
        <v>40357</v>
      </c>
      <c r="C2730" s="54">
        <v>238</v>
      </c>
    </row>
    <row r="2731" spans="2:3" ht="15">
      <c r="B2731" s="57">
        <v>40354</v>
      </c>
      <c r="C2731" s="54">
        <v>237</v>
      </c>
    </row>
    <row r="2732" spans="2:3" ht="15">
      <c r="B2732" s="57">
        <v>40353</v>
      </c>
      <c r="C2732" s="54">
        <v>236</v>
      </c>
    </row>
    <row r="2733" spans="2:3" ht="15">
      <c r="B2733" s="57">
        <v>40352</v>
      </c>
      <c r="C2733" s="54">
        <v>238</v>
      </c>
    </row>
    <row r="2734" spans="2:3" ht="15">
      <c r="B2734" s="57">
        <v>40351</v>
      </c>
      <c r="C2734" s="54">
        <v>233</v>
      </c>
    </row>
    <row r="2735" spans="2:3" ht="15">
      <c r="B2735" s="57">
        <v>40350</v>
      </c>
      <c r="C2735" s="54">
        <v>222</v>
      </c>
    </row>
    <row r="2736" spans="2:3" ht="15">
      <c r="B2736" s="57">
        <v>40347</v>
      </c>
      <c r="C2736" s="54">
        <v>223</v>
      </c>
    </row>
    <row r="2737" spans="2:3" ht="15">
      <c r="B2737" s="57">
        <v>40346</v>
      </c>
      <c r="C2737" s="54">
        <v>229</v>
      </c>
    </row>
    <row r="2738" spans="2:3" ht="15">
      <c r="B2738" s="57">
        <v>40345</v>
      </c>
      <c r="C2738" s="54">
        <v>224</v>
      </c>
    </row>
    <row r="2739" spans="2:3" ht="15">
      <c r="B2739" s="57">
        <v>40344</v>
      </c>
      <c r="C2739" s="54">
        <v>223</v>
      </c>
    </row>
    <row r="2740" spans="2:3" ht="15">
      <c r="B2740" s="57">
        <v>40343</v>
      </c>
      <c r="C2740" s="54">
        <v>234</v>
      </c>
    </row>
    <row r="2741" spans="2:3" ht="15">
      <c r="B2741" s="57">
        <v>40340</v>
      </c>
      <c r="C2741" s="54">
        <v>242</v>
      </c>
    </row>
    <row r="2742" spans="2:3" ht="15">
      <c r="B2742" s="57">
        <v>40339</v>
      </c>
      <c r="C2742" s="54">
        <v>234</v>
      </c>
    </row>
    <row r="2743" spans="2:3" ht="15">
      <c r="B2743" s="57">
        <v>40338</v>
      </c>
      <c r="C2743" s="54">
        <v>247</v>
      </c>
    </row>
    <row r="2744" spans="2:3" ht="15">
      <c r="B2744" s="57">
        <v>40337</v>
      </c>
      <c r="C2744" s="54">
        <v>251</v>
      </c>
    </row>
    <row r="2745" spans="2:3" ht="15">
      <c r="B2745" s="57">
        <v>40336</v>
      </c>
      <c r="C2745" s="54">
        <v>244</v>
      </c>
    </row>
    <row r="2746" spans="2:3" ht="15">
      <c r="B2746" s="57">
        <v>40333</v>
      </c>
      <c r="C2746" s="54">
        <v>245</v>
      </c>
    </row>
    <row r="2747" spans="2:3" ht="15">
      <c r="B2747" s="57">
        <v>40332</v>
      </c>
      <c r="C2747" s="54">
        <v>223</v>
      </c>
    </row>
    <row r="2748" spans="2:3" ht="15">
      <c r="B2748" s="57">
        <v>40331</v>
      </c>
      <c r="C2748" s="54">
        <v>230</v>
      </c>
    </row>
    <row r="2749" spans="2:3" ht="15">
      <c r="B2749" s="57">
        <v>40330</v>
      </c>
      <c r="C2749" s="54">
        <v>235</v>
      </c>
    </row>
    <row r="2750" spans="2:3" ht="15">
      <c r="B2750" s="57">
        <v>40329</v>
      </c>
      <c r="C2750" s="54">
        <v>235</v>
      </c>
    </row>
    <row r="2751" spans="2:3" ht="15">
      <c r="B2751" s="57">
        <v>40326</v>
      </c>
      <c r="C2751" s="54">
        <v>235</v>
      </c>
    </row>
    <row r="2752" spans="2:3" ht="15">
      <c r="B2752" s="57">
        <v>40325</v>
      </c>
      <c r="C2752" s="54">
        <v>227</v>
      </c>
    </row>
    <row r="2753" spans="2:3" ht="15">
      <c r="B2753" s="57">
        <v>40324</v>
      </c>
      <c r="C2753" s="54">
        <v>239</v>
      </c>
    </row>
    <row r="2754" spans="2:3" ht="15">
      <c r="B2754" s="57">
        <v>40323</v>
      </c>
      <c r="C2754" s="54">
        <v>249</v>
      </c>
    </row>
    <row r="2755" spans="2:3" ht="15">
      <c r="B2755" s="57">
        <v>40322</v>
      </c>
      <c r="C2755" s="54">
        <v>241</v>
      </c>
    </row>
    <row r="2756" spans="2:3" ht="15">
      <c r="B2756" s="57">
        <v>40319</v>
      </c>
      <c r="C2756" s="54">
        <v>246</v>
      </c>
    </row>
    <row r="2757" spans="2:3" ht="15">
      <c r="B2757" s="57">
        <v>40318</v>
      </c>
      <c r="C2757" s="54">
        <v>243</v>
      </c>
    </row>
    <row r="2758" spans="2:3" ht="15">
      <c r="B2758" s="57">
        <v>40317</v>
      </c>
      <c r="C2758" s="54">
        <v>230</v>
      </c>
    </row>
    <row r="2759" spans="2:3" ht="15">
      <c r="B2759" s="57">
        <v>40316</v>
      </c>
      <c r="C2759" s="54">
        <v>225</v>
      </c>
    </row>
    <row r="2760" spans="2:3" ht="15">
      <c r="B2760" s="57">
        <v>40315</v>
      </c>
      <c r="C2760" s="54">
        <v>210</v>
      </c>
    </row>
    <row r="2761" spans="2:3" ht="15">
      <c r="B2761" s="57">
        <v>40312</v>
      </c>
      <c r="C2761" s="54">
        <v>212</v>
      </c>
    </row>
    <row r="2762" spans="2:3" ht="15">
      <c r="B2762" s="57">
        <v>40311</v>
      </c>
      <c r="C2762" s="54">
        <v>197</v>
      </c>
    </row>
    <row r="2763" spans="2:3" ht="15">
      <c r="B2763" s="57">
        <v>40310</v>
      </c>
      <c r="C2763" s="54">
        <v>196</v>
      </c>
    </row>
    <row r="2764" spans="2:3" ht="15">
      <c r="B2764" s="57">
        <v>40309</v>
      </c>
      <c r="C2764" s="54">
        <v>210</v>
      </c>
    </row>
    <row r="2765" spans="2:3" ht="15">
      <c r="B2765" s="57">
        <v>40308</v>
      </c>
      <c r="C2765" s="54">
        <v>214</v>
      </c>
    </row>
    <row r="2766" spans="2:3" ht="15">
      <c r="B2766" s="57">
        <v>40305</v>
      </c>
      <c r="C2766" s="54">
        <v>240</v>
      </c>
    </row>
    <row r="2767" spans="2:3" ht="15">
      <c r="B2767" s="57">
        <v>40304</v>
      </c>
      <c r="C2767" s="54">
        <v>248</v>
      </c>
    </row>
    <row r="2768" spans="2:3" ht="15">
      <c r="B2768" s="57">
        <v>40303</v>
      </c>
      <c r="C2768" s="54">
        <v>218</v>
      </c>
    </row>
    <row r="2769" spans="2:3" ht="15">
      <c r="B2769" s="57">
        <v>40302</v>
      </c>
      <c r="C2769" s="54">
        <v>205</v>
      </c>
    </row>
    <row r="2770" spans="2:3" ht="15">
      <c r="B2770" s="57">
        <v>40301</v>
      </c>
      <c r="C2770" s="54">
        <v>190</v>
      </c>
    </row>
    <row r="2771" spans="2:3" ht="15">
      <c r="B2771" s="57">
        <v>40298</v>
      </c>
      <c r="C2771" s="54">
        <v>196</v>
      </c>
    </row>
    <row r="2772" spans="2:3" ht="15">
      <c r="B2772" s="57">
        <v>40297</v>
      </c>
      <c r="C2772" s="54">
        <v>190</v>
      </c>
    </row>
    <row r="2773" spans="2:3" ht="15">
      <c r="B2773" s="57">
        <v>40296</v>
      </c>
      <c r="C2773" s="54">
        <v>186</v>
      </c>
    </row>
    <row r="2774" spans="2:3" ht="15">
      <c r="B2774" s="57">
        <v>40295</v>
      </c>
      <c r="C2774" s="54">
        <v>194</v>
      </c>
    </row>
    <row r="2775" spans="2:3" ht="15">
      <c r="B2775" s="57">
        <v>40294</v>
      </c>
      <c r="C2775" s="54">
        <v>176</v>
      </c>
    </row>
    <row r="2776" spans="2:3" ht="15">
      <c r="B2776" s="57">
        <v>40291</v>
      </c>
      <c r="C2776" s="54">
        <v>178</v>
      </c>
    </row>
    <row r="2777" spans="2:3" ht="15">
      <c r="B2777" s="57">
        <v>40290</v>
      </c>
      <c r="C2777" s="54">
        <v>180</v>
      </c>
    </row>
    <row r="2778" spans="2:3" ht="15">
      <c r="B2778" s="57">
        <v>40289</v>
      </c>
      <c r="C2778" s="54">
        <v>179</v>
      </c>
    </row>
    <row r="2779" spans="2:3" ht="15">
      <c r="B2779" s="57">
        <v>40288</v>
      </c>
      <c r="C2779" s="54">
        <v>175</v>
      </c>
    </row>
    <row r="2780" spans="2:3" ht="15">
      <c r="B2780" s="57">
        <v>40287</v>
      </c>
      <c r="C2780" s="54">
        <v>175</v>
      </c>
    </row>
    <row r="2781" spans="2:3" ht="15">
      <c r="B2781" s="57">
        <v>40284</v>
      </c>
      <c r="C2781" s="54">
        <v>177</v>
      </c>
    </row>
    <row r="2782" spans="2:3" ht="15">
      <c r="B2782" s="57">
        <v>40283</v>
      </c>
      <c r="C2782" s="54">
        <v>167</v>
      </c>
    </row>
    <row r="2783" spans="2:3" ht="15">
      <c r="B2783" s="57">
        <v>40282</v>
      </c>
      <c r="C2783" s="54">
        <v>170</v>
      </c>
    </row>
    <row r="2784" spans="2:3" ht="15">
      <c r="B2784" s="57">
        <v>40281</v>
      </c>
      <c r="C2784" s="54">
        <v>179</v>
      </c>
    </row>
    <row r="2785" spans="2:3" ht="15">
      <c r="B2785" s="57">
        <v>40280</v>
      </c>
      <c r="C2785" s="54">
        <v>180</v>
      </c>
    </row>
    <row r="2786" spans="2:3" ht="15">
      <c r="B2786" s="57">
        <v>40277</v>
      </c>
      <c r="C2786" s="54">
        <v>176</v>
      </c>
    </row>
    <row r="2787" spans="2:3" ht="15">
      <c r="B2787" s="57">
        <v>40276</v>
      </c>
      <c r="C2787" s="54">
        <v>175</v>
      </c>
    </row>
    <row r="2788" spans="2:3" ht="15">
      <c r="B2788" s="57">
        <v>40275</v>
      </c>
      <c r="C2788" s="54">
        <v>182</v>
      </c>
    </row>
    <row r="2789" spans="2:3" ht="15">
      <c r="B2789" s="57">
        <v>40274</v>
      </c>
      <c r="C2789" s="54">
        <v>173</v>
      </c>
    </row>
    <row r="2790" spans="2:3" ht="15">
      <c r="B2790" s="57">
        <v>40273</v>
      </c>
      <c r="C2790" s="54">
        <v>172</v>
      </c>
    </row>
    <row r="2791" spans="2:3" ht="15">
      <c r="B2791" s="57">
        <v>40269</v>
      </c>
      <c r="C2791" s="54">
        <v>184</v>
      </c>
    </row>
    <row r="2792" spans="2:3" ht="15">
      <c r="B2792" s="57">
        <v>40268</v>
      </c>
      <c r="C2792" s="54">
        <v>185</v>
      </c>
    </row>
    <row r="2793" spans="2:3" ht="15">
      <c r="B2793" s="57">
        <v>40267</v>
      </c>
      <c r="C2793" s="54">
        <v>182</v>
      </c>
    </row>
    <row r="2794" spans="2:3" ht="15">
      <c r="B2794" s="57">
        <v>40266</v>
      </c>
      <c r="C2794" s="54">
        <v>182</v>
      </c>
    </row>
    <row r="2795" spans="2:3" ht="15">
      <c r="B2795" s="57">
        <v>40263</v>
      </c>
      <c r="C2795" s="54">
        <v>184</v>
      </c>
    </row>
    <row r="2796" spans="2:3" ht="15">
      <c r="B2796" s="57">
        <v>40262</v>
      </c>
      <c r="C2796" s="54">
        <v>181</v>
      </c>
    </row>
    <row r="2797" spans="2:3" ht="15">
      <c r="B2797" s="57">
        <v>40261</v>
      </c>
      <c r="C2797" s="54">
        <v>182</v>
      </c>
    </row>
    <row r="2798" spans="2:3" ht="15">
      <c r="B2798" s="57">
        <v>40260</v>
      </c>
      <c r="C2798" s="54">
        <v>192</v>
      </c>
    </row>
    <row r="2799" spans="2:3" ht="15">
      <c r="B2799" s="57">
        <v>40259</v>
      </c>
      <c r="C2799" s="54">
        <v>197</v>
      </c>
    </row>
    <row r="2800" spans="2:3" ht="15">
      <c r="B2800" s="57">
        <v>40256</v>
      </c>
      <c r="C2800" s="54">
        <v>194</v>
      </c>
    </row>
    <row r="2801" spans="2:3" ht="15">
      <c r="B2801" s="57">
        <v>40255</v>
      </c>
      <c r="C2801" s="54">
        <v>193</v>
      </c>
    </row>
    <row r="2802" spans="2:3" ht="15">
      <c r="B2802" s="57">
        <v>40254</v>
      </c>
      <c r="C2802" s="54">
        <v>192</v>
      </c>
    </row>
    <row r="2803" spans="2:3" ht="15">
      <c r="B2803" s="57">
        <v>40253</v>
      </c>
      <c r="C2803" s="54">
        <v>191</v>
      </c>
    </row>
    <row r="2804" spans="2:3" ht="15">
      <c r="B2804" s="57">
        <v>40252</v>
      </c>
      <c r="C2804" s="54">
        <v>189</v>
      </c>
    </row>
    <row r="2805" spans="2:3" ht="15">
      <c r="B2805" s="57">
        <v>40249</v>
      </c>
      <c r="C2805" s="54">
        <v>189</v>
      </c>
    </row>
    <row r="2806" spans="2:3" ht="15">
      <c r="B2806" s="57">
        <v>40248</v>
      </c>
      <c r="C2806" s="54">
        <v>186</v>
      </c>
    </row>
    <row r="2807" spans="2:3" ht="15">
      <c r="B2807" s="57">
        <v>40247</v>
      </c>
      <c r="C2807" s="54">
        <v>185</v>
      </c>
    </row>
    <row r="2808" spans="2:3" ht="15">
      <c r="B2808" s="57">
        <v>40246</v>
      </c>
      <c r="C2808" s="54">
        <v>183</v>
      </c>
    </row>
    <row r="2809" spans="2:3" ht="15">
      <c r="B2809" s="57">
        <v>40245</v>
      </c>
      <c r="C2809" s="54">
        <v>183</v>
      </c>
    </row>
    <row r="2810" spans="2:3" ht="15">
      <c r="B2810" s="57">
        <v>40242</v>
      </c>
      <c r="C2810" s="54">
        <v>189</v>
      </c>
    </row>
    <row r="2811" spans="2:3" ht="15">
      <c r="B2811" s="57">
        <v>40241</v>
      </c>
      <c r="C2811" s="54">
        <v>198</v>
      </c>
    </row>
    <row r="2812" spans="2:3" ht="15">
      <c r="B2812" s="57">
        <v>40240</v>
      </c>
      <c r="C2812" s="54">
        <v>203</v>
      </c>
    </row>
    <row r="2813" spans="2:3" ht="15">
      <c r="B2813" s="57">
        <v>40239</v>
      </c>
      <c r="C2813" s="54">
        <v>200</v>
      </c>
    </row>
    <row r="2814" spans="2:3" ht="15">
      <c r="B2814" s="57">
        <v>40238</v>
      </c>
      <c r="C2814" s="54">
        <v>201</v>
      </c>
    </row>
    <row r="2815" spans="2:3" ht="15">
      <c r="B2815" s="57">
        <v>40235</v>
      </c>
      <c r="C2815" s="54">
        <v>215</v>
      </c>
    </row>
    <row r="2816" spans="2:3" ht="15">
      <c r="B2816" s="57">
        <v>40234</v>
      </c>
      <c r="C2816" s="54">
        <v>215</v>
      </c>
    </row>
    <row r="2817" spans="2:3" ht="15">
      <c r="B2817" s="57">
        <v>40233</v>
      </c>
      <c r="C2817" s="54">
        <v>218</v>
      </c>
    </row>
    <row r="2818" spans="2:3" ht="15">
      <c r="B2818" s="57">
        <v>40232</v>
      </c>
      <c r="C2818" s="54">
        <v>221</v>
      </c>
    </row>
    <row r="2819" spans="2:3" ht="15">
      <c r="B2819" s="57">
        <v>40231</v>
      </c>
      <c r="C2819" s="54">
        <v>208</v>
      </c>
    </row>
    <row r="2820" spans="2:3" ht="15">
      <c r="B2820" s="57">
        <v>40228</v>
      </c>
      <c r="C2820" s="54">
        <v>209</v>
      </c>
    </row>
    <row r="2821" spans="2:3" ht="15">
      <c r="B2821" s="57">
        <v>40227</v>
      </c>
      <c r="C2821" s="54">
        <v>206</v>
      </c>
    </row>
    <row r="2822" spans="2:3" ht="15">
      <c r="B2822" s="57">
        <v>40226</v>
      </c>
      <c r="C2822" s="54">
        <v>211</v>
      </c>
    </row>
    <row r="2823" spans="2:3" ht="15">
      <c r="B2823" s="57">
        <v>40225</v>
      </c>
      <c r="C2823" s="54">
        <v>219</v>
      </c>
    </row>
    <row r="2824" spans="2:3" ht="15">
      <c r="B2824" s="57">
        <v>40224</v>
      </c>
      <c r="C2824" s="54">
        <v>222</v>
      </c>
    </row>
    <row r="2825" spans="2:3" ht="15">
      <c r="B2825" s="57">
        <v>40221</v>
      </c>
      <c r="C2825" s="54">
        <v>222</v>
      </c>
    </row>
    <row r="2826" spans="2:3" ht="15">
      <c r="B2826" s="57">
        <v>40220</v>
      </c>
      <c r="C2826" s="54">
        <v>216</v>
      </c>
    </row>
    <row r="2827" spans="2:3" ht="15">
      <c r="B2827" s="57">
        <v>40219</v>
      </c>
      <c r="C2827" s="54">
        <v>224</v>
      </c>
    </row>
    <row r="2828" spans="2:3" ht="15">
      <c r="B2828" s="57">
        <v>40218</v>
      </c>
      <c r="C2828" s="54">
        <v>234</v>
      </c>
    </row>
    <row r="2829" spans="2:3" ht="15">
      <c r="B2829" s="57">
        <v>40217</v>
      </c>
      <c r="C2829" s="54">
        <v>243</v>
      </c>
    </row>
    <row r="2830" spans="2:3" ht="15">
      <c r="B2830" s="57">
        <v>40214</v>
      </c>
      <c r="C2830" s="54">
        <v>249</v>
      </c>
    </row>
    <row r="2831" spans="2:3" ht="15">
      <c r="B2831" s="57">
        <v>40213</v>
      </c>
      <c r="C2831" s="54">
        <v>240</v>
      </c>
    </row>
    <row r="2832" spans="2:3" ht="15">
      <c r="B2832" s="57">
        <v>40212</v>
      </c>
      <c r="C2832" s="54">
        <v>225</v>
      </c>
    </row>
    <row r="2833" spans="2:3" ht="15">
      <c r="B2833" s="57">
        <v>40211</v>
      </c>
      <c r="C2833" s="54">
        <v>230</v>
      </c>
    </row>
    <row r="2834" spans="2:3" ht="15">
      <c r="B2834" s="57">
        <v>40210</v>
      </c>
      <c r="C2834" s="54">
        <v>230</v>
      </c>
    </row>
    <row r="2835" spans="2:3" ht="15">
      <c r="B2835" s="57">
        <v>40207</v>
      </c>
      <c r="C2835" s="54">
        <v>234</v>
      </c>
    </row>
    <row r="2836" spans="2:3" ht="15">
      <c r="B2836" s="57">
        <v>40206</v>
      </c>
      <c r="C2836" s="54">
        <v>228</v>
      </c>
    </row>
    <row r="2837" spans="2:3" ht="15">
      <c r="B2837" s="57">
        <v>40205</v>
      </c>
      <c r="C2837" s="54">
        <v>224</v>
      </c>
    </row>
    <row r="2838" spans="2:3" ht="15">
      <c r="B2838" s="57">
        <v>40204</v>
      </c>
      <c r="C2838" s="54">
        <v>219</v>
      </c>
    </row>
    <row r="2839" spans="2:3" ht="15">
      <c r="B2839" s="57">
        <v>40203</v>
      </c>
      <c r="C2839" s="54">
        <v>217</v>
      </c>
    </row>
    <row r="2840" spans="2:3" ht="15">
      <c r="B2840" s="57">
        <v>40200</v>
      </c>
      <c r="C2840" s="54">
        <v>223</v>
      </c>
    </row>
    <row r="2841" spans="2:3" ht="15">
      <c r="B2841" s="57">
        <v>40199</v>
      </c>
      <c r="C2841" s="54">
        <v>223</v>
      </c>
    </row>
    <row r="2842" spans="2:3" ht="15">
      <c r="B2842" s="57">
        <v>40198</v>
      </c>
      <c r="C2842" s="54">
        <v>214</v>
      </c>
    </row>
    <row r="2843" spans="2:3" ht="15">
      <c r="B2843" s="57">
        <v>40197</v>
      </c>
      <c r="C2843" s="54">
        <v>207</v>
      </c>
    </row>
    <row r="2844" spans="2:3" ht="15">
      <c r="B2844" s="57">
        <v>40193</v>
      </c>
      <c r="C2844" s="54">
        <v>210</v>
      </c>
    </row>
    <row r="2845" spans="2:3" ht="15">
      <c r="B2845" s="57">
        <v>40192</v>
      </c>
      <c r="C2845" s="54">
        <v>204</v>
      </c>
    </row>
    <row r="2846" spans="2:3" ht="15">
      <c r="B2846" s="57">
        <v>40191</v>
      </c>
      <c r="C2846" s="54">
        <v>195</v>
      </c>
    </row>
    <row r="2847" spans="2:3" ht="15">
      <c r="B2847" s="57">
        <v>40190</v>
      </c>
      <c r="C2847" s="54">
        <v>201</v>
      </c>
    </row>
    <row r="2848" spans="2:3" ht="15">
      <c r="B2848" s="57">
        <v>40189</v>
      </c>
      <c r="C2848" s="54">
        <v>190</v>
      </c>
    </row>
    <row r="2849" spans="2:3" ht="15">
      <c r="B2849" s="57">
        <v>40186</v>
      </c>
      <c r="C2849" s="54">
        <v>195</v>
      </c>
    </row>
    <row r="2850" spans="2:3" ht="15">
      <c r="B2850" s="57">
        <v>40185</v>
      </c>
      <c r="C2850" s="54">
        <v>193</v>
      </c>
    </row>
    <row r="2851" spans="2:3" ht="15">
      <c r="B2851" s="57">
        <v>40184</v>
      </c>
      <c r="C2851" s="54">
        <v>191</v>
      </c>
    </row>
    <row r="2852" spans="2:3" ht="15">
      <c r="B2852" s="57">
        <v>40183</v>
      </c>
      <c r="C2852" s="54">
        <v>197</v>
      </c>
    </row>
    <row r="2853" spans="2:3" ht="15">
      <c r="B2853" s="57">
        <v>40182</v>
      </c>
      <c r="C2853" s="54">
        <v>191</v>
      </c>
    </row>
    <row r="2854" spans="2:3" ht="15">
      <c r="B2854" s="57">
        <v>40178</v>
      </c>
      <c r="C2854" s="54">
        <v>192</v>
      </c>
    </row>
    <row r="2855" spans="2:3" ht="15">
      <c r="B2855" s="57">
        <v>40177</v>
      </c>
      <c r="C2855" s="54">
        <v>197</v>
      </c>
    </row>
    <row r="2856" spans="2:3" ht="15">
      <c r="B2856" s="57">
        <v>40176</v>
      </c>
      <c r="C2856" s="54">
        <v>197</v>
      </c>
    </row>
    <row r="2857" spans="2:3" ht="15">
      <c r="B2857" s="57">
        <v>40175</v>
      </c>
      <c r="C2857" s="54">
        <v>194</v>
      </c>
    </row>
    <row r="2858" spans="2:3" ht="15">
      <c r="B2858" s="57">
        <v>40171</v>
      </c>
      <c r="C2858" s="54">
        <v>201</v>
      </c>
    </row>
    <row r="2859" spans="2:3" ht="15">
      <c r="B2859" s="57">
        <v>40170</v>
      </c>
      <c r="C2859" s="54">
        <v>207</v>
      </c>
    </row>
    <row r="2860" spans="2:3" ht="15">
      <c r="B2860" s="57">
        <v>40169</v>
      </c>
      <c r="C2860" s="54">
        <v>206</v>
      </c>
    </row>
    <row r="2861" spans="2:3" ht="15">
      <c r="B2861" s="57">
        <v>40168</v>
      </c>
      <c r="C2861" s="54">
        <v>204</v>
      </c>
    </row>
    <row r="2862" spans="2:3" ht="15">
      <c r="B2862" s="57">
        <v>40165</v>
      </c>
      <c r="C2862" s="54">
        <v>213</v>
      </c>
    </row>
    <row r="2863" spans="2:3" ht="15">
      <c r="B2863" s="57">
        <v>40164</v>
      </c>
      <c r="C2863" s="54">
        <v>217</v>
      </c>
    </row>
    <row r="2864" spans="2:3" ht="15">
      <c r="B2864" s="57">
        <v>40163</v>
      </c>
      <c r="C2864" s="54">
        <v>201</v>
      </c>
    </row>
    <row r="2865" spans="2:3" ht="15">
      <c r="B2865" s="57">
        <v>40162</v>
      </c>
      <c r="C2865" s="54">
        <v>196</v>
      </c>
    </row>
    <row r="2866" spans="2:3" ht="15">
      <c r="B2866" s="57">
        <v>40161</v>
      </c>
      <c r="C2866" s="54">
        <v>199</v>
      </c>
    </row>
    <row r="2867" spans="2:3" ht="15">
      <c r="B2867" s="57">
        <v>40158</v>
      </c>
      <c r="C2867" s="54">
        <v>201</v>
      </c>
    </row>
    <row r="2868" spans="2:3" ht="15">
      <c r="B2868" s="57">
        <v>40157</v>
      </c>
      <c r="C2868" s="54">
        <v>204</v>
      </c>
    </row>
    <row r="2869" spans="2:3" ht="15">
      <c r="B2869" s="57">
        <v>40156</v>
      </c>
      <c r="C2869" s="54">
        <v>209</v>
      </c>
    </row>
    <row r="2870" spans="2:3" ht="15">
      <c r="B2870" s="57">
        <v>40155</v>
      </c>
      <c r="C2870" s="54">
        <v>213</v>
      </c>
    </row>
    <row r="2871" spans="2:3" ht="15">
      <c r="B2871" s="57">
        <v>40154</v>
      </c>
      <c r="C2871" s="54">
        <v>207</v>
      </c>
    </row>
    <row r="2872" spans="2:3" ht="15">
      <c r="B2872" s="57">
        <v>40151</v>
      </c>
      <c r="C2872" s="54">
        <v>206</v>
      </c>
    </row>
    <row r="2873" spans="2:3" ht="15">
      <c r="B2873" s="57">
        <v>40150</v>
      </c>
      <c r="C2873" s="54">
        <v>212</v>
      </c>
    </row>
    <row r="2874" spans="2:3" ht="15">
      <c r="B2874" s="57">
        <v>40149</v>
      </c>
      <c r="C2874" s="54">
        <v>218</v>
      </c>
    </row>
    <row r="2875" spans="2:3" ht="15">
      <c r="B2875" s="57">
        <v>40148</v>
      </c>
      <c r="C2875" s="54">
        <v>219</v>
      </c>
    </row>
    <row r="2876" spans="2:3" ht="15">
      <c r="B2876" s="57">
        <v>40147</v>
      </c>
      <c r="C2876" s="54">
        <v>231</v>
      </c>
    </row>
    <row r="2877" spans="2:3" ht="15">
      <c r="B2877" s="57">
        <v>40144</v>
      </c>
      <c r="C2877" s="54">
        <v>227</v>
      </c>
    </row>
    <row r="2878" spans="2:3" ht="15">
      <c r="B2878" s="57">
        <v>40143</v>
      </c>
      <c r="C2878" s="54">
        <v>216</v>
      </c>
    </row>
    <row r="2879" spans="2:3" ht="15">
      <c r="B2879" s="57">
        <v>40142</v>
      </c>
      <c r="C2879" s="54">
        <v>216</v>
      </c>
    </row>
    <row r="2880" spans="2:3" ht="15">
      <c r="B2880" s="57">
        <v>40141</v>
      </c>
      <c r="C2880" s="54">
        <v>216</v>
      </c>
    </row>
    <row r="2881" spans="2:3" ht="15">
      <c r="B2881" s="57">
        <v>40140</v>
      </c>
      <c r="C2881" s="54">
        <v>213</v>
      </c>
    </row>
    <row r="2882" spans="2:3" ht="15">
      <c r="B2882" s="57">
        <v>40137</v>
      </c>
      <c r="C2882" s="54">
        <v>217</v>
      </c>
    </row>
    <row r="2883" spans="2:3" ht="15">
      <c r="B2883" s="57">
        <v>40136</v>
      </c>
      <c r="C2883" s="54">
        <v>219</v>
      </c>
    </row>
    <row r="2884" spans="2:3" ht="15">
      <c r="B2884" s="57">
        <v>40135</v>
      </c>
      <c r="C2884" s="54">
        <v>216</v>
      </c>
    </row>
    <row r="2885" spans="2:3" ht="15">
      <c r="B2885" s="57">
        <v>40134</v>
      </c>
      <c r="C2885" s="54">
        <v>220</v>
      </c>
    </row>
    <row r="2886" spans="2:3" ht="15">
      <c r="B2886" s="57">
        <v>40133</v>
      </c>
      <c r="C2886" s="54">
        <v>220</v>
      </c>
    </row>
    <row r="2887" spans="2:3" ht="15">
      <c r="B2887" s="57">
        <v>40130</v>
      </c>
      <c r="C2887" s="54">
        <v>219</v>
      </c>
    </row>
    <row r="2888" spans="2:3" ht="15">
      <c r="B2888" s="57">
        <v>40129</v>
      </c>
      <c r="C2888" s="54">
        <v>216</v>
      </c>
    </row>
    <row r="2889" spans="2:3" ht="15">
      <c r="B2889" s="57">
        <v>40128</v>
      </c>
      <c r="C2889" s="54">
        <v>209</v>
      </c>
    </row>
    <row r="2890" spans="2:3" ht="15">
      <c r="B2890" s="57">
        <v>40127</v>
      </c>
      <c r="C2890" s="54">
        <v>212</v>
      </c>
    </row>
    <row r="2891" spans="2:3" ht="15">
      <c r="B2891" s="57">
        <v>40126</v>
      </c>
      <c r="C2891" s="54">
        <v>217</v>
      </c>
    </row>
    <row r="2892" spans="2:3" ht="15">
      <c r="B2892" s="57">
        <v>40123</v>
      </c>
      <c r="C2892" s="54">
        <v>228</v>
      </c>
    </row>
    <row r="2893" spans="2:3" ht="15">
      <c r="B2893" s="57">
        <v>40122</v>
      </c>
      <c r="C2893" s="54">
        <v>228</v>
      </c>
    </row>
    <row r="2894" spans="2:3" ht="15">
      <c r="B2894" s="57">
        <v>40121</v>
      </c>
      <c r="C2894" s="54">
        <v>225</v>
      </c>
    </row>
    <row r="2895" spans="2:3" ht="15">
      <c r="B2895" s="57">
        <v>40120</v>
      </c>
      <c r="C2895" s="54">
        <v>236</v>
      </c>
    </row>
    <row r="2896" spans="2:3" ht="15">
      <c r="B2896" s="57">
        <v>40119</v>
      </c>
      <c r="C2896" s="54">
        <v>238</v>
      </c>
    </row>
    <row r="2897" spans="2:3" ht="15">
      <c r="B2897" s="57">
        <v>40116</v>
      </c>
      <c r="C2897" s="54">
        <v>240</v>
      </c>
    </row>
    <row r="2898" spans="2:3" ht="15">
      <c r="B2898" s="57">
        <v>40115</v>
      </c>
      <c r="C2898" s="54">
        <v>231</v>
      </c>
    </row>
    <row r="2899" spans="2:3" ht="15">
      <c r="B2899" s="57">
        <v>40114</v>
      </c>
      <c r="C2899" s="54">
        <v>247</v>
      </c>
    </row>
    <row r="2900" spans="2:3" ht="15">
      <c r="B2900" s="57">
        <v>40113</v>
      </c>
      <c r="C2900" s="54">
        <v>239</v>
      </c>
    </row>
    <row r="2901" spans="2:3" ht="15">
      <c r="B2901" s="57">
        <v>40112</v>
      </c>
      <c r="C2901" s="54">
        <v>221</v>
      </c>
    </row>
    <row r="2902" spans="2:3" ht="15">
      <c r="B2902" s="57">
        <v>40109</v>
      </c>
      <c r="C2902" s="54">
        <v>224</v>
      </c>
    </row>
    <row r="2903" spans="2:3" ht="15">
      <c r="B2903" s="57">
        <v>40108</v>
      </c>
      <c r="C2903" s="54">
        <v>222</v>
      </c>
    </row>
    <row r="2904" spans="2:3" ht="15">
      <c r="B2904" s="57">
        <v>40107</v>
      </c>
      <c r="C2904" s="54">
        <v>221</v>
      </c>
    </row>
    <row r="2905" spans="2:3" ht="15">
      <c r="B2905" s="57">
        <v>40106</v>
      </c>
      <c r="C2905" s="54">
        <v>224</v>
      </c>
    </row>
    <row r="2906" spans="2:3" ht="15">
      <c r="B2906" s="57">
        <v>40105</v>
      </c>
      <c r="C2906" s="54">
        <v>218</v>
      </c>
    </row>
    <row r="2907" spans="2:3" ht="15">
      <c r="B2907" s="57">
        <v>40102</v>
      </c>
      <c r="C2907" s="54">
        <v>216</v>
      </c>
    </row>
    <row r="2908" spans="2:3" ht="15">
      <c r="B2908" s="57">
        <v>40101</v>
      </c>
      <c r="C2908" s="54">
        <v>207</v>
      </c>
    </row>
    <row r="2909" spans="2:3" ht="15">
      <c r="B2909" s="57">
        <v>40100</v>
      </c>
      <c r="C2909" s="54">
        <v>206</v>
      </c>
    </row>
    <row r="2910" spans="2:3" ht="15">
      <c r="B2910" s="57">
        <v>40099</v>
      </c>
      <c r="C2910" s="54">
        <v>218</v>
      </c>
    </row>
    <row r="2911" spans="2:3" ht="15">
      <c r="B2911" s="57">
        <v>40098</v>
      </c>
      <c r="C2911" s="54">
        <v>212</v>
      </c>
    </row>
    <row r="2912" spans="2:3" ht="15">
      <c r="B2912" s="57">
        <v>40095</v>
      </c>
      <c r="C2912" s="54">
        <v>213</v>
      </c>
    </row>
    <row r="2913" spans="2:3" ht="15">
      <c r="B2913" s="57">
        <v>40094</v>
      </c>
      <c r="C2913" s="54">
        <v>220</v>
      </c>
    </row>
    <row r="2914" spans="2:3" ht="15">
      <c r="B2914" s="57">
        <v>40093</v>
      </c>
      <c r="C2914" s="54">
        <v>238</v>
      </c>
    </row>
    <row r="2915" spans="2:3" ht="15">
      <c r="B2915" s="57">
        <v>40092</v>
      </c>
      <c r="C2915" s="54">
        <v>233</v>
      </c>
    </row>
    <row r="2916" spans="2:3" ht="15">
      <c r="B2916" s="57">
        <v>40091</v>
      </c>
      <c r="C2916" s="54">
        <v>238</v>
      </c>
    </row>
    <row r="2917" spans="2:3" ht="15">
      <c r="B2917" s="57">
        <v>40088</v>
      </c>
      <c r="C2917" s="54">
        <v>249</v>
      </c>
    </row>
    <row r="2918" spans="2:3" ht="15">
      <c r="B2918" s="57">
        <v>40087</v>
      </c>
      <c r="C2918" s="54">
        <v>251</v>
      </c>
    </row>
    <row r="2919" spans="2:3" ht="15">
      <c r="B2919" s="57">
        <v>40086</v>
      </c>
      <c r="C2919" s="54">
        <v>234</v>
      </c>
    </row>
    <row r="2920" spans="2:3" ht="15">
      <c r="B2920" s="57">
        <v>40085</v>
      </c>
      <c r="C2920" s="54">
        <v>240</v>
      </c>
    </row>
    <row r="2921" spans="2:3" ht="15">
      <c r="B2921" s="57">
        <v>40084</v>
      </c>
      <c r="C2921" s="54">
        <v>240</v>
      </c>
    </row>
    <row r="2922" spans="2:3" ht="15">
      <c r="B2922" s="57">
        <v>40081</v>
      </c>
      <c r="C2922" s="54">
        <v>240</v>
      </c>
    </row>
    <row r="2923" spans="2:3" ht="15">
      <c r="B2923" s="57">
        <v>40080</v>
      </c>
      <c r="C2923" s="54">
        <v>234</v>
      </c>
    </row>
    <row r="2924" spans="2:3" ht="15">
      <c r="B2924" s="57">
        <v>40079</v>
      </c>
      <c r="C2924" s="54">
        <v>228</v>
      </c>
    </row>
    <row r="2925" spans="2:3" ht="15">
      <c r="B2925" s="57">
        <v>40078</v>
      </c>
      <c r="C2925" s="54">
        <v>224</v>
      </c>
    </row>
    <row r="2926" spans="2:3" ht="15">
      <c r="B2926" s="57">
        <v>40077</v>
      </c>
      <c r="C2926" s="54">
        <v>224</v>
      </c>
    </row>
    <row r="2927" spans="2:3" ht="15">
      <c r="B2927" s="57">
        <v>40074</v>
      </c>
      <c r="C2927" s="54">
        <v>222</v>
      </c>
    </row>
    <row r="2928" spans="2:3" ht="15">
      <c r="B2928" s="57">
        <v>40073</v>
      </c>
      <c r="C2928" s="54">
        <v>228</v>
      </c>
    </row>
    <row r="2929" spans="2:3" ht="15">
      <c r="B2929" s="57">
        <v>40072</v>
      </c>
      <c r="C2929" s="54">
        <v>216</v>
      </c>
    </row>
    <row r="2930" spans="2:3" ht="15">
      <c r="B2930" s="57">
        <v>40071</v>
      </c>
      <c r="C2930" s="54">
        <v>226</v>
      </c>
    </row>
    <row r="2931" spans="2:3" ht="15">
      <c r="B2931" s="57">
        <v>40070</v>
      </c>
      <c r="C2931" s="54">
        <v>234</v>
      </c>
    </row>
    <row r="2932" spans="2:3" ht="15">
      <c r="B2932" s="57">
        <v>40067</v>
      </c>
      <c r="C2932" s="54">
        <v>243</v>
      </c>
    </row>
    <row r="2933" spans="2:3" ht="15">
      <c r="B2933" s="57">
        <v>40066</v>
      </c>
      <c r="C2933" s="54">
        <v>249</v>
      </c>
    </row>
    <row r="2934" spans="2:3" ht="15">
      <c r="B2934" s="57">
        <v>40065</v>
      </c>
      <c r="C2934" s="54">
        <v>239</v>
      </c>
    </row>
    <row r="2935" spans="2:3" ht="15">
      <c r="B2935" s="57">
        <v>40064</v>
      </c>
      <c r="C2935" s="54">
        <v>241</v>
      </c>
    </row>
    <row r="2936" spans="2:3" ht="15">
      <c r="B2936" s="57">
        <v>40063</v>
      </c>
      <c r="C2936" s="54">
        <v>260</v>
      </c>
    </row>
    <row r="2937" spans="2:3" ht="15">
      <c r="B2937" s="57">
        <v>40060</v>
      </c>
      <c r="C2937" s="54">
        <v>260</v>
      </c>
    </row>
    <row r="2938" spans="2:3" ht="15">
      <c r="B2938" s="57">
        <v>40059</v>
      </c>
      <c r="C2938" s="54">
        <v>265</v>
      </c>
    </row>
    <row r="2939" spans="2:3" ht="15">
      <c r="B2939" s="57">
        <v>40058</v>
      </c>
      <c r="C2939" s="54">
        <v>276</v>
      </c>
    </row>
    <row r="2940" spans="2:3" ht="15">
      <c r="B2940" s="57">
        <v>40057</v>
      </c>
      <c r="C2940" s="54">
        <v>272</v>
      </c>
    </row>
    <row r="2941" spans="2:3" ht="15">
      <c r="B2941" s="57">
        <v>40056</v>
      </c>
      <c r="C2941" s="54">
        <v>271</v>
      </c>
    </row>
    <row r="2942" spans="2:3" ht="15">
      <c r="B2942" s="57">
        <v>40053</v>
      </c>
      <c r="C2942" s="54">
        <v>267</v>
      </c>
    </row>
    <row r="2943" spans="2:3" ht="15">
      <c r="B2943" s="57">
        <v>40052</v>
      </c>
      <c r="C2943" s="54">
        <v>263</v>
      </c>
    </row>
    <row r="2944" spans="2:3" ht="15">
      <c r="B2944" s="57">
        <v>40051</v>
      </c>
      <c r="C2944" s="54">
        <v>266</v>
      </c>
    </row>
    <row r="2945" spans="2:3" ht="15">
      <c r="B2945" s="57">
        <v>40050</v>
      </c>
      <c r="C2945" s="54">
        <v>262</v>
      </c>
    </row>
    <row r="2946" spans="2:3" ht="15">
      <c r="B2946" s="57">
        <v>40049</v>
      </c>
      <c r="C2946" s="54">
        <v>254</v>
      </c>
    </row>
    <row r="2947" spans="2:3" ht="15">
      <c r="B2947" s="57">
        <v>40046</v>
      </c>
      <c r="C2947" s="54">
        <v>253</v>
      </c>
    </row>
    <row r="2948" spans="2:3" ht="15">
      <c r="B2948" s="57">
        <v>40045</v>
      </c>
      <c r="C2948" s="54">
        <v>266</v>
      </c>
    </row>
    <row r="2949" spans="2:3" ht="15">
      <c r="B2949" s="57">
        <v>40044</v>
      </c>
      <c r="C2949" s="54">
        <v>264</v>
      </c>
    </row>
    <row r="2950" spans="2:3" ht="15">
      <c r="B2950" s="57">
        <v>40043</v>
      </c>
      <c r="C2950" s="54">
        <v>255</v>
      </c>
    </row>
    <row r="2951" spans="2:3" ht="15">
      <c r="B2951" s="57">
        <v>40042</v>
      </c>
      <c r="C2951" s="54">
        <v>261</v>
      </c>
    </row>
    <row r="2952" spans="2:3" ht="15">
      <c r="B2952" s="57">
        <v>40039</v>
      </c>
      <c r="C2952" s="54">
        <v>256</v>
      </c>
    </row>
    <row r="2953" spans="2:3" ht="15">
      <c r="B2953" s="57">
        <v>40038</v>
      </c>
      <c r="C2953" s="54">
        <v>254</v>
      </c>
    </row>
    <row r="2954" spans="2:3" ht="15">
      <c r="B2954" s="57">
        <v>40037</v>
      </c>
      <c r="C2954" s="54">
        <v>246</v>
      </c>
    </row>
    <row r="2955" spans="2:3" ht="15">
      <c r="B2955" s="57">
        <v>40036</v>
      </c>
      <c r="C2955" s="54">
        <v>248</v>
      </c>
    </row>
    <row r="2956" spans="2:3" ht="15">
      <c r="B2956" s="57">
        <v>40035</v>
      </c>
      <c r="C2956" s="54">
        <v>238</v>
      </c>
    </row>
    <row r="2957" spans="2:3" ht="15">
      <c r="B2957" s="57">
        <v>40032</v>
      </c>
      <c r="C2957" s="54">
        <v>228</v>
      </c>
    </row>
    <row r="2958" spans="2:3" ht="15">
      <c r="B2958" s="57">
        <v>40031</v>
      </c>
      <c r="C2958" s="54">
        <v>238</v>
      </c>
    </row>
    <row r="2959" spans="2:3" ht="15">
      <c r="B2959" s="57">
        <v>40030</v>
      </c>
      <c r="C2959" s="54">
        <v>230</v>
      </c>
    </row>
    <row r="2960" spans="2:3" ht="15">
      <c r="B2960" s="57">
        <v>40029</v>
      </c>
      <c r="C2960" s="54">
        <v>238</v>
      </c>
    </row>
    <row r="2961" spans="2:3" ht="15">
      <c r="B2961" s="57">
        <v>40028</v>
      </c>
      <c r="C2961" s="54">
        <v>243</v>
      </c>
    </row>
    <row r="2962" spans="2:3" ht="15">
      <c r="B2962" s="57">
        <v>40025</v>
      </c>
      <c r="C2962" s="54">
        <v>265</v>
      </c>
    </row>
    <row r="2963" spans="2:3" ht="15">
      <c r="B2963" s="57">
        <v>40024</v>
      </c>
      <c r="C2963" s="54">
        <v>254</v>
      </c>
    </row>
    <row r="2964" spans="2:3" ht="15">
      <c r="B2964" s="57">
        <v>40023</v>
      </c>
      <c r="C2964" s="54">
        <v>253</v>
      </c>
    </row>
    <row r="2965" spans="2:3" ht="15">
      <c r="B2965" s="57">
        <v>40022</v>
      </c>
      <c r="C2965" s="54">
        <v>248</v>
      </c>
    </row>
    <row r="2966" spans="2:3" ht="15">
      <c r="B2966" s="57">
        <v>40021</v>
      </c>
      <c r="C2966" s="54">
        <v>244</v>
      </c>
    </row>
    <row r="2967" spans="2:3" ht="15">
      <c r="B2967" s="57">
        <v>40018</v>
      </c>
      <c r="C2967" s="54">
        <v>249</v>
      </c>
    </row>
    <row r="2968" spans="2:3" ht="15">
      <c r="B2968" s="57">
        <v>40017</v>
      </c>
      <c r="C2968" s="54">
        <v>244</v>
      </c>
    </row>
    <row r="2969" spans="2:3" ht="15">
      <c r="B2969" s="57">
        <v>40016</v>
      </c>
      <c r="C2969" s="54">
        <v>263</v>
      </c>
    </row>
    <row r="2970" spans="2:3" ht="15">
      <c r="B2970" s="57">
        <v>40015</v>
      </c>
      <c r="C2970" s="54">
        <v>269</v>
      </c>
    </row>
    <row r="2971" spans="2:3" ht="15">
      <c r="B2971" s="57">
        <v>40014</v>
      </c>
      <c r="C2971" s="54">
        <v>257</v>
      </c>
    </row>
    <row r="2972" spans="2:3" ht="15">
      <c r="B2972" s="57">
        <v>40011</v>
      </c>
      <c r="C2972" s="54">
        <v>250</v>
      </c>
    </row>
    <row r="2973" spans="2:3" ht="15">
      <c r="B2973" s="57">
        <v>40010</v>
      </c>
      <c r="C2973" s="54">
        <v>263</v>
      </c>
    </row>
    <row r="2974" spans="2:3" ht="15">
      <c r="B2974" s="57">
        <v>40009</v>
      </c>
      <c r="C2974" s="54">
        <v>261</v>
      </c>
    </row>
    <row r="2975" spans="2:3" ht="15">
      <c r="B2975" s="57">
        <v>40008</v>
      </c>
      <c r="C2975" s="54">
        <v>278</v>
      </c>
    </row>
    <row r="2976" spans="2:3" ht="15">
      <c r="B2976" s="57">
        <v>40007</v>
      </c>
      <c r="C2976" s="54">
        <v>293</v>
      </c>
    </row>
    <row r="2977" spans="2:3" ht="15">
      <c r="B2977" s="57">
        <v>40004</v>
      </c>
      <c r="C2977" s="54">
        <v>303</v>
      </c>
    </row>
    <row r="2978" spans="2:3" ht="15">
      <c r="B2978" s="57">
        <v>40003</v>
      </c>
      <c r="C2978" s="54">
        <v>290</v>
      </c>
    </row>
    <row r="2979" spans="2:3" ht="15">
      <c r="B2979" s="57">
        <v>40002</v>
      </c>
      <c r="C2979" s="54">
        <v>306</v>
      </c>
    </row>
    <row r="2980" spans="2:3" ht="15">
      <c r="B2980" s="57">
        <v>40001</v>
      </c>
      <c r="C2980" s="54">
        <v>286</v>
      </c>
    </row>
    <row r="2981" spans="2:3" ht="15">
      <c r="B2981" s="57">
        <v>40000</v>
      </c>
      <c r="C2981" s="54">
        <v>286</v>
      </c>
    </row>
    <row r="2982" spans="2:3" ht="15">
      <c r="B2982" s="57">
        <v>39997</v>
      </c>
      <c r="C2982" s="54">
        <v>288</v>
      </c>
    </row>
    <row r="2983" spans="2:3" ht="15">
      <c r="B2983" s="57">
        <v>39996</v>
      </c>
      <c r="C2983" s="54">
        <v>288</v>
      </c>
    </row>
    <row r="2984" spans="2:3" ht="15">
      <c r="B2984" s="57">
        <v>39995</v>
      </c>
      <c r="C2984" s="54">
        <v>277</v>
      </c>
    </row>
    <row r="2985" spans="2:3" ht="15">
      <c r="B2985" s="57">
        <v>39994</v>
      </c>
      <c r="C2985" s="54">
        <v>284</v>
      </c>
    </row>
    <row r="2986" spans="2:3" ht="15">
      <c r="B2986" s="57">
        <v>39993</v>
      </c>
      <c r="C2986" s="54">
        <v>279</v>
      </c>
    </row>
    <row r="2987" spans="2:3" ht="15">
      <c r="B2987" s="57">
        <v>39990</v>
      </c>
      <c r="C2987" s="54">
        <v>290</v>
      </c>
    </row>
    <row r="2988" spans="2:3" ht="15">
      <c r="B2988" s="57">
        <v>39989</v>
      </c>
      <c r="C2988" s="54">
        <v>295</v>
      </c>
    </row>
    <row r="2989" spans="2:3" ht="15">
      <c r="B2989" s="57">
        <v>39988</v>
      </c>
      <c r="C2989" s="54">
        <v>294</v>
      </c>
    </row>
    <row r="2990" spans="2:3" ht="15">
      <c r="B2990" s="57">
        <v>39987</v>
      </c>
      <c r="C2990" s="54">
        <v>309</v>
      </c>
    </row>
    <row r="2991" spans="2:3" ht="15">
      <c r="B2991" s="57">
        <v>39986</v>
      </c>
      <c r="C2991" s="54">
        <v>309</v>
      </c>
    </row>
    <row r="2992" spans="2:3" ht="15">
      <c r="B2992" s="57">
        <v>39983</v>
      </c>
      <c r="C2992" s="54">
        <v>291</v>
      </c>
    </row>
    <row r="2993" spans="2:3" ht="15">
      <c r="B2993" s="57">
        <v>39982</v>
      </c>
      <c r="C2993" s="54">
        <v>285</v>
      </c>
    </row>
    <row r="2994" spans="2:3" ht="15">
      <c r="B2994" s="57">
        <v>39981</v>
      </c>
      <c r="C2994" s="54">
        <v>294</v>
      </c>
    </row>
    <row r="2995" spans="2:3" ht="15">
      <c r="B2995" s="57">
        <v>39980</v>
      </c>
      <c r="C2995" s="54">
        <v>281</v>
      </c>
    </row>
    <row r="2996" spans="2:3" ht="15">
      <c r="B2996" s="57">
        <v>39979</v>
      </c>
      <c r="C2996" s="54">
        <v>274</v>
      </c>
    </row>
    <row r="2997" spans="2:3" ht="15">
      <c r="B2997" s="57">
        <v>39976</v>
      </c>
      <c r="C2997" s="54">
        <v>265</v>
      </c>
    </row>
    <row r="2998" spans="2:3" ht="15">
      <c r="B2998" s="57">
        <v>39975</v>
      </c>
      <c r="C2998" s="54">
        <v>260</v>
      </c>
    </row>
    <row r="2999" spans="2:3" ht="15">
      <c r="B2999" s="57">
        <v>39974</v>
      </c>
      <c r="C2999" s="54">
        <v>260</v>
      </c>
    </row>
    <row r="3000" spans="2:3" ht="15">
      <c r="B3000" s="57">
        <v>39973</v>
      </c>
      <c r="C3000" s="54">
        <v>264</v>
      </c>
    </row>
    <row r="3001" spans="2:3" ht="15">
      <c r="B3001" s="57">
        <v>39972</v>
      </c>
      <c r="C3001" s="54">
        <v>266</v>
      </c>
    </row>
    <row r="3002" spans="2:3" ht="15">
      <c r="B3002" s="57">
        <v>39969</v>
      </c>
      <c r="C3002" s="54">
        <v>269</v>
      </c>
    </row>
    <row r="3003" spans="2:3" ht="15">
      <c r="B3003" s="57">
        <v>39968</v>
      </c>
      <c r="C3003" s="54">
        <v>278</v>
      </c>
    </row>
    <row r="3004" spans="2:3" ht="15">
      <c r="B3004" s="57">
        <v>39967</v>
      </c>
      <c r="C3004" s="54">
        <v>291</v>
      </c>
    </row>
    <row r="3005" spans="2:3" ht="15">
      <c r="B3005" s="57">
        <v>39966</v>
      </c>
      <c r="C3005" s="54">
        <v>280</v>
      </c>
    </row>
    <row r="3006" spans="2:3" ht="15">
      <c r="B3006" s="57">
        <v>39965</v>
      </c>
      <c r="C3006" s="54">
        <v>266</v>
      </c>
    </row>
    <row r="3007" spans="2:3" ht="15">
      <c r="B3007" s="57">
        <v>39962</v>
      </c>
      <c r="C3007" s="54">
        <v>294</v>
      </c>
    </row>
    <row r="3008" spans="2:3" ht="15">
      <c r="B3008" s="57">
        <v>39961</v>
      </c>
      <c r="C3008" s="54">
        <v>282</v>
      </c>
    </row>
    <row r="3009" spans="2:3" ht="15">
      <c r="B3009" s="57">
        <v>39960</v>
      </c>
      <c r="C3009" s="54">
        <v>278</v>
      </c>
    </row>
    <row r="3010" spans="2:3" ht="15">
      <c r="B3010" s="57">
        <v>39959</v>
      </c>
      <c r="C3010" s="54">
        <v>291</v>
      </c>
    </row>
    <row r="3011" spans="2:3" ht="15">
      <c r="B3011" s="57">
        <v>39958</v>
      </c>
      <c r="C3011" s="54">
        <v>300</v>
      </c>
    </row>
    <row r="3012" spans="2:3" ht="15">
      <c r="B3012" s="57">
        <v>39955</v>
      </c>
      <c r="C3012" s="54">
        <v>300</v>
      </c>
    </row>
    <row r="3013" spans="2:3" ht="15">
      <c r="B3013" s="57">
        <v>39954</v>
      </c>
      <c r="C3013" s="54">
        <v>306</v>
      </c>
    </row>
    <row r="3014" spans="2:3" ht="15">
      <c r="B3014" s="57">
        <v>39953</v>
      </c>
      <c r="C3014" s="54">
        <v>310</v>
      </c>
    </row>
    <row r="3015" spans="2:3" ht="15">
      <c r="B3015" s="57">
        <v>39952</v>
      </c>
      <c r="C3015" s="54">
        <v>309</v>
      </c>
    </row>
    <row r="3016" spans="2:3" ht="15">
      <c r="B3016" s="57">
        <v>39951</v>
      </c>
      <c r="C3016" s="54">
        <v>316</v>
      </c>
    </row>
    <row r="3017" spans="2:3" ht="15">
      <c r="B3017" s="57">
        <v>39948</v>
      </c>
      <c r="C3017" s="54">
        <v>330</v>
      </c>
    </row>
    <row r="3018" spans="2:3" ht="15">
      <c r="B3018" s="57">
        <v>39947</v>
      </c>
      <c r="C3018" s="54">
        <v>333</v>
      </c>
    </row>
    <row r="3019" spans="2:3" ht="15">
      <c r="B3019" s="57">
        <v>39946</v>
      </c>
      <c r="C3019" s="54">
        <v>337</v>
      </c>
    </row>
    <row r="3020" spans="2:3" ht="15">
      <c r="B3020" s="57">
        <v>39945</v>
      </c>
      <c r="C3020" s="54">
        <v>326</v>
      </c>
    </row>
    <row r="3021" spans="2:3" ht="15">
      <c r="B3021" s="57">
        <v>39944</v>
      </c>
      <c r="C3021" s="54">
        <v>324</v>
      </c>
    </row>
    <row r="3022" spans="2:3" ht="15">
      <c r="B3022" s="57">
        <v>39941</v>
      </c>
      <c r="C3022" s="54">
        <v>310</v>
      </c>
    </row>
    <row r="3023" spans="2:3" ht="15">
      <c r="B3023" s="57">
        <v>39940</v>
      </c>
      <c r="C3023" s="54">
        <v>305</v>
      </c>
    </row>
    <row r="3024" spans="2:3" ht="15">
      <c r="B3024" s="57">
        <v>39939</v>
      </c>
      <c r="C3024" s="54">
        <v>314</v>
      </c>
    </row>
    <row r="3025" spans="2:3" ht="15">
      <c r="B3025" s="57">
        <v>39938</v>
      </c>
      <c r="C3025" s="54">
        <v>330</v>
      </c>
    </row>
    <row r="3026" spans="2:3" ht="15">
      <c r="B3026" s="57">
        <v>39937</v>
      </c>
      <c r="C3026" s="54">
        <v>331</v>
      </c>
    </row>
    <row r="3027" spans="2:3" ht="15">
      <c r="B3027" s="57">
        <v>39934</v>
      </c>
      <c r="C3027" s="54">
        <v>351</v>
      </c>
    </row>
    <row r="3028" spans="2:3" ht="15">
      <c r="B3028" s="57">
        <v>39933</v>
      </c>
      <c r="C3028" s="54">
        <v>355</v>
      </c>
    </row>
    <row r="3029" spans="2:3" ht="15">
      <c r="B3029" s="57">
        <v>39932</v>
      </c>
      <c r="C3029" s="54">
        <v>359</v>
      </c>
    </row>
    <row r="3030" spans="2:3" ht="15">
      <c r="B3030" s="57">
        <v>39931</v>
      </c>
      <c r="C3030" s="54">
        <v>370</v>
      </c>
    </row>
    <row r="3031" spans="2:3" ht="15">
      <c r="B3031" s="57">
        <v>39930</v>
      </c>
      <c r="C3031" s="54">
        <v>384</v>
      </c>
    </row>
    <row r="3032" spans="2:3" ht="15">
      <c r="B3032" s="57">
        <v>39927</v>
      </c>
      <c r="C3032" s="54">
        <v>376</v>
      </c>
    </row>
    <row r="3033" spans="2:3" ht="15">
      <c r="B3033" s="57">
        <v>39926</v>
      </c>
      <c r="C3033" s="54">
        <v>389</v>
      </c>
    </row>
    <row r="3034" spans="2:3" ht="15">
      <c r="B3034" s="57">
        <v>39925</v>
      </c>
      <c r="C3034" s="54">
        <v>386</v>
      </c>
    </row>
    <row r="3035" spans="2:3" ht="15">
      <c r="B3035" s="57">
        <v>39924</v>
      </c>
      <c r="C3035" s="54">
        <v>391</v>
      </c>
    </row>
    <row r="3036" spans="2:3" ht="15">
      <c r="B3036" s="57">
        <v>39923</v>
      </c>
      <c r="C3036" s="54">
        <v>399</v>
      </c>
    </row>
    <row r="3037" spans="2:3" ht="15">
      <c r="B3037" s="57">
        <v>39920</v>
      </c>
      <c r="C3037" s="54">
        <v>381</v>
      </c>
    </row>
    <row r="3038" spans="2:3" ht="15">
      <c r="B3038" s="57">
        <v>39919</v>
      </c>
      <c r="C3038" s="54">
        <v>388</v>
      </c>
    </row>
    <row r="3039" spans="2:3" ht="15">
      <c r="B3039" s="57">
        <v>39918</v>
      </c>
      <c r="C3039" s="54">
        <v>388</v>
      </c>
    </row>
    <row r="3040" spans="2:3" ht="15">
      <c r="B3040" s="57">
        <v>39917</v>
      </c>
      <c r="C3040" s="54">
        <v>380</v>
      </c>
    </row>
    <row r="3041" spans="2:3" ht="15">
      <c r="B3041" s="57">
        <v>39916</v>
      </c>
      <c r="C3041" s="54">
        <v>368</v>
      </c>
    </row>
    <row r="3042" spans="2:3" ht="15">
      <c r="B3042" s="57">
        <v>39912</v>
      </c>
      <c r="C3042" s="54">
        <v>368</v>
      </c>
    </row>
    <row r="3043" spans="2:3" ht="15">
      <c r="B3043" s="57">
        <v>39911</v>
      </c>
      <c r="C3043" s="54">
        <v>376</v>
      </c>
    </row>
    <row r="3044" spans="2:3" ht="15">
      <c r="B3044" s="57">
        <v>39910</v>
      </c>
      <c r="C3044" s="54">
        <v>383</v>
      </c>
    </row>
    <row r="3045" spans="2:3" ht="15">
      <c r="B3045" s="57">
        <v>39909</v>
      </c>
      <c r="C3045" s="54">
        <v>378</v>
      </c>
    </row>
    <row r="3046" spans="2:3" ht="15">
      <c r="B3046" s="57">
        <v>39906</v>
      </c>
      <c r="C3046" s="54">
        <v>384</v>
      </c>
    </row>
    <row r="3047" spans="2:3" ht="15">
      <c r="B3047" s="57">
        <v>39905</v>
      </c>
      <c r="C3047" s="54">
        <v>412</v>
      </c>
    </row>
    <row r="3048" spans="2:3" ht="15">
      <c r="B3048" s="57">
        <v>39904</v>
      </c>
      <c r="C3048" s="54">
        <v>427</v>
      </c>
    </row>
    <row r="3049" spans="2:3" ht="15">
      <c r="B3049" s="57">
        <v>39903</v>
      </c>
      <c r="C3049" s="54">
        <v>425</v>
      </c>
    </row>
    <row r="3050" spans="2:3" ht="15">
      <c r="B3050" s="57">
        <v>39902</v>
      </c>
      <c r="C3050" s="54">
        <v>427</v>
      </c>
    </row>
    <row r="3051" spans="2:3" ht="15">
      <c r="B3051" s="57">
        <v>39899</v>
      </c>
      <c r="C3051" s="54">
        <v>414</v>
      </c>
    </row>
    <row r="3052" spans="2:3" ht="15">
      <c r="B3052" s="57">
        <v>39898</v>
      </c>
      <c r="C3052" s="54">
        <v>411</v>
      </c>
    </row>
    <row r="3053" spans="2:3" ht="15">
      <c r="B3053" s="57">
        <v>39897</v>
      </c>
      <c r="C3053" s="54">
        <v>417</v>
      </c>
    </row>
    <row r="3054" spans="2:3" ht="15">
      <c r="B3054" s="57">
        <v>39896</v>
      </c>
      <c r="C3054" s="54">
        <v>421</v>
      </c>
    </row>
    <row r="3055" spans="2:3" ht="15">
      <c r="B3055" s="57">
        <v>39895</v>
      </c>
      <c r="C3055" s="54">
        <v>419</v>
      </c>
    </row>
    <row r="3056" spans="2:3" ht="15">
      <c r="B3056" s="57">
        <v>39892</v>
      </c>
      <c r="C3056" s="54">
        <v>426</v>
      </c>
    </row>
    <row r="3057" spans="2:3" ht="15">
      <c r="B3057" s="57">
        <v>39891</v>
      </c>
      <c r="C3057" s="54">
        <v>423</v>
      </c>
    </row>
    <row r="3058" spans="2:3" ht="15">
      <c r="B3058" s="57">
        <v>39890</v>
      </c>
      <c r="C3058" s="54">
        <v>438</v>
      </c>
    </row>
    <row r="3059" spans="2:3" ht="15">
      <c r="B3059" s="57">
        <v>39889</v>
      </c>
      <c r="C3059" s="54">
        <v>428</v>
      </c>
    </row>
    <row r="3060" spans="2:3" ht="15">
      <c r="B3060" s="57">
        <v>39888</v>
      </c>
      <c r="C3060" s="54">
        <v>431</v>
      </c>
    </row>
    <row r="3061" spans="2:3" ht="15">
      <c r="B3061" s="57">
        <v>39885</v>
      </c>
      <c r="C3061" s="54">
        <v>442</v>
      </c>
    </row>
    <row r="3062" spans="2:3" ht="15">
      <c r="B3062" s="57">
        <v>39884</v>
      </c>
      <c r="C3062" s="54">
        <v>446</v>
      </c>
    </row>
    <row r="3063" spans="2:3" ht="15">
      <c r="B3063" s="57">
        <v>39883</v>
      </c>
      <c r="C3063" s="54">
        <v>446</v>
      </c>
    </row>
    <row r="3064" spans="2:3" ht="15">
      <c r="B3064" s="57">
        <v>39882</v>
      </c>
      <c r="C3064" s="54">
        <v>442</v>
      </c>
    </row>
    <row r="3065" spans="2:3" ht="15">
      <c r="B3065" s="57">
        <v>39881</v>
      </c>
      <c r="C3065" s="54">
        <v>453</v>
      </c>
    </row>
    <row r="3066" spans="2:3" ht="15">
      <c r="B3066" s="57">
        <v>39878</v>
      </c>
      <c r="C3066" s="54">
        <v>457</v>
      </c>
    </row>
    <row r="3067" spans="2:3" ht="15">
      <c r="B3067" s="57">
        <v>39877</v>
      </c>
      <c r="C3067" s="54">
        <v>458</v>
      </c>
    </row>
    <row r="3068" spans="2:3" ht="15">
      <c r="B3068" s="57">
        <v>39876</v>
      </c>
      <c r="C3068" s="54">
        <v>434</v>
      </c>
    </row>
    <row r="3069" spans="2:3" ht="15">
      <c r="B3069" s="57">
        <v>39875</v>
      </c>
      <c r="C3069" s="54">
        <v>441</v>
      </c>
    </row>
    <row r="3070" spans="2:3" ht="15">
      <c r="B3070" s="57">
        <v>39874</v>
      </c>
      <c r="C3070" s="54">
        <v>442</v>
      </c>
    </row>
    <row r="3071" spans="2:3" ht="15">
      <c r="B3071" s="57">
        <v>39871</v>
      </c>
      <c r="C3071" s="54">
        <v>421</v>
      </c>
    </row>
    <row r="3072" spans="2:3" ht="15">
      <c r="B3072" s="57">
        <v>39870</v>
      </c>
      <c r="C3072" s="54">
        <v>419</v>
      </c>
    </row>
    <row r="3073" spans="2:3" ht="15">
      <c r="B3073" s="57">
        <v>39869</v>
      </c>
      <c r="C3073" s="54">
        <v>420</v>
      </c>
    </row>
    <row r="3074" spans="2:3" ht="15">
      <c r="B3074" s="57">
        <v>39868</v>
      </c>
      <c r="C3074" s="54">
        <v>431</v>
      </c>
    </row>
    <row r="3075" spans="2:3" ht="15">
      <c r="B3075" s="57">
        <v>39867</v>
      </c>
      <c r="C3075" s="54">
        <v>439</v>
      </c>
    </row>
    <row r="3076" spans="2:3" ht="15">
      <c r="B3076" s="57">
        <v>39864</v>
      </c>
      <c r="C3076" s="54">
        <v>426</v>
      </c>
    </row>
    <row r="3077" spans="2:3" ht="15">
      <c r="B3077" s="57">
        <v>39863</v>
      </c>
      <c r="C3077" s="54">
        <v>417</v>
      </c>
    </row>
    <row r="3078" spans="2:3" ht="15">
      <c r="B3078" s="57">
        <v>39862</v>
      </c>
      <c r="C3078" s="54">
        <v>487</v>
      </c>
    </row>
    <row r="3079" spans="2:3" ht="15">
      <c r="B3079" s="57">
        <v>39861</v>
      </c>
      <c r="C3079" s="54">
        <v>451</v>
      </c>
    </row>
    <row r="3080" spans="2:3" ht="15">
      <c r="B3080" s="57">
        <v>39860</v>
      </c>
      <c r="C3080" s="54">
        <v>424</v>
      </c>
    </row>
    <row r="3081" spans="2:3" ht="15">
      <c r="B3081" s="57">
        <v>39857</v>
      </c>
      <c r="C3081" s="54">
        <v>426</v>
      </c>
    </row>
    <row r="3082" spans="2:3" ht="15">
      <c r="B3082" s="57">
        <v>39856</v>
      </c>
      <c r="C3082" s="54">
        <v>451</v>
      </c>
    </row>
    <row r="3083" spans="2:3" ht="15">
      <c r="B3083" s="57">
        <v>39855</v>
      </c>
      <c r="C3083" s="54">
        <v>439</v>
      </c>
    </row>
    <row r="3084" spans="2:3" ht="15">
      <c r="B3084" s="57">
        <v>39854</v>
      </c>
      <c r="C3084" s="54">
        <v>426</v>
      </c>
    </row>
    <row r="3085" spans="2:3" ht="15">
      <c r="B3085" s="57">
        <v>39853</v>
      </c>
      <c r="C3085" s="54">
        <v>408</v>
      </c>
    </row>
    <row r="3086" spans="2:3" ht="15">
      <c r="B3086" s="57">
        <v>39850</v>
      </c>
      <c r="C3086" s="54">
        <v>413</v>
      </c>
    </row>
    <row r="3087" spans="2:3" ht="15">
      <c r="B3087" s="57">
        <v>39849</v>
      </c>
      <c r="C3087" s="54">
        <v>429</v>
      </c>
    </row>
    <row r="3088" spans="2:3" ht="15">
      <c r="B3088" s="57">
        <v>39848</v>
      </c>
      <c r="C3088" s="54">
        <v>418</v>
      </c>
    </row>
    <row r="3089" spans="2:3" ht="15">
      <c r="B3089" s="57">
        <v>39847</v>
      </c>
      <c r="C3089" s="54">
        <v>413</v>
      </c>
    </row>
    <row r="3090" spans="2:3" ht="15">
      <c r="B3090" s="57">
        <v>39846</v>
      </c>
      <c r="C3090" s="54">
        <v>426</v>
      </c>
    </row>
    <row r="3091" spans="2:3" ht="15">
      <c r="B3091" s="57">
        <v>39843</v>
      </c>
      <c r="C3091" s="54">
        <v>409</v>
      </c>
    </row>
    <row r="3092" spans="2:3" ht="15">
      <c r="B3092" s="57">
        <v>39842</v>
      </c>
      <c r="C3092" s="54">
        <v>412</v>
      </c>
    </row>
    <row r="3093" spans="2:3" ht="15">
      <c r="B3093" s="57">
        <v>39841</v>
      </c>
      <c r="C3093" s="54">
        <v>413</v>
      </c>
    </row>
    <row r="3094" spans="2:3" ht="15">
      <c r="B3094" s="57">
        <v>39840</v>
      </c>
      <c r="C3094" s="54">
        <v>429</v>
      </c>
    </row>
    <row r="3095" spans="2:3" ht="15">
      <c r="B3095" s="57">
        <v>39839</v>
      </c>
      <c r="C3095" s="54">
        <v>423</v>
      </c>
    </row>
    <row r="3096" spans="2:3" ht="15">
      <c r="B3096" s="57">
        <v>39836</v>
      </c>
      <c r="C3096" s="54">
        <v>432</v>
      </c>
    </row>
    <row r="3097" spans="2:3" ht="15">
      <c r="B3097" s="57">
        <v>39835</v>
      </c>
      <c r="C3097" s="54">
        <v>438</v>
      </c>
    </row>
    <row r="3098" spans="2:3" ht="15">
      <c r="B3098" s="57">
        <v>39834</v>
      </c>
      <c r="C3098" s="54">
        <v>448</v>
      </c>
    </row>
    <row r="3099" spans="2:3" ht="15">
      <c r="B3099" s="57">
        <v>39833</v>
      </c>
      <c r="C3099" s="54">
        <v>460</v>
      </c>
    </row>
    <row r="3100" spans="2:3" ht="15">
      <c r="B3100" s="57">
        <v>39832</v>
      </c>
      <c r="C3100" s="54">
        <v>450</v>
      </c>
    </row>
    <row r="3101" spans="2:3" ht="15">
      <c r="B3101" s="57">
        <v>39829</v>
      </c>
      <c r="C3101" s="54">
        <v>450</v>
      </c>
    </row>
    <row r="3102" spans="2:3" ht="15">
      <c r="B3102" s="57">
        <v>39828</v>
      </c>
      <c r="C3102" s="54">
        <v>465</v>
      </c>
    </row>
    <row r="3103" spans="2:3" ht="15">
      <c r="B3103" s="57">
        <v>39827</v>
      </c>
      <c r="C3103" s="54">
        <v>459</v>
      </c>
    </row>
    <row r="3104" spans="2:3" ht="15">
      <c r="B3104" s="57">
        <v>39826</v>
      </c>
      <c r="C3104" s="54">
        <v>446</v>
      </c>
    </row>
    <row r="3105" spans="2:3" ht="15">
      <c r="B3105" s="57">
        <v>39825</v>
      </c>
      <c r="C3105" s="54">
        <v>445</v>
      </c>
    </row>
    <row r="3106" spans="2:3" ht="15">
      <c r="B3106" s="57">
        <v>39822</v>
      </c>
      <c r="C3106" s="54">
        <v>423</v>
      </c>
    </row>
    <row r="3107" spans="2:3" ht="15">
      <c r="B3107" s="57">
        <v>39821</v>
      </c>
      <c r="C3107" s="54">
        <v>426</v>
      </c>
    </row>
    <row r="3108" spans="2:3" ht="15">
      <c r="B3108" s="57">
        <v>39820</v>
      </c>
      <c r="C3108" s="54">
        <v>402</v>
      </c>
    </row>
    <row r="3109" spans="2:3" ht="15">
      <c r="B3109" s="57">
        <v>39819</v>
      </c>
      <c r="C3109" s="54">
        <v>388</v>
      </c>
    </row>
    <row r="3110" spans="2:3" ht="15">
      <c r="B3110" s="57">
        <v>39818</v>
      </c>
      <c r="C3110" s="54">
        <v>393</v>
      </c>
    </row>
    <row r="3111" spans="2:3" ht="15">
      <c r="B3111" s="57">
        <v>39815</v>
      </c>
      <c r="C3111" s="54">
        <v>405</v>
      </c>
    </row>
    <row r="3112" spans="2:3" ht="15">
      <c r="B3112" s="57">
        <v>39813</v>
      </c>
      <c r="C3112" s="54">
        <v>428</v>
      </c>
    </row>
    <row r="3113" spans="2:3" ht="15">
      <c r="B3113" s="57">
        <v>39812</v>
      </c>
      <c r="C3113" s="54">
        <v>430</v>
      </c>
    </row>
    <row r="3114" spans="2:3" ht="15">
      <c r="B3114" s="57">
        <v>39811</v>
      </c>
      <c r="C3114" s="54">
        <v>439</v>
      </c>
    </row>
    <row r="3115" spans="2:3" ht="15">
      <c r="B3115" s="57">
        <v>39808</v>
      </c>
      <c r="C3115" s="54">
        <v>437</v>
      </c>
    </row>
    <row r="3116" spans="2:3" ht="15">
      <c r="B3116" s="57">
        <v>39806</v>
      </c>
      <c r="C3116" s="54">
        <v>436</v>
      </c>
    </row>
    <row r="3117" spans="2:3" ht="15">
      <c r="B3117" s="57">
        <v>39805</v>
      </c>
      <c r="C3117" s="54">
        <v>437</v>
      </c>
    </row>
    <row r="3118" spans="2:3" ht="15">
      <c r="B3118" s="57">
        <v>39804</v>
      </c>
      <c r="C3118" s="54">
        <v>445</v>
      </c>
    </row>
    <row r="3119" spans="2:3" ht="15">
      <c r="B3119" s="57">
        <v>39801</v>
      </c>
      <c r="C3119" s="54">
        <v>448</v>
      </c>
    </row>
    <row r="3120" spans="2:3" ht="15">
      <c r="B3120" s="57">
        <v>39800</v>
      </c>
      <c r="C3120" s="54">
        <v>453</v>
      </c>
    </row>
    <row r="3121" spans="2:3" ht="15">
      <c r="B3121" s="57">
        <v>39799</v>
      </c>
      <c r="C3121" s="54">
        <v>463</v>
      </c>
    </row>
    <row r="3122" spans="2:3" ht="15">
      <c r="B3122" s="57">
        <v>39798</v>
      </c>
      <c r="C3122" s="54">
        <v>503</v>
      </c>
    </row>
    <row r="3123" spans="2:3" ht="15">
      <c r="B3123" s="57">
        <v>39797</v>
      </c>
      <c r="C3123" s="54">
        <v>506</v>
      </c>
    </row>
    <row r="3124" spans="2:3" ht="15">
      <c r="B3124" s="57">
        <v>39794</v>
      </c>
      <c r="C3124" s="54">
        <v>495</v>
      </c>
    </row>
    <row r="3125" spans="2:3" ht="15">
      <c r="B3125" s="57">
        <v>39793</v>
      </c>
      <c r="C3125" s="54">
        <v>489</v>
      </c>
    </row>
    <row r="3126" spans="2:3" ht="15">
      <c r="B3126" s="57">
        <v>39792</v>
      </c>
      <c r="C3126" s="54">
        <v>489</v>
      </c>
    </row>
    <row r="3127" spans="2:3" ht="15">
      <c r="B3127" s="57">
        <v>39791</v>
      </c>
      <c r="C3127" s="54">
        <v>498</v>
      </c>
    </row>
    <row r="3128" spans="2:3" ht="15">
      <c r="B3128" s="57">
        <v>39790</v>
      </c>
      <c r="C3128" s="54">
        <v>499</v>
      </c>
    </row>
    <row r="3129" spans="2:3" ht="15">
      <c r="B3129" s="57">
        <v>39787</v>
      </c>
      <c r="C3129" s="54">
        <v>523</v>
      </c>
    </row>
    <row r="3130" spans="2:3" ht="15">
      <c r="B3130" s="57">
        <v>39786</v>
      </c>
      <c r="C3130" s="54">
        <v>530</v>
      </c>
    </row>
    <row r="3131" spans="2:3" ht="15">
      <c r="B3131" s="57">
        <v>39785</v>
      </c>
      <c r="C3131" s="54">
        <v>524</v>
      </c>
    </row>
    <row r="3132" spans="2:3" ht="15">
      <c r="B3132" s="57">
        <v>39784</v>
      </c>
      <c r="C3132" s="54">
        <v>526</v>
      </c>
    </row>
    <row r="3133" spans="2:3" ht="15">
      <c r="B3133" s="57">
        <v>39783</v>
      </c>
      <c r="C3133" s="54">
        <v>530</v>
      </c>
    </row>
    <row r="3134" spans="2:3" ht="15">
      <c r="B3134" s="57">
        <v>39780</v>
      </c>
      <c r="C3134" s="54">
        <v>489</v>
      </c>
    </row>
    <row r="3135" spans="2:3" ht="15">
      <c r="B3135" s="57">
        <v>39778</v>
      </c>
      <c r="C3135" s="54">
        <v>488</v>
      </c>
    </row>
    <row r="3136" spans="2:3" ht="15">
      <c r="B3136" s="57">
        <v>39777</v>
      </c>
      <c r="C3136" s="54">
        <v>483</v>
      </c>
    </row>
    <row r="3137" spans="2:3" ht="15">
      <c r="B3137" s="57">
        <v>39776</v>
      </c>
      <c r="C3137" s="54">
        <v>499</v>
      </c>
    </row>
    <row r="3138" spans="2:3" ht="15">
      <c r="B3138" s="57">
        <v>39773</v>
      </c>
      <c r="C3138" s="54">
        <v>539</v>
      </c>
    </row>
    <row r="3139" spans="2:3" ht="15">
      <c r="B3139" s="57">
        <v>39772</v>
      </c>
      <c r="C3139" s="54">
        <v>534</v>
      </c>
    </row>
    <row r="3140" spans="2:3" ht="15">
      <c r="B3140" s="57">
        <v>39771</v>
      </c>
      <c r="C3140" s="54">
        <v>495</v>
      </c>
    </row>
    <row r="3141" spans="2:3" ht="15">
      <c r="B3141" s="57">
        <v>39770</v>
      </c>
      <c r="C3141" s="54">
        <v>465</v>
      </c>
    </row>
    <row r="3142" spans="2:3" ht="15">
      <c r="B3142" s="57">
        <v>39769</v>
      </c>
      <c r="C3142" s="54">
        <v>451</v>
      </c>
    </row>
    <row r="3143" spans="2:3" ht="15">
      <c r="B3143" s="57">
        <v>39766</v>
      </c>
      <c r="C3143" s="54">
        <v>460</v>
      </c>
    </row>
    <row r="3144" spans="2:3" ht="15">
      <c r="B3144" s="57">
        <v>39765</v>
      </c>
      <c r="C3144" s="54">
        <v>460</v>
      </c>
    </row>
    <row r="3145" spans="2:3" ht="15">
      <c r="B3145" s="57">
        <v>39764</v>
      </c>
      <c r="C3145" s="54">
        <v>461</v>
      </c>
    </row>
    <row r="3146" spans="2:3" ht="15">
      <c r="B3146" s="57">
        <v>39763</v>
      </c>
      <c r="C3146" s="54">
        <v>438</v>
      </c>
    </row>
    <row r="3147" spans="2:3" ht="15">
      <c r="B3147" s="57">
        <v>39762</v>
      </c>
      <c r="C3147" s="54">
        <v>434</v>
      </c>
    </row>
    <row r="3148" spans="2:3" ht="15">
      <c r="B3148" s="57">
        <v>39759</v>
      </c>
      <c r="C3148" s="54">
        <v>440</v>
      </c>
    </row>
    <row r="3149" spans="2:3" ht="15">
      <c r="B3149" s="57">
        <v>39758</v>
      </c>
      <c r="C3149" s="54">
        <v>451</v>
      </c>
    </row>
    <row r="3150" spans="2:3" ht="15">
      <c r="B3150" s="57">
        <v>39757</v>
      </c>
      <c r="C3150" s="54">
        <v>443</v>
      </c>
    </row>
    <row r="3151" spans="2:3" ht="15">
      <c r="B3151" s="57">
        <v>39756</v>
      </c>
      <c r="C3151" s="54">
        <v>418</v>
      </c>
    </row>
    <row r="3152" spans="2:3" ht="15">
      <c r="B3152" s="57">
        <v>39755</v>
      </c>
      <c r="C3152" s="54">
        <v>439</v>
      </c>
    </row>
    <row r="3153" spans="2:3" ht="15">
      <c r="B3153" s="57">
        <v>39752</v>
      </c>
      <c r="C3153" s="54">
        <v>449</v>
      </c>
    </row>
    <row r="3154" spans="2:3" ht="15">
      <c r="B3154" s="57">
        <v>39751</v>
      </c>
      <c r="C3154" s="54">
        <v>488</v>
      </c>
    </row>
    <row r="3155" spans="2:3" ht="15">
      <c r="B3155" s="57">
        <v>39750</v>
      </c>
      <c r="C3155" s="54">
        <v>515</v>
      </c>
    </row>
    <row r="3156" spans="2:3" ht="15">
      <c r="B3156" s="57">
        <v>39749</v>
      </c>
      <c r="C3156" s="54">
        <v>560</v>
      </c>
    </row>
    <row r="3157" spans="2:3" ht="15">
      <c r="B3157" s="57">
        <v>39748</v>
      </c>
      <c r="C3157" s="54">
        <v>613</v>
      </c>
    </row>
    <row r="3158" spans="2:3" ht="15">
      <c r="B3158" s="57">
        <v>39745</v>
      </c>
      <c r="C3158" s="54">
        <v>668</v>
      </c>
    </row>
    <row r="3159" spans="2:3" ht="15">
      <c r="B3159" s="57">
        <v>39744</v>
      </c>
      <c r="C3159" s="54">
        <v>688</v>
      </c>
    </row>
    <row r="3160" spans="2:3" ht="15">
      <c r="B3160" s="57">
        <v>39743</v>
      </c>
      <c r="C3160" s="54">
        <v>671</v>
      </c>
    </row>
    <row r="3161" spans="2:3" ht="15">
      <c r="B3161" s="57">
        <v>39742</v>
      </c>
      <c r="C3161" s="54">
        <v>530</v>
      </c>
    </row>
    <row r="3162" spans="2:3" ht="15">
      <c r="B3162" s="57">
        <v>39741</v>
      </c>
      <c r="C3162" s="54">
        <v>489</v>
      </c>
    </row>
    <row r="3163" spans="2:3" ht="15">
      <c r="B3163" s="57">
        <v>39738</v>
      </c>
      <c r="C3163" s="54">
        <v>482</v>
      </c>
    </row>
    <row r="3164" spans="2:3" ht="15">
      <c r="B3164" s="57">
        <v>39737</v>
      </c>
      <c r="C3164" s="54">
        <v>493</v>
      </c>
    </row>
    <row r="3165" spans="2:3" ht="15">
      <c r="B3165" s="57">
        <v>39736</v>
      </c>
      <c r="C3165" s="54">
        <v>467</v>
      </c>
    </row>
    <row r="3166" spans="2:3" ht="15">
      <c r="B3166" s="57">
        <v>39735</v>
      </c>
      <c r="C3166" s="54">
        <v>437</v>
      </c>
    </row>
    <row r="3167" spans="2:3" ht="15">
      <c r="B3167" s="57">
        <v>39731</v>
      </c>
      <c r="C3167" s="54">
        <v>520</v>
      </c>
    </row>
    <row r="3168" spans="2:3" ht="15">
      <c r="B3168" s="57">
        <v>39730</v>
      </c>
      <c r="C3168" s="54">
        <v>440</v>
      </c>
    </row>
    <row r="3169" spans="2:3" ht="15">
      <c r="B3169" s="57">
        <v>39729</v>
      </c>
      <c r="C3169" s="54">
        <v>438</v>
      </c>
    </row>
    <row r="3170" spans="2:3" ht="15">
      <c r="B3170" s="57">
        <v>39728</v>
      </c>
      <c r="C3170" s="54">
        <v>404</v>
      </c>
    </row>
    <row r="3171" spans="2:3" ht="15">
      <c r="B3171" s="57">
        <v>39727</v>
      </c>
      <c r="C3171" s="54">
        <v>409</v>
      </c>
    </row>
    <row r="3172" spans="2:3" ht="15">
      <c r="B3172" s="57">
        <v>39724</v>
      </c>
      <c r="C3172" s="54">
        <v>349</v>
      </c>
    </row>
    <row r="3173" spans="2:3" ht="15">
      <c r="B3173" s="57">
        <v>39723</v>
      </c>
      <c r="C3173" s="54">
        <v>356</v>
      </c>
    </row>
    <row r="3174" spans="2:3" ht="15">
      <c r="B3174" s="57">
        <v>39722</v>
      </c>
      <c r="C3174" s="54">
        <v>337</v>
      </c>
    </row>
    <row r="3175" spans="2:3" ht="15">
      <c r="B3175" s="57">
        <v>39721</v>
      </c>
      <c r="C3175" s="54">
        <v>331</v>
      </c>
    </row>
    <row r="3176" spans="2:3" ht="15">
      <c r="B3176" s="57">
        <v>39720</v>
      </c>
      <c r="C3176" s="54">
        <v>337</v>
      </c>
    </row>
    <row r="3177" spans="2:3" ht="15">
      <c r="B3177" s="57">
        <v>39717</v>
      </c>
      <c r="C3177" s="54">
        <v>296</v>
      </c>
    </row>
    <row r="3178" spans="2:3" ht="15">
      <c r="B3178" s="57">
        <v>39716</v>
      </c>
      <c r="C3178" s="54">
        <v>285</v>
      </c>
    </row>
    <row r="3179" spans="2:3" ht="15">
      <c r="B3179" s="57">
        <v>39715</v>
      </c>
      <c r="C3179" s="54">
        <v>296</v>
      </c>
    </row>
    <row r="3180" spans="2:3" ht="15">
      <c r="B3180" s="57">
        <v>39714</v>
      </c>
      <c r="C3180" s="54">
        <v>289</v>
      </c>
    </row>
    <row r="3181" spans="2:3" ht="15">
      <c r="B3181" s="57">
        <v>39713</v>
      </c>
      <c r="C3181" s="54">
        <v>278</v>
      </c>
    </row>
    <row r="3182" spans="2:3" ht="15">
      <c r="B3182" s="57">
        <v>39710</v>
      </c>
      <c r="C3182" s="54">
        <v>285</v>
      </c>
    </row>
    <row r="3183" spans="2:3" ht="15">
      <c r="B3183" s="57">
        <v>39709</v>
      </c>
      <c r="C3183" s="54">
        <v>339</v>
      </c>
    </row>
    <row r="3184" spans="2:3" ht="15">
      <c r="B3184" s="57">
        <v>39708</v>
      </c>
      <c r="C3184" s="54">
        <v>373</v>
      </c>
    </row>
    <row r="3185" spans="2:3" ht="15">
      <c r="B3185" s="57">
        <v>39707</v>
      </c>
      <c r="C3185" s="54">
        <v>350</v>
      </c>
    </row>
    <row r="3186" spans="2:3" ht="15">
      <c r="B3186" s="57">
        <v>39706</v>
      </c>
      <c r="C3186" s="54">
        <v>310</v>
      </c>
    </row>
    <row r="3187" spans="2:3" ht="15">
      <c r="B3187" s="57">
        <v>39703</v>
      </c>
      <c r="C3187" s="54">
        <v>268</v>
      </c>
    </row>
    <row r="3188" spans="2:3" ht="15">
      <c r="B3188" s="57">
        <v>39702</v>
      </c>
      <c r="C3188" s="54">
        <v>272</v>
      </c>
    </row>
    <row r="3189" spans="2:3" ht="15">
      <c r="B3189" s="57">
        <v>39701</v>
      </c>
      <c r="C3189" s="54">
        <v>268</v>
      </c>
    </row>
    <row r="3190" spans="2:3" ht="15">
      <c r="B3190" s="57">
        <v>39700</v>
      </c>
      <c r="C3190" s="54">
        <v>268</v>
      </c>
    </row>
    <row r="3191" spans="2:3" ht="15">
      <c r="B3191" s="57">
        <v>39699</v>
      </c>
      <c r="C3191" s="54">
        <v>254</v>
      </c>
    </row>
    <row r="3192" spans="2:3" ht="15">
      <c r="B3192" s="57">
        <v>39696</v>
      </c>
      <c r="C3192" s="54">
        <v>262</v>
      </c>
    </row>
    <row r="3193" spans="2:3" ht="15">
      <c r="B3193" s="57">
        <v>39695</v>
      </c>
      <c r="C3193" s="54">
        <v>259</v>
      </c>
    </row>
    <row r="3194" spans="2:3" ht="15">
      <c r="B3194" s="57">
        <v>39694</v>
      </c>
      <c r="C3194" s="54">
        <v>252</v>
      </c>
    </row>
    <row r="3195" spans="2:3" ht="15">
      <c r="B3195" s="57">
        <v>39693</v>
      </c>
      <c r="C3195" s="54">
        <v>246</v>
      </c>
    </row>
    <row r="3196" spans="2:3" ht="15">
      <c r="B3196" s="57">
        <v>39692</v>
      </c>
      <c r="C3196" s="54">
        <v>240</v>
      </c>
    </row>
    <row r="3197" spans="2:3" ht="15">
      <c r="B3197" s="57">
        <v>39689</v>
      </c>
      <c r="C3197" s="54">
        <v>240</v>
      </c>
    </row>
    <row r="3198" spans="2:3" ht="15">
      <c r="B3198" s="57">
        <v>39688</v>
      </c>
      <c r="C3198" s="54">
        <v>244</v>
      </c>
    </row>
    <row r="3199" spans="2:3" ht="15">
      <c r="B3199" s="57">
        <v>39687</v>
      </c>
      <c r="C3199" s="54">
        <v>248</v>
      </c>
    </row>
    <row r="3200" spans="2:3" ht="15">
      <c r="B3200" s="57">
        <v>39686</v>
      </c>
      <c r="C3200" s="54">
        <v>247</v>
      </c>
    </row>
    <row r="3201" spans="2:3" ht="15">
      <c r="B3201" s="57">
        <v>39685</v>
      </c>
      <c r="C3201" s="54">
        <v>247</v>
      </c>
    </row>
    <row r="3202" spans="2:3" ht="15">
      <c r="B3202" s="57">
        <v>39682</v>
      </c>
      <c r="C3202" s="54">
        <v>240</v>
      </c>
    </row>
    <row r="3203" spans="2:3" ht="15">
      <c r="B3203" s="57">
        <v>39681</v>
      </c>
      <c r="C3203" s="54">
        <v>241</v>
      </c>
    </row>
    <row r="3204" spans="2:3" ht="15">
      <c r="B3204" s="57">
        <v>39680</v>
      </c>
      <c r="C3204" s="54">
        <v>245</v>
      </c>
    </row>
    <row r="3205" spans="2:3" ht="15">
      <c r="B3205" s="57">
        <v>39679</v>
      </c>
      <c r="C3205" s="54">
        <v>241</v>
      </c>
    </row>
    <row r="3206" spans="2:3" ht="15">
      <c r="B3206" s="57">
        <v>39678</v>
      </c>
      <c r="C3206" s="54">
        <v>244</v>
      </c>
    </row>
    <row r="3207" spans="2:3" ht="15">
      <c r="B3207" s="57">
        <v>39675</v>
      </c>
      <c r="C3207" s="54">
        <v>239</v>
      </c>
    </row>
    <row r="3208" spans="2:3" ht="15">
      <c r="B3208" s="57">
        <v>39674</v>
      </c>
      <c r="C3208" s="54">
        <v>235</v>
      </c>
    </row>
    <row r="3209" spans="2:3" ht="15">
      <c r="B3209" s="57">
        <v>39673</v>
      </c>
      <c r="C3209" s="54">
        <v>231</v>
      </c>
    </row>
    <row r="3210" spans="2:3" ht="15">
      <c r="B3210" s="57">
        <v>39672</v>
      </c>
      <c r="C3210" s="54">
        <v>231</v>
      </c>
    </row>
    <row r="3211" spans="2:3" ht="15">
      <c r="B3211" s="57">
        <v>39671</v>
      </c>
      <c r="C3211" s="54">
        <v>225</v>
      </c>
    </row>
    <row r="3212" spans="2:3" ht="15">
      <c r="B3212" s="57">
        <v>39668</v>
      </c>
      <c r="C3212" s="54">
        <v>230</v>
      </c>
    </row>
    <row r="3213" spans="2:3" ht="15">
      <c r="B3213" s="57">
        <v>39667</v>
      </c>
      <c r="C3213" s="54">
        <v>229</v>
      </c>
    </row>
    <row r="3214" spans="2:3" ht="15">
      <c r="B3214" s="57">
        <v>39666</v>
      </c>
      <c r="C3214" s="54">
        <v>220</v>
      </c>
    </row>
    <row r="3215" spans="2:3" ht="15">
      <c r="B3215" s="57">
        <v>39665</v>
      </c>
      <c r="C3215" s="54">
        <v>224</v>
      </c>
    </row>
    <row r="3216" spans="2:3" ht="15">
      <c r="B3216" s="57">
        <v>39664</v>
      </c>
      <c r="C3216" s="54">
        <v>227</v>
      </c>
    </row>
    <row r="3217" spans="2:3" ht="15">
      <c r="B3217" s="57">
        <v>39661</v>
      </c>
      <c r="C3217" s="54">
        <v>228</v>
      </c>
    </row>
    <row r="3218" spans="2:3" ht="15">
      <c r="B3218" s="57">
        <v>39660</v>
      </c>
      <c r="C3218" s="54">
        <v>226</v>
      </c>
    </row>
    <row r="3219" spans="2:3" ht="15">
      <c r="B3219" s="57">
        <v>39659</v>
      </c>
      <c r="C3219" s="54">
        <v>221</v>
      </c>
    </row>
    <row r="3220" spans="2:3" ht="15">
      <c r="B3220" s="57">
        <v>39658</v>
      </c>
      <c r="C3220" s="54">
        <v>220</v>
      </c>
    </row>
    <row r="3221" spans="2:3" ht="15">
      <c r="B3221" s="57">
        <v>39657</v>
      </c>
      <c r="C3221" s="54">
        <v>222</v>
      </c>
    </row>
    <row r="3222" spans="2:3" ht="15">
      <c r="B3222" s="57">
        <v>39654</v>
      </c>
      <c r="C3222" s="54">
        <v>217</v>
      </c>
    </row>
    <row r="3223" spans="2:3" ht="15">
      <c r="B3223" s="57">
        <v>39653</v>
      </c>
      <c r="C3223" s="54">
        <v>225</v>
      </c>
    </row>
    <row r="3224" spans="2:3" ht="15">
      <c r="B3224" s="57">
        <v>39652</v>
      </c>
      <c r="C3224" s="54">
        <v>217</v>
      </c>
    </row>
    <row r="3225" spans="2:3" ht="15">
      <c r="B3225" s="57">
        <v>39651</v>
      </c>
      <c r="C3225" s="54">
        <v>223</v>
      </c>
    </row>
    <row r="3226" spans="2:3" ht="15">
      <c r="B3226" s="57">
        <v>39650</v>
      </c>
      <c r="C3226" s="54">
        <v>226</v>
      </c>
    </row>
    <row r="3227" spans="2:3" ht="15">
      <c r="B3227" s="57">
        <v>39647</v>
      </c>
      <c r="C3227" s="54">
        <v>226</v>
      </c>
    </row>
    <row r="3228" spans="2:3" ht="15">
      <c r="B3228" s="57">
        <v>39646</v>
      </c>
      <c r="C3228" s="54">
        <v>228</v>
      </c>
    </row>
    <row r="3229" spans="2:3" ht="15">
      <c r="B3229" s="57">
        <v>39645</v>
      </c>
      <c r="C3229" s="54">
        <v>239</v>
      </c>
    </row>
    <row r="3230" spans="2:3" ht="15">
      <c r="B3230" s="57">
        <v>39644</v>
      </c>
      <c r="C3230" s="54">
        <v>248</v>
      </c>
    </row>
    <row r="3231" spans="2:3" ht="15">
      <c r="B3231" s="57">
        <v>39643</v>
      </c>
      <c r="C3231" s="54">
        <v>249</v>
      </c>
    </row>
    <row r="3232" spans="2:3" ht="15">
      <c r="B3232" s="57">
        <v>39640</v>
      </c>
      <c r="C3232" s="54">
        <v>241</v>
      </c>
    </row>
    <row r="3233" spans="2:3" ht="15">
      <c r="B3233" s="57">
        <v>39639</v>
      </c>
      <c r="C3233" s="54">
        <v>249</v>
      </c>
    </row>
    <row r="3234" spans="2:3" ht="15">
      <c r="B3234" s="57">
        <v>39638</v>
      </c>
      <c r="C3234" s="54">
        <v>247</v>
      </c>
    </row>
    <row r="3235" spans="2:3" ht="15">
      <c r="B3235" s="57">
        <v>39637</v>
      </c>
      <c r="C3235" s="54">
        <v>244</v>
      </c>
    </row>
    <row r="3236" spans="2:3" ht="15">
      <c r="B3236" s="57">
        <v>39636</v>
      </c>
      <c r="C3236" s="54">
        <v>238</v>
      </c>
    </row>
    <row r="3237" spans="2:3" ht="15">
      <c r="B3237" s="57">
        <v>39633</v>
      </c>
      <c r="C3237" s="54">
        <v>235</v>
      </c>
    </row>
    <row r="3238" spans="2:3" ht="15">
      <c r="B3238" s="57">
        <v>39632</v>
      </c>
      <c r="C3238" s="54">
        <v>235</v>
      </c>
    </row>
    <row r="3239" spans="2:3" ht="15">
      <c r="B3239" s="57">
        <v>39631</v>
      </c>
      <c r="C3239" s="54">
        <v>235</v>
      </c>
    </row>
    <row r="3240" spans="2:3" ht="15">
      <c r="B3240" s="57">
        <v>39630</v>
      </c>
      <c r="C3240" s="54">
        <v>232</v>
      </c>
    </row>
    <row r="3241" spans="2:3" ht="15">
      <c r="B3241" s="57">
        <v>39629</v>
      </c>
      <c r="C3241" s="54">
        <v>228</v>
      </c>
    </row>
    <row r="3242" spans="2:3" ht="15">
      <c r="B3242" s="57">
        <v>39626</v>
      </c>
      <c r="C3242" s="54">
        <v>229</v>
      </c>
    </row>
    <row r="3243" spans="2:3" ht="15">
      <c r="B3243" s="57">
        <v>39625</v>
      </c>
      <c r="C3243" s="54">
        <v>221</v>
      </c>
    </row>
    <row r="3244" spans="2:3" ht="15">
      <c r="B3244" s="57">
        <v>39624</v>
      </c>
      <c r="C3244" s="54">
        <v>209</v>
      </c>
    </row>
    <row r="3245" spans="2:3" ht="15">
      <c r="B3245" s="57">
        <v>39623</v>
      </c>
      <c r="C3245" s="54">
        <v>206</v>
      </c>
    </row>
    <row r="3246" spans="2:3" ht="15">
      <c r="B3246" s="57">
        <v>39622</v>
      </c>
      <c r="C3246" s="54">
        <v>199</v>
      </c>
    </row>
    <row r="3247" spans="2:3" ht="15">
      <c r="B3247" s="57">
        <v>39619</v>
      </c>
      <c r="C3247" s="54">
        <v>197</v>
      </c>
    </row>
    <row r="3248" spans="2:3" ht="15">
      <c r="B3248" s="57">
        <v>39618</v>
      </c>
      <c r="C3248" s="54">
        <v>190</v>
      </c>
    </row>
    <row r="3249" spans="2:3" ht="15">
      <c r="B3249" s="57">
        <v>39617</v>
      </c>
      <c r="C3249" s="54">
        <v>194</v>
      </c>
    </row>
    <row r="3250" spans="2:3" ht="15">
      <c r="B3250" s="57">
        <v>39616</v>
      </c>
      <c r="C3250" s="54">
        <v>187</v>
      </c>
    </row>
    <row r="3251" spans="2:3" ht="15">
      <c r="B3251" s="57">
        <v>39615</v>
      </c>
      <c r="C3251" s="54">
        <v>188</v>
      </c>
    </row>
    <row r="3252" spans="2:3" ht="15">
      <c r="B3252" s="57">
        <v>39612</v>
      </c>
      <c r="C3252" s="54">
        <v>183</v>
      </c>
    </row>
    <row r="3253" spans="2:3" ht="15">
      <c r="B3253" s="57">
        <v>39611</v>
      </c>
      <c r="C3253" s="54">
        <v>186</v>
      </c>
    </row>
    <row r="3254" spans="2:3" ht="15">
      <c r="B3254" s="57">
        <v>39610</v>
      </c>
      <c r="C3254" s="54">
        <v>192</v>
      </c>
    </row>
    <row r="3255" spans="2:3" ht="15">
      <c r="B3255" s="57">
        <v>39609</v>
      </c>
      <c r="C3255" s="54">
        <v>184</v>
      </c>
    </row>
    <row r="3256" spans="2:3" ht="15">
      <c r="B3256" s="57">
        <v>39608</v>
      </c>
      <c r="C3256" s="54">
        <v>195</v>
      </c>
    </row>
    <row r="3257" spans="2:3" ht="15">
      <c r="B3257" s="57">
        <v>39605</v>
      </c>
      <c r="C3257" s="54">
        <v>190</v>
      </c>
    </row>
    <row r="3258" spans="2:3" ht="15">
      <c r="B3258" s="57">
        <v>39604</v>
      </c>
      <c r="C3258" s="54">
        <v>179</v>
      </c>
    </row>
    <row r="3259" spans="2:3" ht="15">
      <c r="B3259" s="57">
        <v>39603</v>
      </c>
      <c r="C3259" s="54">
        <v>180</v>
      </c>
    </row>
    <row r="3260" spans="2:3" ht="15">
      <c r="B3260" s="57">
        <v>39602</v>
      </c>
      <c r="C3260" s="54">
        <v>184</v>
      </c>
    </row>
    <row r="3261" spans="2:3" ht="15">
      <c r="B3261" s="57">
        <v>39601</v>
      </c>
      <c r="C3261" s="54">
        <v>179</v>
      </c>
    </row>
    <row r="3262" spans="2:3" ht="15">
      <c r="B3262" s="57">
        <v>39598</v>
      </c>
      <c r="C3262" s="54">
        <v>181</v>
      </c>
    </row>
    <row r="3263" spans="2:3" ht="15">
      <c r="B3263" s="57">
        <v>39597</v>
      </c>
      <c r="C3263" s="54">
        <v>191</v>
      </c>
    </row>
    <row r="3264" spans="2:3" ht="15">
      <c r="B3264" s="57">
        <v>39596</v>
      </c>
      <c r="C3264" s="54">
        <v>207</v>
      </c>
    </row>
    <row r="3265" spans="2:3" ht="15">
      <c r="B3265" s="57">
        <v>39595</v>
      </c>
      <c r="C3265" s="54">
        <v>208</v>
      </c>
    </row>
    <row r="3266" spans="2:3" ht="15">
      <c r="B3266" s="57">
        <v>39594</v>
      </c>
      <c r="C3266" s="54">
        <v>210</v>
      </c>
    </row>
    <row r="3267" spans="2:3" ht="15">
      <c r="B3267" s="57">
        <v>39591</v>
      </c>
      <c r="C3267" s="54">
        <v>210</v>
      </c>
    </row>
    <row r="3268" spans="2:3" ht="15">
      <c r="B3268" s="57">
        <v>39590</v>
      </c>
      <c r="C3268" s="54">
        <v>202</v>
      </c>
    </row>
    <row r="3269" spans="2:3" ht="15">
      <c r="B3269" s="57">
        <v>39589</v>
      </c>
      <c r="C3269" s="54">
        <v>208</v>
      </c>
    </row>
    <row r="3270" spans="2:3" ht="15">
      <c r="B3270" s="57">
        <v>39588</v>
      </c>
      <c r="C3270" s="54">
        <v>210</v>
      </c>
    </row>
    <row r="3271" spans="2:3" ht="15">
      <c r="B3271" s="57">
        <v>39587</v>
      </c>
      <c r="C3271" s="54">
        <v>206</v>
      </c>
    </row>
    <row r="3272" spans="2:3" ht="15">
      <c r="B3272" s="57">
        <v>39584</v>
      </c>
      <c r="C3272" s="54">
        <v>205</v>
      </c>
    </row>
    <row r="3273" spans="2:3" ht="15">
      <c r="B3273" s="57">
        <v>39583</v>
      </c>
      <c r="C3273" s="54">
        <v>210</v>
      </c>
    </row>
    <row r="3274" spans="2:3" ht="15">
      <c r="B3274" s="57">
        <v>39582</v>
      </c>
      <c r="C3274" s="54">
        <v>205</v>
      </c>
    </row>
    <row r="3275" spans="2:3" ht="15">
      <c r="B3275" s="57">
        <v>39581</v>
      </c>
      <c r="C3275" s="54">
        <v>205</v>
      </c>
    </row>
    <row r="3276" spans="2:3" ht="15">
      <c r="B3276" s="57">
        <v>39580</v>
      </c>
      <c r="C3276" s="54">
        <v>216</v>
      </c>
    </row>
    <row r="3277" spans="2:3" ht="15">
      <c r="B3277" s="57">
        <v>39577</v>
      </c>
      <c r="C3277" s="54">
        <v>216</v>
      </c>
    </row>
    <row r="3278" spans="2:3" ht="15">
      <c r="B3278" s="57">
        <v>39576</v>
      </c>
      <c r="C3278" s="54">
        <v>211</v>
      </c>
    </row>
    <row r="3279" spans="2:3" ht="15">
      <c r="B3279" s="57">
        <v>39575</v>
      </c>
      <c r="C3279" s="54">
        <v>204</v>
      </c>
    </row>
    <row r="3280" spans="2:3" ht="15">
      <c r="B3280" s="57">
        <v>39574</v>
      </c>
      <c r="C3280" s="54">
        <v>198</v>
      </c>
    </row>
    <row r="3281" spans="2:3" ht="15">
      <c r="B3281" s="57">
        <v>39573</v>
      </c>
      <c r="C3281" s="54">
        <v>201</v>
      </c>
    </row>
    <row r="3282" spans="2:3" ht="15">
      <c r="B3282" s="57">
        <v>39570</v>
      </c>
      <c r="C3282" s="54">
        <v>201</v>
      </c>
    </row>
    <row r="3283" spans="2:3" ht="15">
      <c r="B3283" s="57">
        <v>39569</v>
      </c>
      <c r="C3283" s="54">
        <v>207</v>
      </c>
    </row>
    <row r="3284" spans="2:3" ht="15">
      <c r="B3284" s="57">
        <v>39568</v>
      </c>
      <c r="C3284" s="54">
        <v>218</v>
      </c>
    </row>
    <row r="3285" spans="2:3" ht="15">
      <c r="B3285" s="57">
        <v>39567</v>
      </c>
      <c r="C3285" s="54">
        <v>225</v>
      </c>
    </row>
    <row r="3286" spans="2:3" ht="15">
      <c r="B3286" s="57">
        <v>39566</v>
      </c>
      <c r="C3286" s="54">
        <v>228</v>
      </c>
    </row>
    <row r="3287" spans="2:3" ht="15">
      <c r="B3287" s="57">
        <v>39563</v>
      </c>
      <c r="C3287" s="54">
        <v>225</v>
      </c>
    </row>
    <row r="3288" spans="2:3" ht="15">
      <c r="B3288" s="57">
        <v>39562</v>
      </c>
      <c r="C3288" s="54">
        <v>228</v>
      </c>
    </row>
    <row r="3289" spans="2:3" ht="15">
      <c r="B3289" s="57">
        <v>39561</v>
      </c>
      <c r="C3289" s="54">
        <v>233</v>
      </c>
    </row>
    <row r="3290" spans="2:3" ht="15">
      <c r="B3290" s="57">
        <v>39560</v>
      </c>
      <c r="C3290" s="54">
        <v>234</v>
      </c>
    </row>
    <row r="3291" spans="2:3" ht="15">
      <c r="B3291" s="57">
        <v>39559</v>
      </c>
      <c r="C3291" s="54">
        <v>235</v>
      </c>
    </row>
    <row r="3292" spans="2:3" ht="15">
      <c r="B3292" s="57">
        <v>39556</v>
      </c>
      <c r="C3292" s="54">
        <v>229</v>
      </c>
    </row>
    <row r="3293" spans="2:3" ht="15">
      <c r="B3293" s="57">
        <v>39555</v>
      </c>
      <c r="C3293" s="54">
        <v>230</v>
      </c>
    </row>
    <row r="3294" spans="2:3" ht="15">
      <c r="B3294" s="57">
        <v>39554</v>
      </c>
      <c r="C3294" s="54">
        <v>228</v>
      </c>
    </row>
    <row r="3295" spans="2:3" ht="15">
      <c r="B3295" s="57">
        <v>39553</v>
      </c>
      <c r="C3295" s="54">
        <v>245</v>
      </c>
    </row>
    <row r="3296" spans="2:3" ht="15">
      <c r="B3296" s="57">
        <v>39552</v>
      </c>
      <c r="C3296" s="54">
        <v>252</v>
      </c>
    </row>
    <row r="3297" spans="2:3" ht="15">
      <c r="B3297" s="57">
        <v>39549</v>
      </c>
      <c r="C3297" s="54">
        <v>256</v>
      </c>
    </row>
    <row r="3298" spans="2:3" ht="15">
      <c r="B3298" s="57">
        <v>39548</v>
      </c>
      <c r="C3298" s="54">
        <v>256</v>
      </c>
    </row>
    <row r="3299" spans="2:3" ht="15">
      <c r="B3299" s="57">
        <v>39547</v>
      </c>
      <c r="C3299" s="54">
        <v>264</v>
      </c>
    </row>
    <row r="3300" spans="2:3" ht="15">
      <c r="B3300" s="57">
        <v>39546</v>
      </c>
      <c r="C3300" s="54">
        <v>256</v>
      </c>
    </row>
    <row r="3301" spans="2:3" ht="15">
      <c r="B3301" s="57">
        <v>39545</v>
      </c>
      <c r="C3301" s="54">
        <v>258</v>
      </c>
    </row>
    <row r="3302" spans="2:3" ht="15">
      <c r="B3302" s="57">
        <v>39542</v>
      </c>
      <c r="C3302" s="54">
        <v>265</v>
      </c>
    </row>
    <row r="3303" spans="2:3" ht="15">
      <c r="B3303" s="57">
        <v>39541</v>
      </c>
      <c r="C3303" s="54">
        <v>263</v>
      </c>
    </row>
    <row r="3304" spans="2:3" ht="15">
      <c r="B3304" s="57">
        <v>39540</v>
      </c>
      <c r="C3304" s="54">
        <v>268</v>
      </c>
    </row>
    <row r="3305" spans="2:3" ht="15">
      <c r="B3305" s="57">
        <v>39539</v>
      </c>
      <c r="C3305" s="54">
        <v>273</v>
      </c>
    </row>
    <row r="3306" spans="2:3" ht="15">
      <c r="B3306" s="57">
        <v>39538</v>
      </c>
      <c r="C3306" s="54">
        <v>284</v>
      </c>
    </row>
    <row r="3307" spans="2:3" ht="15">
      <c r="B3307" s="57">
        <v>39535</v>
      </c>
      <c r="C3307" s="54">
        <v>278</v>
      </c>
    </row>
    <row r="3308" spans="2:3" ht="15">
      <c r="B3308" s="57">
        <v>39534</v>
      </c>
      <c r="C3308" s="54">
        <v>273</v>
      </c>
    </row>
    <row r="3309" spans="2:3" ht="15">
      <c r="B3309" s="57">
        <v>39533</v>
      </c>
      <c r="C3309" s="54">
        <v>277</v>
      </c>
    </row>
    <row r="3310" spans="2:3" ht="15">
      <c r="B3310" s="57">
        <v>39532</v>
      </c>
      <c r="C3310" s="54">
        <v>275</v>
      </c>
    </row>
    <row r="3311" spans="2:3" ht="15">
      <c r="B3311" s="57">
        <v>39531</v>
      </c>
      <c r="C3311" s="54">
        <v>273</v>
      </c>
    </row>
    <row r="3312" spans="2:3" ht="15">
      <c r="B3312" s="57">
        <v>39527</v>
      </c>
      <c r="C3312" s="54">
        <v>291</v>
      </c>
    </row>
    <row r="3313" spans="2:3" ht="15">
      <c r="B3313" s="57">
        <v>39526</v>
      </c>
      <c r="C3313" s="54">
        <v>290</v>
      </c>
    </row>
    <row r="3314" spans="2:3" ht="15">
      <c r="B3314" s="57">
        <v>39525</v>
      </c>
      <c r="C3314" s="54">
        <v>285</v>
      </c>
    </row>
    <row r="3315" spans="2:3" ht="15">
      <c r="B3315" s="57">
        <v>39524</v>
      </c>
      <c r="C3315" s="54">
        <v>305</v>
      </c>
    </row>
    <row r="3316" spans="2:3" ht="15">
      <c r="B3316" s="57">
        <v>39521</v>
      </c>
      <c r="C3316" s="54">
        <v>289</v>
      </c>
    </row>
    <row r="3317" spans="2:3" ht="15">
      <c r="B3317" s="57">
        <v>39520</v>
      </c>
      <c r="C3317" s="54">
        <v>277</v>
      </c>
    </row>
    <row r="3318" spans="2:3" ht="15">
      <c r="B3318" s="57">
        <v>39519</v>
      </c>
      <c r="C3318" s="54">
        <v>272</v>
      </c>
    </row>
    <row r="3319" spans="2:3" ht="15">
      <c r="B3319" s="57">
        <v>39518</v>
      </c>
      <c r="C3319" s="54">
        <v>265</v>
      </c>
    </row>
    <row r="3320" spans="2:3" ht="15">
      <c r="B3320" s="57">
        <v>39517</v>
      </c>
      <c r="C3320" s="54">
        <v>284</v>
      </c>
    </row>
    <row r="3321" spans="2:3" ht="15">
      <c r="B3321" s="57">
        <v>39514</v>
      </c>
      <c r="C3321" s="54">
        <v>273</v>
      </c>
    </row>
    <row r="3322" spans="2:3" ht="15">
      <c r="B3322" s="57">
        <v>39513</v>
      </c>
      <c r="C3322" s="54">
        <v>257</v>
      </c>
    </row>
    <row r="3323" spans="2:3" ht="15">
      <c r="B3323" s="57">
        <v>39512</v>
      </c>
      <c r="C3323" s="54">
        <v>252</v>
      </c>
    </row>
    <row r="3324" spans="2:3" ht="15">
      <c r="B3324" s="57">
        <v>39511</v>
      </c>
      <c r="C3324" s="54">
        <v>258</v>
      </c>
    </row>
    <row r="3325" spans="2:3" ht="15">
      <c r="B3325" s="57">
        <v>39510</v>
      </c>
      <c r="C3325" s="54">
        <v>267</v>
      </c>
    </row>
    <row r="3326" spans="2:3" ht="15">
      <c r="B3326" s="57">
        <v>39507</v>
      </c>
      <c r="C3326" s="54">
        <v>265</v>
      </c>
    </row>
    <row r="3327" spans="2:3" ht="15">
      <c r="B3327" s="57">
        <v>39506</v>
      </c>
      <c r="C3327" s="54">
        <v>255</v>
      </c>
    </row>
    <row r="3328" spans="2:3" ht="15">
      <c r="B3328" s="57">
        <v>39505</v>
      </c>
      <c r="C3328" s="54">
        <v>240</v>
      </c>
    </row>
    <row r="3329" spans="2:3" ht="15">
      <c r="B3329" s="57">
        <v>39504</v>
      </c>
      <c r="C3329" s="54">
        <v>238</v>
      </c>
    </row>
    <row r="3330" spans="2:3" ht="15">
      <c r="B3330" s="57">
        <v>39503</v>
      </c>
      <c r="C3330" s="54">
        <v>239</v>
      </c>
    </row>
    <row r="3331" spans="2:3" ht="15">
      <c r="B3331" s="57">
        <v>39500</v>
      </c>
      <c r="C3331" s="54">
        <v>248</v>
      </c>
    </row>
    <row r="3332" spans="2:3" ht="15">
      <c r="B3332" s="57">
        <v>39499</v>
      </c>
      <c r="C3332" s="54">
        <v>255</v>
      </c>
    </row>
    <row r="3333" spans="2:3" ht="15">
      <c r="B3333" s="57">
        <v>39498</v>
      </c>
      <c r="C3333" s="54">
        <v>252</v>
      </c>
    </row>
    <row r="3334" spans="2:3" ht="15">
      <c r="B3334" s="57">
        <v>39497</v>
      </c>
      <c r="C3334" s="54">
        <v>261</v>
      </c>
    </row>
    <row r="3335" spans="2:3" ht="15">
      <c r="B3335" s="57">
        <v>39496</v>
      </c>
      <c r="C3335" s="54">
        <v>261</v>
      </c>
    </row>
    <row r="3336" spans="2:3" ht="15">
      <c r="B3336" s="57">
        <v>39493</v>
      </c>
      <c r="C3336" s="54">
        <v>261</v>
      </c>
    </row>
    <row r="3337" spans="2:3" ht="15">
      <c r="B3337" s="57">
        <v>39492</v>
      </c>
      <c r="C3337" s="54">
        <v>252</v>
      </c>
    </row>
    <row r="3338" spans="2:3" ht="15">
      <c r="B3338" s="57">
        <v>39491</v>
      </c>
      <c r="C3338" s="54">
        <v>258</v>
      </c>
    </row>
    <row r="3339" spans="2:3" ht="15">
      <c r="B3339" s="57">
        <v>39490</v>
      </c>
      <c r="C3339" s="54">
        <v>263</v>
      </c>
    </row>
    <row r="3340" spans="2:3" ht="15">
      <c r="B3340" s="57">
        <v>39489</v>
      </c>
      <c r="C3340" s="54">
        <v>273</v>
      </c>
    </row>
    <row r="3341" spans="2:3" ht="15">
      <c r="B3341" s="57">
        <v>39486</v>
      </c>
      <c r="C3341" s="54">
        <v>273</v>
      </c>
    </row>
    <row r="3342" spans="2:3" ht="15">
      <c r="B3342" s="57">
        <v>39485</v>
      </c>
      <c r="C3342" s="54">
        <v>257</v>
      </c>
    </row>
    <row r="3343" spans="2:3" ht="15">
      <c r="B3343" s="57">
        <v>39484</v>
      </c>
      <c r="C3343" s="54">
        <v>265</v>
      </c>
    </row>
    <row r="3344" spans="2:3" ht="15">
      <c r="B3344" s="57">
        <v>39483</v>
      </c>
      <c r="C3344" s="54">
        <v>265</v>
      </c>
    </row>
    <row r="3345" spans="2:3" ht="15">
      <c r="B3345" s="57">
        <v>39482</v>
      </c>
      <c r="C3345" s="54">
        <v>253</v>
      </c>
    </row>
    <row r="3346" spans="2:3" ht="15">
      <c r="B3346" s="57">
        <v>39479</v>
      </c>
      <c r="C3346" s="54">
        <v>259</v>
      </c>
    </row>
    <row r="3347" spans="2:3" ht="15">
      <c r="B3347" s="57">
        <v>39478</v>
      </c>
      <c r="C3347" s="54">
        <v>255</v>
      </c>
    </row>
    <row r="3348" spans="2:3" ht="15">
      <c r="B3348" s="57">
        <v>39477</v>
      </c>
      <c r="C3348" s="54">
        <v>244</v>
      </c>
    </row>
    <row r="3349" spans="2:3" ht="15">
      <c r="B3349" s="57">
        <v>39476</v>
      </c>
      <c r="C3349" s="54">
        <v>253</v>
      </c>
    </row>
    <row r="3350" spans="2:3" ht="15">
      <c r="B3350" s="57">
        <v>39475</v>
      </c>
      <c r="C3350" s="54">
        <v>259</v>
      </c>
    </row>
    <row r="3351" spans="2:3" ht="15">
      <c r="B3351" s="57">
        <v>39474</v>
      </c>
      <c r="C3351" s="54">
        <v>258</v>
      </c>
    </row>
    <row r="3352" spans="2:3" ht="15">
      <c r="B3352" s="57">
        <v>39472</v>
      </c>
      <c r="C3352" s="54">
        <v>258</v>
      </c>
    </row>
    <row r="3353" spans="2:3" ht="15">
      <c r="B3353" s="57">
        <v>39471</v>
      </c>
      <c r="C3353" s="54">
        <v>252</v>
      </c>
    </row>
    <row r="3354" spans="2:3" ht="15">
      <c r="B3354" s="57">
        <v>39470</v>
      </c>
      <c r="C3354" s="54">
        <v>275</v>
      </c>
    </row>
    <row r="3355" spans="2:3" ht="15">
      <c r="B3355" s="57">
        <v>39469</v>
      </c>
      <c r="C3355" s="54">
        <v>269</v>
      </c>
    </row>
    <row r="3356" spans="2:3" ht="15">
      <c r="B3356" s="57">
        <v>39468</v>
      </c>
      <c r="C3356" s="54">
        <v>252</v>
      </c>
    </row>
    <row r="3357" spans="2:3" ht="15">
      <c r="B3357" s="57">
        <v>39465</v>
      </c>
      <c r="C3357" s="54">
        <v>252</v>
      </c>
    </row>
    <row r="3358" spans="2:3" ht="15">
      <c r="B3358" s="57">
        <v>39464</v>
      </c>
      <c r="C3358" s="54">
        <v>248</v>
      </c>
    </row>
    <row r="3359" spans="2:3" ht="15">
      <c r="B3359" s="57">
        <v>39463</v>
      </c>
      <c r="C3359" s="54">
        <v>236</v>
      </c>
    </row>
    <row r="3360" spans="2:3" ht="15">
      <c r="B3360" s="57">
        <v>39462</v>
      </c>
      <c r="C3360" s="54">
        <v>238</v>
      </c>
    </row>
    <row r="3361" spans="2:3" ht="15">
      <c r="B3361" s="57">
        <v>39461</v>
      </c>
      <c r="C3361" s="54">
        <v>231</v>
      </c>
    </row>
    <row r="3362" spans="2:3" ht="15">
      <c r="B3362" s="57">
        <v>39458</v>
      </c>
      <c r="C3362" s="54">
        <v>231</v>
      </c>
    </row>
    <row r="3363" spans="2:3" ht="15">
      <c r="B3363" s="57">
        <v>39457</v>
      </c>
      <c r="C3363" s="54">
        <v>226</v>
      </c>
    </row>
    <row r="3364" spans="2:3" ht="15">
      <c r="B3364" s="57">
        <v>39456</v>
      </c>
      <c r="C3364" s="54">
        <v>238</v>
      </c>
    </row>
    <row r="3365" spans="2:3" ht="15">
      <c r="B3365" s="57">
        <v>39455</v>
      </c>
      <c r="C3365" s="54">
        <v>225</v>
      </c>
    </row>
    <row r="3366" spans="2:3" ht="15">
      <c r="B3366" s="57">
        <v>39454</v>
      </c>
      <c r="C3366" s="54">
        <v>229</v>
      </c>
    </row>
    <row r="3367" spans="2:3" ht="15">
      <c r="B3367" s="57">
        <v>39451</v>
      </c>
      <c r="C3367" s="54">
        <v>231</v>
      </c>
    </row>
    <row r="3368" spans="2:3" ht="15">
      <c r="B3368" s="57">
        <v>39450</v>
      </c>
      <c r="C3368" s="54">
        <v>226</v>
      </c>
    </row>
    <row r="3369" spans="2:3" ht="15">
      <c r="B3369" s="57">
        <v>39449</v>
      </c>
      <c r="C3369" s="54">
        <v>227</v>
      </c>
    </row>
    <row r="3370" spans="2:3" ht="15">
      <c r="B3370" s="57">
        <v>39447</v>
      </c>
      <c r="C3370" s="54">
        <v>221</v>
      </c>
    </row>
    <row r="3371" spans="2:3" ht="15">
      <c r="B3371" s="57">
        <v>39444</v>
      </c>
      <c r="C3371" s="54">
        <v>213</v>
      </c>
    </row>
    <row r="3372" spans="2:3" ht="15">
      <c r="B3372" s="57">
        <v>39443</v>
      </c>
      <c r="C3372" s="54">
        <v>205</v>
      </c>
    </row>
    <row r="3373" spans="2:3" ht="15">
      <c r="B3373" s="57">
        <v>39442</v>
      </c>
      <c r="C3373" s="54">
        <v>203</v>
      </c>
    </row>
    <row r="3374" spans="2:3" ht="15">
      <c r="B3374" s="57">
        <v>39440</v>
      </c>
      <c r="C3374" s="54">
        <v>207</v>
      </c>
    </row>
    <row r="3375" spans="2:3" ht="15">
      <c r="B3375" s="57">
        <v>39437</v>
      </c>
      <c r="C3375" s="54">
        <v>214</v>
      </c>
    </row>
    <row r="3376" spans="2:3" ht="15">
      <c r="B3376" s="57">
        <v>39436</v>
      </c>
      <c r="C3376" s="54">
        <v>228</v>
      </c>
    </row>
    <row r="3377" spans="2:3" ht="15">
      <c r="B3377" s="57">
        <v>39435</v>
      </c>
      <c r="C3377" s="54">
        <v>223</v>
      </c>
    </row>
    <row r="3378" spans="2:3" ht="15">
      <c r="B3378" s="57">
        <v>39434</v>
      </c>
      <c r="C3378" s="54">
        <v>217</v>
      </c>
    </row>
    <row r="3379" spans="2:3" ht="15">
      <c r="B3379" s="57">
        <v>39433</v>
      </c>
      <c r="C3379" s="54">
        <v>212</v>
      </c>
    </row>
    <row r="3380" spans="2:3" ht="15">
      <c r="B3380" s="57">
        <v>39430</v>
      </c>
      <c r="C3380" s="54">
        <v>202</v>
      </c>
    </row>
    <row r="3381" spans="2:3" ht="15">
      <c r="B3381" s="57">
        <v>39429</v>
      </c>
      <c r="C3381" s="54">
        <v>205</v>
      </c>
    </row>
    <row r="3382" spans="2:3" ht="15">
      <c r="B3382" s="57">
        <v>39428</v>
      </c>
      <c r="C3382" s="54">
        <v>214</v>
      </c>
    </row>
    <row r="3383" spans="2:3" ht="15">
      <c r="B3383" s="57">
        <v>39427</v>
      </c>
      <c r="C3383" s="54">
        <v>216</v>
      </c>
    </row>
    <row r="3384" spans="2:3" ht="15">
      <c r="B3384" s="57">
        <v>39426</v>
      </c>
      <c r="C3384" s="54">
        <v>205</v>
      </c>
    </row>
    <row r="3385" spans="2:3" ht="15">
      <c r="B3385" s="57">
        <v>39423</v>
      </c>
      <c r="C3385" s="54">
        <v>211</v>
      </c>
    </row>
    <row r="3386" spans="2:3" ht="15">
      <c r="B3386" s="57">
        <v>39422</v>
      </c>
      <c r="C3386" s="54">
        <v>218</v>
      </c>
    </row>
    <row r="3387" spans="2:3" ht="15">
      <c r="B3387" s="57">
        <v>39421</v>
      </c>
      <c r="C3387" s="54">
        <v>227</v>
      </c>
    </row>
    <row r="3388" spans="2:3" ht="15">
      <c r="B3388" s="57">
        <v>39420</v>
      </c>
      <c r="C3388" s="54">
        <v>231</v>
      </c>
    </row>
    <row r="3389" spans="2:3" ht="15">
      <c r="B3389" s="57">
        <v>39419</v>
      </c>
      <c r="C3389" s="54">
        <v>230</v>
      </c>
    </row>
    <row r="3390" spans="2:3" ht="15">
      <c r="B3390" s="57">
        <v>39416</v>
      </c>
      <c r="C3390" s="54">
        <v>213</v>
      </c>
    </row>
    <row r="3391" spans="2:3" ht="15">
      <c r="B3391" s="57">
        <v>39415</v>
      </c>
      <c r="C3391" s="54">
        <v>233</v>
      </c>
    </row>
    <row r="3392" spans="2:3" ht="15">
      <c r="B3392" s="57">
        <v>39414</v>
      </c>
      <c r="C3392" s="54">
        <v>229</v>
      </c>
    </row>
    <row r="3393" spans="2:3" ht="15">
      <c r="B3393" s="57">
        <v>39413</v>
      </c>
      <c r="C3393" s="54">
        <v>246</v>
      </c>
    </row>
    <row r="3394" spans="2:3" ht="15">
      <c r="B3394" s="57">
        <v>39412</v>
      </c>
      <c r="C3394" s="54">
        <v>254</v>
      </c>
    </row>
    <row r="3395" spans="2:3" ht="15">
      <c r="B3395" s="57">
        <v>39409</v>
      </c>
      <c r="C3395" s="54">
        <v>233</v>
      </c>
    </row>
    <row r="3396" spans="2:3" ht="15">
      <c r="B3396" s="57">
        <v>39408</v>
      </c>
      <c r="C3396" s="54">
        <v>234</v>
      </c>
    </row>
    <row r="3397" spans="2:3" ht="15">
      <c r="B3397" s="57">
        <v>39407</v>
      </c>
      <c r="C3397" s="54">
        <v>234</v>
      </c>
    </row>
    <row r="3398" spans="2:3" ht="15">
      <c r="B3398" s="57">
        <v>39406</v>
      </c>
      <c r="C3398" s="54">
        <v>221</v>
      </c>
    </row>
    <row r="3399" spans="2:3" ht="15">
      <c r="B3399" s="57">
        <v>39405</v>
      </c>
      <c r="C3399" s="54">
        <v>220</v>
      </c>
    </row>
    <row r="3400" spans="2:3" ht="15">
      <c r="B3400" s="57">
        <v>39402</v>
      </c>
      <c r="C3400" s="54">
        <v>210</v>
      </c>
    </row>
    <row r="3401" spans="2:3" ht="15">
      <c r="B3401" s="57">
        <v>39401</v>
      </c>
      <c r="C3401" s="54">
        <v>202</v>
      </c>
    </row>
    <row r="3402" spans="2:3" ht="15">
      <c r="B3402" s="57">
        <v>39400</v>
      </c>
      <c r="C3402" s="54">
        <v>197</v>
      </c>
    </row>
    <row r="3403" spans="2:3" ht="15">
      <c r="B3403" s="57">
        <v>39399</v>
      </c>
      <c r="C3403" s="54">
        <v>202</v>
      </c>
    </row>
    <row r="3404" spans="2:3" ht="15">
      <c r="B3404" s="57">
        <v>39398</v>
      </c>
      <c r="C3404" s="54">
        <v>202</v>
      </c>
    </row>
    <row r="3405" spans="2:3" ht="15">
      <c r="B3405" s="57">
        <v>39395</v>
      </c>
      <c r="C3405" s="54">
        <v>202</v>
      </c>
    </row>
    <row r="3406" spans="2:3" ht="15">
      <c r="B3406" s="57">
        <v>39394</v>
      </c>
      <c r="C3406" s="54">
        <v>200</v>
      </c>
    </row>
    <row r="3407" spans="2:3" ht="15">
      <c r="B3407" s="57">
        <v>39393</v>
      </c>
      <c r="C3407" s="54">
        <v>191</v>
      </c>
    </row>
    <row r="3408" spans="2:3" ht="15">
      <c r="B3408" s="57">
        <v>39392</v>
      </c>
      <c r="C3408" s="54">
        <v>184</v>
      </c>
    </row>
    <row r="3409" spans="2:3" ht="15">
      <c r="B3409" s="57">
        <v>39391</v>
      </c>
      <c r="C3409" s="54">
        <v>186</v>
      </c>
    </row>
    <row r="3410" spans="2:3" ht="15">
      <c r="B3410" s="57">
        <v>39388</v>
      </c>
      <c r="C3410" s="54">
        <v>187</v>
      </c>
    </row>
    <row r="3411" spans="2:3" ht="15">
      <c r="B3411" s="57">
        <v>39387</v>
      </c>
      <c r="C3411" s="54">
        <v>179</v>
      </c>
    </row>
    <row r="3412" spans="2:3" ht="15">
      <c r="B3412" s="57">
        <v>39386</v>
      </c>
      <c r="C3412" s="54">
        <v>167</v>
      </c>
    </row>
    <row r="3413" spans="2:3" ht="15">
      <c r="B3413" s="57">
        <v>39385</v>
      </c>
      <c r="C3413" s="54">
        <v>175</v>
      </c>
    </row>
    <row r="3414" spans="2:3" ht="15">
      <c r="B3414" s="57">
        <v>39384</v>
      </c>
      <c r="C3414" s="54">
        <v>176</v>
      </c>
    </row>
    <row r="3415" spans="2:3" ht="15">
      <c r="B3415" s="57">
        <v>39381</v>
      </c>
      <c r="C3415" s="54">
        <v>177</v>
      </c>
    </row>
    <row r="3416" spans="2:3" ht="15">
      <c r="B3416" s="57">
        <v>39380</v>
      </c>
      <c r="C3416" s="54">
        <v>180</v>
      </c>
    </row>
    <row r="3417" spans="2:3" ht="15">
      <c r="B3417" s="57">
        <v>39379</v>
      </c>
      <c r="C3417" s="54">
        <v>183</v>
      </c>
    </row>
    <row r="3418" spans="2:3" ht="15">
      <c r="B3418" s="57">
        <v>39378</v>
      </c>
      <c r="C3418" s="54">
        <v>177</v>
      </c>
    </row>
    <row r="3419" spans="2:3" ht="15">
      <c r="B3419" s="57">
        <v>39377</v>
      </c>
      <c r="C3419" s="54">
        <v>179</v>
      </c>
    </row>
    <row r="3420" spans="2:3" ht="15">
      <c r="B3420" s="57">
        <v>39374</v>
      </c>
      <c r="C3420" s="54">
        <v>177</v>
      </c>
    </row>
    <row r="3421" spans="2:3" ht="15">
      <c r="B3421" s="57">
        <v>39373</v>
      </c>
      <c r="C3421" s="54">
        <v>167</v>
      </c>
    </row>
    <row r="3422" spans="2:3" ht="15">
      <c r="B3422" s="57">
        <v>39372</v>
      </c>
      <c r="C3422" s="54">
        <v>170</v>
      </c>
    </row>
    <row r="3423" spans="2:3" ht="15">
      <c r="B3423" s="57">
        <v>39371</v>
      </c>
      <c r="C3423" s="54">
        <v>161</v>
      </c>
    </row>
    <row r="3424" spans="2:3" ht="15">
      <c r="B3424" s="57">
        <v>39370</v>
      </c>
      <c r="C3424" s="54">
        <v>160</v>
      </c>
    </row>
    <row r="3425" spans="2:3" ht="15">
      <c r="B3425" s="57">
        <v>39367</v>
      </c>
      <c r="C3425" s="54">
        <v>158</v>
      </c>
    </row>
    <row r="3426" spans="2:3" ht="15">
      <c r="B3426" s="57">
        <v>39366</v>
      </c>
      <c r="C3426" s="54">
        <v>161</v>
      </c>
    </row>
    <row r="3427" spans="2:3" ht="15">
      <c r="B3427" s="57">
        <v>39365</v>
      </c>
      <c r="C3427" s="54">
        <v>162</v>
      </c>
    </row>
    <row r="3428" spans="2:3" ht="15">
      <c r="B3428" s="57">
        <v>39364</v>
      </c>
      <c r="C3428" s="54">
        <v>161</v>
      </c>
    </row>
    <row r="3429" spans="2:3" ht="15">
      <c r="B3429" s="57">
        <v>39363</v>
      </c>
      <c r="C3429" s="54">
        <v>165</v>
      </c>
    </row>
    <row r="3430" spans="2:3" ht="15">
      <c r="B3430" s="57">
        <v>39360</v>
      </c>
      <c r="C3430" s="54">
        <v>165</v>
      </c>
    </row>
    <row r="3431" spans="2:3" ht="15">
      <c r="B3431" s="57">
        <v>39359</v>
      </c>
      <c r="C3431" s="54">
        <v>171</v>
      </c>
    </row>
    <row r="3432" spans="2:3" ht="15">
      <c r="B3432" s="57">
        <v>39358</v>
      </c>
      <c r="C3432" s="54">
        <v>170</v>
      </c>
    </row>
    <row r="3433" spans="2:3" ht="15">
      <c r="B3433" s="57">
        <v>39357</v>
      </c>
      <c r="C3433" s="54">
        <v>173</v>
      </c>
    </row>
    <row r="3434" spans="2:3" ht="15">
      <c r="B3434" s="57">
        <v>39356</v>
      </c>
      <c r="C3434" s="54">
        <v>173</v>
      </c>
    </row>
    <row r="3435" spans="2:3" ht="15">
      <c r="B3435" s="57">
        <v>39353</v>
      </c>
      <c r="C3435" s="54">
        <v>173</v>
      </c>
    </row>
    <row r="3436" spans="2:3" ht="15">
      <c r="B3436" s="57">
        <v>39352</v>
      </c>
      <c r="C3436" s="54">
        <v>176</v>
      </c>
    </row>
    <row r="3437" spans="2:3" ht="15">
      <c r="B3437" s="57">
        <v>39351</v>
      </c>
      <c r="C3437" s="54">
        <v>172</v>
      </c>
    </row>
    <row r="3438" spans="2:3" ht="15">
      <c r="B3438" s="57">
        <v>39350</v>
      </c>
      <c r="C3438" s="54">
        <v>173</v>
      </c>
    </row>
    <row r="3439" spans="2:3" ht="15">
      <c r="B3439" s="57">
        <v>39349</v>
      </c>
      <c r="C3439" s="54">
        <v>174</v>
      </c>
    </row>
    <row r="3440" spans="2:3" ht="15">
      <c r="B3440" s="57">
        <v>39346</v>
      </c>
      <c r="C3440" s="54">
        <v>172</v>
      </c>
    </row>
    <row r="3441" spans="2:3" ht="15">
      <c r="B3441" s="57">
        <v>39345</v>
      </c>
      <c r="C3441" s="54">
        <v>172</v>
      </c>
    </row>
    <row r="3442" spans="2:3" ht="15">
      <c r="B3442" s="57">
        <v>39344</v>
      </c>
      <c r="C3442" s="54">
        <v>177</v>
      </c>
    </row>
    <row r="3443" spans="2:3" ht="15">
      <c r="B3443" s="57">
        <v>39343</v>
      </c>
      <c r="C3443" s="54">
        <v>188</v>
      </c>
    </row>
    <row r="3444" spans="2:3" ht="15">
      <c r="B3444" s="57">
        <v>39342</v>
      </c>
      <c r="C3444" s="54">
        <v>199</v>
      </c>
    </row>
    <row r="3445" spans="2:3" ht="15">
      <c r="B3445" s="57">
        <v>39339</v>
      </c>
      <c r="C3445" s="54">
        <v>198</v>
      </c>
    </row>
    <row r="3446" spans="2:3" ht="15">
      <c r="B3446" s="57">
        <v>39338</v>
      </c>
      <c r="C3446" s="54">
        <v>199</v>
      </c>
    </row>
    <row r="3447" spans="2:3" ht="15">
      <c r="B3447" s="57">
        <v>39337</v>
      </c>
      <c r="C3447" s="54">
        <v>207</v>
      </c>
    </row>
    <row r="3448" spans="2:3" ht="15">
      <c r="B3448" s="57">
        <v>39336</v>
      </c>
      <c r="C3448" s="54">
        <v>210</v>
      </c>
    </row>
    <row r="3449" spans="2:3" ht="15">
      <c r="B3449" s="57">
        <v>39335</v>
      </c>
      <c r="C3449" s="54">
        <v>219</v>
      </c>
    </row>
    <row r="3450" spans="2:3" ht="15">
      <c r="B3450" s="57">
        <v>39332</v>
      </c>
      <c r="C3450" s="54">
        <v>212</v>
      </c>
    </row>
    <row r="3451" spans="2:3" ht="15">
      <c r="B3451" s="57">
        <v>39331</v>
      </c>
      <c r="C3451" s="54">
        <v>204</v>
      </c>
    </row>
    <row r="3452" spans="2:3" ht="15">
      <c r="B3452" s="57">
        <v>39330</v>
      </c>
      <c r="C3452" s="54">
        <v>206</v>
      </c>
    </row>
    <row r="3453" spans="2:3" ht="15">
      <c r="B3453" s="57">
        <v>39329</v>
      </c>
      <c r="C3453" s="54">
        <v>196</v>
      </c>
    </row>
    <row r="3454" spans="2:3" ht="15">
      <c r="B3454" s="57">
        <v>39328</v>
      </c>
      <c r="C3454" s="54">
        <v>195</v>
      </c>
    </row>
    <row r="3455" spans="2:3" ht="15">
      <c r="B3455" s="57">
        <v>39325</v>
      </c>
      <c r="C3455" s="54">
        <v>195</v>
      </c>
    </row>
    <row r="3456" spans="2:3" ht="15">
      <c r="B3456" s="57">
        <v>39324</v>
      </c>
      <c r="C3456" s="54">
        <v>206</v>
      </c>
    </row>
    <row r="3457" spans="2:3" ht="15">
      <c r="B3457" s="57">
        <v>39323</v>
      </c>
      <c r="C3457" s="54">
        <v>200</v>
      </c>
    </row>
    <row r="3458" spans="2:3" ht="15">
      <c r="B3458" s="57">
        <v>39322</v>
      </c>
      <c r="C3458" s="54">
        <v>207</v>
      </c>
    </row>
    <row r="3459" spans="2:3" ht="15">
      <c r="B3459" s="57">
        <v>39321</v>
      </c>
      <c r="C3459" s="54">
        <v>200</v>
      </c>
    </row>
    <row r="3460" spans="2:3" ht="15">
      <c r="B3460" s="57">
        <v>39318</v>
      </c>
      <c r="C3460" s="54">
        <v>200</v>
      </c>
    </row>
    <row r="3461" spans="2:3" ht="15">
      <c r="B3461" s="57">
        <v>39317</v>
      </c>
      <c r="C3461" s="54">
        <v>207</v>
      </c>
    </row>
    <row r="3462" spans="2:3" ht="15">
      <c r="B3462" s="57">
        <v>39316</v>
      </c>
      <c r="C3462" s="54">
        <v>210</v>
      </c>
    </row>
    <row r="3463" spans="2:3" ht="15">
      <c r="B3463" s="57">
        <v>39315</v>
      </c>
      <c r="C3463" s="54">
        <v>217</v>
      </c>
    </row>
    <row r="3464" spans="2:3" ht="15">
      <c r="B3464" s="57">
        <v>39314</v>
      </c>
      <c r="C3464" s="54">
        <v>216</v>
      </c>
    </row>
    <row r="3465" spans="2:3" ht="15">
      <c r="B3465" s="57">
        <v>39311</v>
      </c>
      <c r="C3465" s="54">
        <v>208</v>
      </c>
    </row>
    <row r="3466" spans="2:3" ht="15">
      <c r="B3466" s="57">
        <v>39310</v>
      </c>
      <c r="C3466" s="54">
        <v>229</v>
      </c>
    </row>
    <row r="3467" spans="2:3" ht="15">
      <c r="B3467" s="57">
        <v>39309</v>
      </c>
      <c r="C3467" s="54">
        <v>200</v>
      </c>
    </row>
    <row r="3468" spans="2:3" ht="15">
      <c r="B3468" s="57">
        <v>39308</v>
      </c>
      <c r="C3468" s="54">
        <v>197</v>
      </c>
    </row>
    <row r="3469" spans="2:3" ht="15">
      <c r="B3469" s="57">
        <v>39307</v>
      </c>
      <c r="C3469" s="54">
        <v>189</v>
      </c>
    </row>
    <row r="3470" spans="2:3" ht="15">
      <c r="B3470" s="57">
        <v>39304</v>
      </c>
      <c r="C3470" s="54">
        <v>190</v>
      </c>
    </row>
    <row r="3471" spans="2:3" ht="15">
      <c r="B3471" s="57">
        <v>39303</v>
      </c>
      <c r="C3471" s="54">
        <v>184</v>
      </c>
    </row>
    <row r="3472" spans="2:3" ht="15">
      <c r="B3472" s="57">
        <v>39302</v>
      </c>
      <c r="C3472" s="54">
        <v>175</v>
      </c>
    </row>
    <row r="3473" spans="2:3" ht="15">
      <c r="B3473" s="57">
        <v>39301</v>
      </c>
      <c r="C3473" s="54">
        <v>194</v>
      </c>
    </row>
    <row r="3474" spans="2:3" ht="15">
      <c r="B3474" s="57">
        <v>39300</v>
      </c>
      <c r="C3474" s="54">
        <v>200</v>
      </c>
    </row>
    <row r="3475" spans="2:3" ht="15">
      <c r="B3475" s="57">
        <v>39297</v>
      </c>
      <c r="C3475" s="54">
        <v>201</v>
      </c>
    </row>
    <row r="3476" spans="2:3" ht="15">
      <c r="B3476" s="57">
        <v>39296</v>
      </c>
      <c r="C3476" s="54">
        <v>201</v>
      </c>
    </row>
    <row r="3477" spans="2:3" ht="15">
      <c r="B3477" s="57">
        <v>39295</v>
      </c>
      <c r="C3477" s="54">
        <v>206</v>
      </c>
    </row>
    <row r="3478" spans="2:3" ht="15">
      <c r="B3478" s="57">
        <v>39294</v>
      </c>
      <c r="C3478" s="54">
        <v>208</v>
      </c>
    </row>
    <row r="3479" spans="2:3" ht="15">
      <c r="B3479" s="57">
        <v>39293</v>
      </c>
      <c r="C3479" s="54">
        <v>207</v>
      </c>
    </row>
    <row r="3480" spans="2:3" ht="15">
      <c r="B3480" s="57">
        <v>39290</v>
      </c>
      <c r="C3480" s="54">
        <v>212</v>
      </c>
    </row>
    <row r="3481" spans="2:3" ht="15">
      <c r="B3481" s="57">
        <v>39289</v>
      </c>
      <c r="C3481" s="54">
        <v>222</v>
      </c>
    </row>
    <row r="3482" spans="2:3" ht="15">
      <c r="B3482" s="57">
        <v>39288</v>
      </c>
      <c r="C3482" s="54">
        <v>183</v>
      </c>
    </row>
    <row r="3483" spans="2:3" ht="15">
      <c r="B3483" s="57">
        <v>39287</v>
      </c>
      <c r="C3483" s="54">
        <v>176</v>
      </c>
    </row>
    <row r="3484" spans="2:3" ht="15">
      <c r="B3484" s="57">
        <v>39286</v>
      </c>
      <c r="C3484" s="54">
        <v>169</v>
      </c>
    </row>
    <row r="3485" spans="2:3" ht="15">
      <c r="B3485" s="57">
        <v>39283</v>
      </c>
      <c r="C3485" s="54">
        <v>167</v>
      </c>
    </row>
    <row r="3486" spans="2:3" ht="15">
      <c r="B3486" s="57">
        <v>39282</v>
      </c>
      <c r="C3486" s="54">
        <v>160</v>
      </c>
    </row>
    <row r="3487" spans="2:3" ht="15">
      <c r="B3487" s="57">
        <v>39281</v>
      </c>
      <c r="C3487" s="54">
        <v>162</v>
      </c>
    </row>
    <row r="3488" spans="2:3" ht="15">
      <c r="B3488" s="57">
        <v>39280</v>
      </c>
      <c r="C3488" s="54">
        <v>155</v>
      </c>
    </row>
    <row r="3489" spans="2:3" ht="15">
      <c r="B3489" s="57">
        <v>39279</v>
      </c>
      <c r="C3489" s="54">
        <v>158</v>
      </c>
    </row>
    <row r="3490" spans="2:3" ht="15">
      <c r="B3490" s="57">
        <v>39276</v>
      </c>
      <c r="C3490" s="54">
        <v>154</v>
      </c>
    </row>
    <row r="3491" spans="2:3" ht="15">
      <c r="B3491" s="57">
        <v>39275</v>
      </c>
      <c r="C3491" s="54">
        <v>151</v>
      </c>
    </row>
    <row r="3492" spans="2:3" ht="15">
      <c r="B3492" s="57">
        <v>39274</v>
      </c>
      <c r="C3492" s="54">
        <v>154</v>
      </c>
    </row>
    <row r="3493" spans="2:3" ht="15">
      <c r="B3493" s="57">
        <v>39273</v>
      </c>
      <c r="C3493" s="54">
        <v>158</v>
      </c>
    </row>
    <row r="3494" spans="2:3" ht="15">
      <c r="B3494" s="57">
        <v>39272</v>
      </c>
      <c r="C3494" s="54">
        <v>148</v>
      </c>
    </row>
    <row r="3495" spans="2:3" ht="15">
      <c r="B3495" s="57">
        <v>39269</v>
      </c>
      <c r="C3495" s="54">
        <v>147</v>
      </c>
    </row>
    <row r="3496" spans="2:3" ht="15">
      <c r="B3496" s="57">
        <v>39268</v>
      </c>
      <c r="C3496" s="54">
        <v>153</v>
      </c>
    </row>
    <row r="3497" spans="2:3" ht="15">
      <c r="B3497" s="57">
        <v>39267</v>
      </c>
      <c r="C3497" s="54">
        <v>157</v>
      </c>
    </row>
    <row r="3498" spans="2:3" ht="15">
      <c r="B3498" s="57">
        <v>39266</v>
      </c>
      <c r="C3498" s="54">
        <v>157</v>
      </c>
    </row>
    <row r="3499" spans="2:3" ht="15">
      <c r="B3499" s="57">
        <v>39265</v>
      </c>
      <c r="C3499" s="54">
        <v>157</v>
      </c>
    </row>
    <row r="3500" spans="2:3" ht="15">
      <c r="B3500" s="57">
        <v>39262</v>
      </c>
      <c r="C3500" s="54">
        <v>160</v>
      </c>
    </row>
    <row r="3501" spans="2:3" ht="15">
      <c r="B3501" s="57">
        <v>39261</v>
      </c>
      <c r="C3501" s="54">
        <v>151</v>
      </c>
    </row>
    <row r="3502" spans="2:3" ht="15">
      <c r="B3502" s="57">
        <v>39260</v>
      </c>
      <c r="C3502" s="54">
        <v>158</v>
      </c>
    </row>
    <row r="3503" spans="2:3" ht="15">
      <c r="B3503" s="57">
        <v>39259</v>
      </c>
      <c r="C3503" s="54">
        <v>157</v>
      </c>
    </row>
    <row r="3504" spans="2:3" ht="15">
      <c r="B3504" s="57">
        <v>39258</v>
      </c>
      <c r="C3504" s="54">
        <v>154</v>
      </c>
    </row>
    <row r="3505" spans="2:3" ht="15">
      <c r="B3505" s="57">
        <v>39255</v>
      </c>
      <c r="C3505" s="54">
        <v>147</v>
      </c>
    </row>
    <row r="3506" spans="2:3" ht="15">
      <c r="B3506" s="57">
        <v>39254</v>
      </c>
      <c r="C3506" s="54">
        <v>145</v>
      </c>
    </row>
    <row r="3507" spans="2:3" ht="15">
      <c r="B3507" s="57">
        <v>39253</v>
      </c>
      <c r="C3507" s="54">
        <v>142</v>
      </c>
    </row>
    <row r="3508" spans="2:3" ht="15">
      <c r="B3508" s="57">
        <v>39252</v>
      </c>
      <c r="C3508" s="54">
        <v>143</v>
      </c>
    </row>
    <row r="3509" spans="2:3" ht="15">
      <c r="B3509" s="57">
        <v>39251</v>
      </c>
      <c r="C3509" s="54">
        <v>138</v>
      </c>
    </row>
    <row r="3510" spans="2:3" ht="15">
      <c r="B3510" s="57">
        <v>39248</v>
      </c>
      <c r="C3510" s="54">
        <v>141</v>
      </c>
    </row>
    <row r="3511" spans="2:3" ht="15">
      <c r="B3511" s="57">
        <v>39247</v>
      </c>
      <c r="C3511" s="54">
        <v>148</v>
      </c>
    </row>
    <row r="3512" spans="2:3" ht="15">
      <c r="B3512" s="57">
        <v>39246</v>
      </c>
      <c r="C3512" s="54">
        <v>151</v>
      </c>
    </row>
    <row r="3513" spans="2:3" ht="15">
      <c r="B3513" s="57">
        <v>39245</v>
      </c>
      <c r="C3513" s="54">
        <v>143</v>
      </c>
    </row>
    <row r="3514" spans="2:3" ht="15">
      <c r="B3514" s="57">
        <v>39244</v>
      </c>
      <c r="C3514" s="54">
        <v>146</v>
      </c>
    </row>
    <row r="3515" spans="2:3" ht="15">
      <c r="B3515" s="57">
        <v>39241</v>
      </c>
      <c r="C3515" s="54">
        <v>146</v>
      </c>
    </row>
    <row r="3516" spans="2:3" ht="15">
      <c r="B3516" s="57">
        <v>39240</v>
      </c>
      <c r="C3516" s="54">
        <v>146</v>
      </c>
    </row>
    <row r="3517" spans="2:3" ht="15">
      <c r="B3517" s="57">
        <v>39239</v>
      </c>
      <c r="C3517" s="54">
        <v>146</v>
      </c>
    </row>
    <row r="3518" spans="2:3" ht="15">
      <c r="B3518" s="57">
        <v>39238</v>
      </c>
      <c r="C3518" s="54">
        <v>144</v>
      </c>
    </row>
    <row r="3519" spans="2:3" ht="15">
      <c r="B3519" s="57">
        <v>39237</v>
      </c>
      <c r="C3519" s="54">
        <v>144</v>
      </c>
    </row>
    <row r="3520" spans="2:3" ht="15">
      <c r="B3520" s="57">
        <v>39234</v>
      </c>
      <c r="C3520" s="54">
        <v>139</v>
      </c>
    </row>
    <row r="3521" spans="2:3" ht="15">
      <c r="B3521" s="57">
        <v>39233</v>
      </c>
      <c r="C3521" s="54">
        <v>145</v>
      </c>
    </row>
    <row r="3522" spans="2:3" ht="15">
      <c r="B3522" s="57">
        <v>39232</v>
      </c>
      <c r="C3522" s="54">
        <v>146</v>
      </c>
    </row>
    <row r="3523" spans="2:3" ht="15">
      <c r="B3523" s="57">
        <v>39231</v>
      </c>
      <c r="C3523" s="54">
        <v>142</v>
      </c>
    </row>
    <row r="3524" spans="2:3" ht="15">
      <c r="B3524" s="57">
        <v>39230</v>
      </c>
      <c r="C3524" s="54">
        <v>140</v>
      </c>
    </row>
    <row r="3525" spans="2:3" ht="15">
      <c r="B3525" s="57">
        <v>39227</v>
      </c>
      <c r="C3525" s="54">
        <v>140</v>
      </c>
    </row>
    <row r="3526" spans="2:3" ht="15">
      <c r="B3526" s="57">
        <v>39226</v>
      </c>
      <c r="C3526" s="54">
        <v>143</v>
      </c>
    </row>
    <row r="3527" spans="2:3" ht="15">
      <c r="B3527" s="57">
        <v>39225</v>
      </c>
      <c r="C3527" s="54">
        <v>139</v>
      </c>
    </row>
    <row r="3528" spans="2:3" ht="15">
      <c r="B3528" s="57">
        <v>39224</v>
      </c>
      <c r="C3528" s="54">
        <v>139</v>
      </c>
    </row>
    <row r="3529" spans="2:3" ht="15">
      <c r="B3529" s="57">
        <v>39223</v>
      </c>
      <c r="C3529" s="54">
        <v>143</v>
      </c>
    </row>
    <row r="3530" spans="2:3" ht="15">
      <c r="B3530" s="57">
        <v>39220</v>
      </c>
      <c r="C3530" s="54">
        <v>141</v>
      </c>
    </row>
    <row r="3531" spans="2:3" ht="15">
      <c r="B3531" s="57">
        <v>39219</v>
      </c>
      <c r="C3531" s="54">
        <v>145</v>
      </c>
    </row>
    <row r="3532" spans="2:3" ht="15">
      <c r="B3532" s="57">
        <v>39218</v>
      </c>
      <c r="C3532" s="54">
        <v>148</v>
      </c>
    </row>
    <row r="3533" spans="2:3" ht="15">
      <c r="B3533" s="57">
        <v>39217</v>
      </c>
      <c r="C3533" s="54">
        <v>150</v>
      </c>
    </row>
    <row r="3534" spans="2:3" ht="15">
      <c r="B3534" s="57">
        <v>39216</v>
      </c>
      <c r="C3534" s="54">
        <v>152</v>
      </c>
    </row>
    <row r="3535" spans="2:3" ht="15">
      <c r="B3535" s="57">
        <v>39213</v>
      </c>
      <c r="C3535" s="54">
        <v>152</v>
      </c>
    </row>
    <row r="3536" spans="2:3" ht="15">
      <c r="B3536" s="57">
        <v>39212</v>
      </c>
      <c r="C3536" s="54">
        <v>154</v>
      </c>
    </row>
    <row r="3537" spans="2:3" ht="15">
      <c r="B3537" s="57">
        <v>39211</v>
      </c>
      <c r="C3537" s="54">
        <v>152</v>
      </c>
    </row>
    <row r="3538" spans="2:3" ht="15">
      <c r="B3538" s="57">
        <v>39210</v>
      </c>
      <c r="C3538" s="54">
        <v>155</v>
      </c>
    </row>
    <row r="3539" spans="2:3" ht="15">
      <c r="B3539" s="57">
        <v>39209</v>
      </c>
      <c r="C3539" s="54">
        <v>156</v>
      </c>
    </row>
    <row r="3540" spans="2:3" ht="15">
      <c r="B3540" s="57">
        <v>39206</v>
      </c>
      <c r="C3540" s="54">
        <v>157</v>
      </c>
    </row>
    <row r="3541" spans="2:3" ht="15">
      <c r="B3541" s="57">
        <v>39205</v>
      </c>
      <c r="C3541" s="54">
        <v>152</v>
      </c>
    </row>
    <row r="3542" spans="2:3" ht="15">
      <c r="B3542" s="57">
        <v>39204</v>
      </c>
      <c r="C3542" s="54">
        <v>153</v>
      </c>
    </row>
    <row r="3543" spans="2:3" ht="15">
      <c r="B3543" s="57">
        <v>39203</v>
      </c>
      <c r="C3543" s="54">
        <v>152</v>
      </c>
    </row>
    <row r="3544" spans="2:3" ht="15">
      <c r="B3544" s="57">
        <v>39202</v>
      </c>
      <c r="C3544" s="54">
        <v>156</v>
      </c>
    </row>
    <row r="3545" spans="2:3" ht="15">
      <c r="B3545" s="57">
        <v>39199</v>
      </c>
      <c r="C3545" s="54">
        <v>148</v>
      </c>
    </row>
    <row r="3546" spans="2:3" ht="15">
      <c r="B3546" s="57">
        <v>39198</v>
      </c>
      <c r="C3546" s="54">
        <v>148</v>
      </c>
    </row>
    <row r="3547" spans="2:3" ht="15">
      <c r="B3547" s="57">
        <v>39197</v>
      </c>
      <c r="C3547" s="54">
        <v>148</v>
      </c>
    </row>
    <row r="3548" spans="2:3" ht="15">
      <c r="B3548" s="57">
        <v>39196</v>
      </c>
      <c r="C3548" s="54">
        <v>149</v>
      </c>
    </row>
    <row r="3549" spans="2:3" ht="15">
      <c r="B3549" s="57">
        <v>39195</v>
      </c>
      <c r="C3549" s="54">
        <v>148</v>
      </c>
    </row>
    <row r="3550" spans="2:3" ht="15">
      <c r="B3550" s="57">
        <v>39192</v>
      </c>
      <c r="C3550" s="54">
        <v>146</v>
      </c>
    </row>
    <row r="3551" spans="2:3" ht="15">
      <c r="B3551" s="57">
        <v>39191</v>
      </c>
      <c r="C3551" s="54">
        <v>148</v>
      </c>
    </row>
    <row r="3552" spans="2:3" ht="15">
      <c r="B3552" s="57">
        <v>39190</v>
      </c>
      <c r="C3552" s="54">
        <v>153</v>
      </c>
    </row>
    <row r="3553" spans="2:3" ht="15">
      <c r="B3553" s="57">
        <v>39189</v>
      </c>
      <c r="C3553" s="54">
        <v>155</v>
      </c>
    </row>
    <row r="3554" spans="2:3" ht="15">
      <c r="B3554" s="57">
        <v>39188</v>
      </c>
      <c r="C3554" s="54">
        <v>154</v>
      </c>
    </row>
    <row r="3555" spans="2:3" ht="15">
      <c r="B3555" s="57">
        <v>39185</v>
      </c>
      <c r="C3555" s="54">
        <v>154</v>
      </c>
    </row>
    <row r="3556" spans="2:3" ht="15">
      <c r="B3556" s="57">
        <v>39184</v>
      </c>
      <c r="C3556" s="54">
        <v>157</v>
      </c>
    </row>
    <row r="3557" spans="2:3" ht="15">
      <c r="B3557" s="57">
        <v>39183</v>
      </c>
      <c r="C3557" s="54">
        <v>156</v>
      </c>
    </row>
    <row r="3558" spans="2:3" ht="15">
      <c r="B3558" s="57">
        <v>39182</v>
      </c>
      <c r="C3558" s="54">
        <v>158</v>
      </c>
    </row>
    <row r="3559" spans="2:3" ht="15">
      <c r="B3559" s="57">
        <v>39181</v>
      </c>
      <c r="C3559" s="54">
        <v>156</v>
      </c>
    </row>
    <row r="3560" spans="2:3" ht="15">
      <c r="B3560" s="57">
        <v>39177</v>
      </c>
      <c r="C3560" s="54">
        <v>164</v>
      </c>
    </row>
    <row r="3561" spans="2:3" ht="15">
      <c r="B3561" s="57">
        <v>39176</v>
      </c>
      <c r="C3561" s="54">
        <v>165</v>
      </c>
    </row>
    <row r="3562" spans="2:3" ht="15">
      <c r="B3562" s="57">
        <v>39175</v>
      </c>
      <c r="C3562" s="54">
        <v>164</v>
      </c>
    </row>
    <row r="3563" spans="2:3" ht="15">
      <c r="B3563" s="57">
        <v>39174</v>
      </c>
      <c r="C3563" s="54">
        <v>167</v>
      </c>
    </row>
    <row r="3564" spans="2:3" ht="15">
      <c r="B3564" s="57">
        <v>39171</v>
      </c>
      <c r="C3564" s="54">
        <v>167</v>
      </c>
    </row>
    <row r="3565" spans="2:3" ht="15">
      <c r="B3565" s="57">
        <v>39170</v>
      </c>
      <c r="C3565" s="54">
        <v>170</v>
      </c>
    </row>
    <row r="3566" spans="2:3" ht="15">
      <c r="B3566" s="57">
        <v>39169</v>
      </c>
      <c r="C3566" s="54">
        <v>172</v>
      </c>
    </row>
    <row r="3567" spans="2:3" ht="15">
      <c r="B3567" s="57">
        <v>39168</v>
      </c>
      <c r="C3567" s="54">
        <v>173</v>
      </c>
    </row>
    <row r="3568" spans="2:3" ht="15">
      <c r="B3568" s="57">
        <v>39167</v>
      </c>
      <c r="C3568" s="54">
        <v>174</v>
      </c>
    </row>
    <row r="3569" spans="2:3" ht="15">
      <c r="B3569" s="57">
        <v>39164</v>
      </c>
      <c r="C3569" s="54">
        <v>175</v>
      </c>
    </row>
    <row r="3570" spans="2:3" ht="15">
      <c r="B3570" s="57">
        <v>39163</v>
      </c>
      <c r="C3570" s="54">
        <v>175</v>
      </c>
    </row>
    <row r="3571" spans="2:3" ht="15">
      <c r="B3571" s="57">
        <v>39162</v>
      </c>
      <c r="C3571" s="54">
        <v>181</v>
      </c>
    </row>
    <row r="3572" spans="2:3" ht="15">
      <c r="B3572" s="57">
        <v>39161</v>
      </c>
      <c r="C3572" s="54">
        <v>186</v>
      </c>
    </row>
    <row r="3573" spans="2:3" ht="15">
      <c r="B3573" s="57">
        <v>39160</v>
      </c>
      <c r="C3573" s="54">
        <v>186</v>
      </c>
    </row>
    <row r="3574" spans="2:3" ht="15">
      <c r="B3574" s="57">
        <v>39157</v>
      </c>
      <c r="C3574" s="54">
        <v>191</v>
      </c>
    </row>
    <row r="3575" spans="2:3" ht="15">
      <c r="B3575" s="57">
        <v>39156</v>
      </c>
      <c r="C3575" s="54">
        <v>193</v>
      </c>
    </row>
    <row r="3576" spans="2:3" ht="15">
      <c r="B3576" s="57">
        <v>39155</v>
      </c>
      <c r="C3576" s="54">
        <v>194</v>
      </c>
    </row>
    <row r="3577" spans="2:3" ht="15">
      <c r="B3577" s="57">
        <v>39154</v>
      </c>
      <c r="C3577" s="54">
        <v>198</v>
      </c>
    </row>
    <row r="3578" spans="2:3" ht="15">
      <c r="B3578" s="57">
        <v>39153</v>
      </c>
      <c r="C3578" s="54">
        <v>191</v>
      </c>
    </row>
    <row r="3579" spans="2:3" ht="15">
      <c r="B3579" s="57">
        <v>39150</v>
      </c>
      <c r="C3579" s="54">
        <v>190</v>
      </c>
    </row>
    <row r="3580" spans="2:3" ht="15">
      <c r="B3580" s="57">
        <v>39149</v>
      </c>
      <c r="C3580" s="54">
        <v>197</v>
      </c>
    </row>
    <row r="3581" spans="2:3" ht="15">
      <c r="B3581" s="57">
        <v>39148</v>
      </c>
      <c r="C3581" s="54">
        <v>199</v>
      </c>
    </row>
    <row r="3582" spans="2:3" ht="15">
      <c r="B3582" s="57">
        <v>39147</v>
      </c>
      <c r="C3582" s="54">
        <v>197</v>
      </c>
    </row>
    <row r="3583" spans="2:3" ht="15">
      <c r="B3583" s="57">
        <v>39146</v>
      </c>
      <c r="C3583" s="54">
        <v>201</v>
      </c>
    </row>
    <row r="3584" spans="2:3" ht="15">
      <c r="B3584" s="57">
        <v>39143</v>
      </c>
      <c r="C3584" s="54">
        <v>201</v>
      </c>
    </row>
    <row r="3585" spans="2:3" ht="15">
      <c r="B3585" s="57">
        <v>39142</v>
      </c>
      <c r="C3585" s="54">
        <v>195</v>
      </c>
    </row>
    <row r="3586" spans="2:3" ht="15">
      <c r="B3586" s="57">
        <v>39141</v>
      </c>
      <c r="C3586" s="54">
        <v>195</v>
      </c>
    </row>
    <row r="3587" spans="2:3" ht="15">
      <c r="B3587" s="57">
        <v>39140</v>
      </c>
      <c r="C3587" s="54">
        <v>204</v>
      </c>
    </row>
    <row r="3588" spans="2:3" ht="15">
      <c r="B3588" s="57">
        <v>39139</v>
      </c>
      <c r="C3588" s="54">
        <v>182</v>
      </c>
    </row>
    <row r="3589" spans="2:3" ht="15">
      <c r="B3589" s="57">
        <v>39136</v>
      </c>
      <c r="C3589" s="54">
        <v>179</v>
      </c>
    </row>
    <row r="3590" spans="2:3" ht="15">
      <c r="B3590" s="57">
        <v>39135</v>
      </c>
      <c r="C3590" s="54">
        <v>176</v>
      </c>
    </row>
    <row r="3591" spans="2:3" ht="15">
      <c r="B3591" s="57">
        <v>39134</v>
      </c>
      <c r="C3591" s="54">
        <v>179</v>
      </c>
    </row>
    <row r="3592" spans="2:3" ht="15">
      <c r="B3592" s="57">
        <v>39133</v>
      </c>
      <c r="C3592" s="54">
        <v>181</v>
      </c>
    </row>
    <row r="3593" spans="2:3" ht="15">
      <c r="B3593" s="57">
        <v>39132</v>
      </c>
      <c r="C3593" s="54">
        <v>182</v>
      </c>
    </row>
    <row r="3594" spans="2:3" ht="15">
      <c r="B3594" s="57">
        <v>39129</v>
      </c>
      <c r="C3594" s="54">
        <v>182</v>
      </c>
    </row>
    <row r="3595" spans="2:3" ht="15">
      <c r="B3595" s="57">
        <v>39128</v>
      </c>
      <c r="C3595" s="54">
        <v>180</v>
      </c>
    </row>
    <row r="3596" spans="2:3" ht="15">
      <c r="B3596" s="57">
        <v>39127</v>
      </c>
      <c r="C3596" s="54">
        <v>181</v>
      </c>
    </row>
    <row r="3597" spans="2:3" ht="15">
      <c r="B3597" s="57">
        <v>39126</v>
      </c>
      <c r="C3597" s="54">
        <v>177</v>
      </c>
    </row>
    <row r="3598" spans="2:3" ht="15">
      <c r="B3598" s="57">
        <v>39125</v>
      </c>
      <c r="C3598" s="54">
        <v>182</v>
      </c>
    </row>
    <row r="3599" spans="2:3" ht="15">
      <c r="B3599" s="57">
        <v>39122</v>
      </c>
      <c r="C3599" s="54">
        <v>184</v>
      </c>
    </row>
    <row r="3600" spans="2:3" ht="15">
      <c r="B3600" s="57">
        <v>39121</v>
      </c>
      <c r="C3600" s="54">
        <v>186</v>
      </c>
    </row>
    <row r="3601" spans="2:3" ht="15">
      <c r="B3601" s="57">
        <v>39120</v>
      </c>
      <c r="C3601" s="54">
        <v>186</v>
      </c>
    </row>
    <row r="3602" spans="2:3" ht="15">
      <c r="B3602" s="57">
        <v>39119</v>
      </c>
      <c r="C3602" s="54">
        <v>181</v>
      </c>
    </row>
    <row r="3603" spans="2:3" ht="15">
      <c r="B3603" s="57">
        <v>39118</v>
      </c>
      <c r="C3603" s="54">
        <v>182</v>
      </c>
    </row>
    <row r="3604" spans="2:3" ht="15">
      <c r="B3604" s="57">
        <v>39115</v>
      </c>
      <c r="C3604" s="54">
        <v>182</v>
      </c>
    </row>
    <row r="3605" spans="2:3" ht="15">
      <c r="B3605" s="57">
        <v>39114</v>
      </c>
      <c r="C3605" s="54">
        <v>182</v>
      </c>
    </row>
    <row r="3606" spans="2:3" ht="15">
      <c r="B3606" s="57">
        <v>39113</v>
      </c>
      <c r="C3606" s="54">
        <v>190</v>
      </c>
    </row>
    <row r="3607" spans="2:3" ht="15">
      <c r="B3607" s="57">
        <v>39112</v>
      </c>
      <c r="C3607" s="54">
        <v>190</v>
      </c>
    </row>
    <row r="3608" spans="2:3" ht="15">
      <c r="B3608" s="57">
        <v>39111</v>
      </c>
      <c r="C3608" s="54">
        <v>190</v>
      </c>
    </row>
    <row r="3609" spans="2:3" ht="15">
      <c r="B3609" s="57">
        <v>39108</v>
      </c>
      <c r="C3609" s="54">
        <v>186</v>
      </c>
    </row>
    <row r="3610" spans="2:3" ht="15">
      <c r="B3610" s="57">
        <v>39107</v>
      </c>
      <c r="C3610" s="54">
        <v>184</v>
      </c>
    </row>
    <row r="3611" spans="2:3" ht="15">
      <c r="B3611" s="57">
        <v>39106</v>
      </c>
      <c r="C3611" s="54">
        <v>185</v>
      </c>
    </row>
    <row r="3612" spans="2:3" ht="15">
      <c r="B3612" s="57">
        <v>39105</v>
      </c>
      <c r="C3612" s="54">
        <v>185</v>
      </c>
    </row>
    <row r="3613" spans="2:3" ht="15">
      <c r="B3613" s="57">
        <v>39104</v>
      </c>
      <c r="C3613" s="54">
        <v>188</v>
      </c>
    </row>
    <row r="3614" spans="2:3" ht="15">
      <c r="B3614" s="57">
        <v>39101</v>
      </c>
      <c r="C3614" s="54">
        <v>187</v>
      </c>
    </row>
    <row r="3615" spans="2:3" ht="15">
      <c r="B3615" s="57">
        <v>39100</v>
      </c>
      <c r="C3615" s="54">
        <v>190</v>
      </c>
    </row>
    <row r="3616" spans="2:3" ht="15">
      <c r="B3616" s="57">
        <v>39099</v>
      </c>
      <c r="C3616" s="54">
        <v>186</v>
      </c>
    </row>
    <row r="3617" spans="2:3" ht="15">
      <c r="B3617" s="57">
        <v>39098</v>
      </c>
      <c r="C3617" s="54">
        <v>192</v>
      </c>
    </row>
    <row r="3618" spans="2:3" ht="15">
      <c r="B3618" s="57">
        <v>39097</v>
      </c>
      <c r="C3618" s="54">
        <v>193</v>
      </c>
    </row>
    <row r="3619" spans="2:3" ht="15">
      <c r="B3619" s="57">
        <v>39094</v>
      </c>
      <c r="C3619" s="54">
        <v>193</v>
      </c>
    </row>
    <row r="3620" spans="2:3" ht="15">
      <c r="B3620" s="57">
        <v>39093</v>
      </c>
      <c r="C3620" s="54">
        <v>196</v>
      </c>
    </row>
    <row r="3621" spans="2:3" ht="15">
      <c r="B3621" s="57">
        <v>39092</v>
      </c>
      <c r="C3621" s="54">
        <v>199</v>
      </c>
    </row>
    <row r="3622" spans="2:3" ht="15">
      <c r="B3622" s="57">
        <v>39091</v>
      </c>
      <c r="C3622" s="54">
        <v>200</v>
      </c>
    </row>
    <row r="3623" spans="2:3" ht="15">
      <c r="B3623" s="57">
        <v>39090</v>
      </c>
      <c r="C3623" s="54">
        <v>197</v>
      </c>
    </row>
    <row r="3624" spans="2:3" ht="15">
      <c r="B3624" s="57">
        <v>39087</v>
      </c>
      <c r="C3624" s="54">
        <v>198</v>
      </c>
    </row>
    <row r="3625" spans="2:3" ht="15">
      <c r="B3625" s="57">
        <v>39086</v>
      </c>
      <c r="C3625" s="54">
        <v>199</v>
      </c>
    </row>
    <row r="3626" spans="2:3" ht="15">
      <c r="B3626" s="57">
        <v>39085</v>
      </c>
      <c r="C3626" s="54">
        <v>194</v>
      </c>
    </row>
    <row r="3627" spans="2:3" ht="15">
      <c r="B3627" s="57">
        <v>39084</v>
      </c>
      <c r="C3627" s="54">
        <v>194</v>
      </c>
    </row>
    <row r="3628" spans="2:3" ht="15">
      <c r="B3628" s="57">
        <v>39080</v>
      </c>
      <c r="C3628" s="54">
        <v>192</v>
      </c>
    </row>
    <row r="3629" spans="2:3" ht="15">
      <c r="B3629" s="57">
        <v>39079</v>
      </c>
      <c r="C3629" s="54">
        <v>192</v>
      </c>
    </row>
    <row r="3630" spans="2:3" ht="15">
      <c r="B3630" s="57">
        <v>39078</v>
      </c>
      <c r="C3630" s="54">
        <v>196</v>
      </c>
    </row>
    <row r="3631" spans="2:3" ht="15">
      <c r="B3631" s="57">
        <v>39077</v>
      </c>
      <c r="C3631" s="54">
        <v>200</v>
      </c>
    </row>
    <row r="3632" spans="2:3" ht="15">
      <c r="B3632" s="57">
        <v>39073</v>
      </c>
      <c r="C3632" s="54">
        <v>198</v>
      </c>
    </row>
    <row r="3633" spans="2:3" ht="15">
      <c r="B3633" s="57">
        <v>39072</v>
      </c>
      <c r="C3633" s="54">
        <v>201</v>
      </c>
    </row>
    <row r="3634" spans="2:3" ht="15">
      <c r="B3634" s="57">
        <v>39071</v>
      </c>
      <c r="C3634" s="54">
        <v>201</v>
      </c>
    </row>
    <row r="3635" spans="2:3" ht="15">
      <c r="B3635" s="57">
        <v>39070</v>
      </c>
      <c r="C3635" s="54">
        <v>200</v>
      </c>
    </row>
    <row r="3636" spans="2:3" ht="15">
      <c r="B3636" s="57">
        <v>39069</v>
      </c>
      <c r="C3636" s="54">
        <v>203</v>
      </c>
    </row>
    <row r="3637" spans="2:3" ht="15">
      <c r="B3637" s="57">
        <v>39066</v>
      </c>
      <c r="C3637" s="54">
        <v>202</v>
      </c>
    </row>
    <row r="3638" spans="2:3" ht="15">
      <c r="B3638" s="57">
        <v>39065</v>
      </c>
      <c r="C3638" s="54">
        <v>203</v>
      </c>
    </row>
    <row r="3639" spans="2:3" ht="15">
      <c r="B3639" s="57">
        <v>39064</v>
      </c>
      <c r="C3639" s="54">
        <v>206</v>
      </c>
    </row>
    <row r="3640" spans="2:3" ht="15">
      <c r="B3640" s="57">
        <v>39063</v>
      </c>
      <c r="C3640" s="54">
        <v>213</v>
      </c>
    </row>
    <row r="3641" spans="2:3" ht="15">
      <c r="B3641" s="57">
        <v>39062</v>
      </c>
      <c r="C3641" s="54">
        <v>210</v>
      </c>
    </row>
    <row r="3642" spans="2:3" ht="15">
      <c r="B3642" s="57">
        <v>39059</v>
      </c>
      <c r="C3642" s="54">
        <v>210</v>
      </c>
    </row>
    <row r="3643" spans="2:3" ht="15">
      <c r="B3643" s="57">
        <v>39058</v>
      </c>
      <c r="C3643" s="54">
        <v>216</v>
      </c>
    </row>
    <row r="3644" spans="2:3" ht="15">
      <c r="B3644" s="57">
        <v>39057</v>
      </c>
      <c r="C3644" s="54">
        <v>216</v>
      </c>
    </row>
    <row r="3645" spans="2:3" ht="15">
      <c r="B3645" s="57">
        <v>39056</v>
      </c>
      <c r="C3645" s="54">
        <v>218</v>
      </c>
    </row>
    <row r="3646" spans="2:3" ht="15">
      <c r="B3646" s="57">
        <v>39055</v>
      </c>
      <c r="C3646" s="54">
        <v>224</v>
      </c>
    </row>
    <row r="3647" spans="2:3" ht="15">
      <c r="B3647" s="57">
        <v>39052</v>
      </c>
      <c r="C3647" s="54">
        <v>229</v>
      </c>
    </row>
    <row r="3648" spans="2:3" ht="15">
      <c r="B3648" s="57">
        <v>39051</v>
      </c>
      <c r="C3648" s="54">
        <v>223</v>
      </c>
    </row>
    <row r="3649" spans="2:3" ht="15">
      <c r="B3649" s="57">
        <v>39050</v>
      </c>
      <c r="C3649" s="54">
        <v>222</v>
      </c>
    </row>
    <row r="3650" spans="2:3" ht="15">
      <c r="B3650" s="57">
        <v>39049</v>
      </c>
      <c r="C3650" s="54">
        <v>230</v>
      </c>
    </row>
    <row r="3651" spans="2:3" ht="15">
      <c r="B3651" s="57">
        <v>39048</v>
      </c>
      <c r="C3651" s="54">
        <v>229</v>
      </c>
    </row>
    <row r="3652" spans="2:3" ht="15">
      <c r="B3652" s="57">
        <v>39045</v>
      </c>
      <c r="C3652" s="54">
        <v>223</v>
      </c>
    </row>
    <row r="3653" spans="2:3" ht="15">
      <c r="B3653" s="57">
        <v>39044</v>
      </c>
      <c r="C3653" s="54">
        <v>221</v>
      </c>
    </row>
    <row r="3654" spans="2:3" ht="15">
      <c r="B3654" s="57">
        <v>39043</v>
      </c>
      <c r="C3654" s="54">
        <v>221</v>
      </c>
    </row>
    <row r="3655" spans="2:3" ht="15">
      <c r="B3655" s="57">
        <v>39042</v>
      </c>
      <c r="C3655" s="54">
        <v>220</v>
      </c>
    </row>
    <row r="3656" spans="2:3" ht="15">
      <c r="B3656" s="57">
        <v>39041</v>
      </c>
      <c r="C3656" s="54">
        <v>219</v>
      </c>
    </row>
    <row r="3657" spans="2:3" ht="15">
      <c r="B3657" s="57">
        <v>39040</v>
      </c>
      <c r="C3657" s="54">
        <v>219</v>
      </c>
    </row>
    <row r="3658" spans="2:3" ht="15">
      <c r="B3658" s="57">
        <v>39038</v>
      </c>
      <c r="C3658" s="54">
        <v>219</v>
      </c>
    </row>
    <row r="3659" spans="2:3" ht="15">
      <c r="B3659" s="57">
        <v>39037</v>
      </c>
      <c r="C3659" s="54">
        <v>214</v>
      </c>
    </row>
    <row r="3660" spans="2:3" ht="15">
      <c r="B3660" s="57">
        <v>39036</v>
      </c>
      <c r="C3660" s="54">
        <v>216</v>
      </c>
    </row>
    <row r="3661" spans="2:3" ht="15">
      <c r="B3661" s="57">
        <v>39035</v>
      </c>
      <c r="C3661" s="54">
        <v>218</v>
      </c>
    </row>
    <row r="3662" spans="2:3" ht="15">
      <c r="B3662" s="57">
        <v>39034</v>
      </c>
      <c r="C3662" s="54">
        <v>220</v>
      </c>
    </row>
    <row r="3663" spans="2:3" ht="15">
      <c r="B3663" s="57">
        <v>39031</v>
      </c>
      <c r="C3663" s="54">
        <v>221</v>
      </c>
    </row>
    <row r="3664" spans="2:3" ht="15">
      <c r="B3664" s="57">
        <v>39030</v>
      </c>
      <c r="C3664" s="54">
        <v>219</v>
      </c>
    </row>
    <row r="3665" spans="2:3" ht="15">
      <c r="B3665" s="57">
        <v>39029</v>
      </c>
      <c r="C3665" s="54">
        <v>217</v>
      </c>
    </row>
    <row r="3666" spans="2:3" ht="15">
      <c r="B3666" s="57">
        <v>39028</v>
      </c>
      <c r="C3666" s="54">
        <v>216</v>
      </c>
    </row>
    <row r="3667" spans="2:3" ht="15">
      <c r="B3667" s="57">
        <v>39027</v>
      </c>
      <c r="C3667" s="54">
        <v>212</v>
      </c>
    </row>
    <row r="3668" spans="2:3" ht="15">
      <c r="B3668" s="57">
        <v>39024</v>
      </c>
      <c r="C3668" s="54">
        <v>213</v>
      </c>
    </row>
    <row r="3669" spans="2:3" ht="15">
      <c r="B3669" s="57">
        <v>39023</v>
      </c>
      <c r="C3669" s="54">
        <v>221</v>
      </c>
    </row>
    <row r="3670" spans="2:3" ht="15">
      <c r="B3670" s="57">
        <v>39022</v>
      </c>
      <c r="C3670" s="54">
        <v>224</v>
      </c>
    </row>
    <row r="3671" spans="2:3" ht="15">
      <c r="B3671" s="57">
        <v>39021</v>
      </c>
      <c r="C3671" s="54">
        <v>223</v>
      </c>
    </row>
    <row r="3672" spans="2:3" ht="15">
      <c r="B3672" s="57">
        <v>39020</v>
      </c>
      <c r="C3672" s="54">
        <v>218</v>
      </c>
    </row>
    <row r="3673" spans="2:3" ht="15">
      <c r="B3673" s="57">
        <v>39017</v>
      </c>
      <c r="C3673" s="54">
        <v>215</v>
      </c>
    </row>
    <row r="3674" spans="2:3" ht="15">
      <c r="B3674" s="57">
        <v>39016</v>
      </c>
      <c r="C3674" s="54">
        <v>213</v>
      </c>
    </row>
    <row r="3675" spans="2:3" ht="15">
      <c r="B3675" s="57">
        <v>39015</v>
      </c>
      <c r="C3675" s="54">
        <v>212</v>
      </c>
    </row>
    <row r="3676" spans="2:3" ht="15">
      <c r="B3676" s="57">
        <v>39014</v>
      </c>
      <c r="C3676" s="54">
        <v>212</v>
      </c>
    </row>
    <row r="3677" spans="2:3" ht="15">
      <c r="B3677" s="57">
        <v>39013</v>
      </c>
      <c r="C3677" s="54">
        <v>211</v>
      </c>
    </row>
    <row r="3678" spans="2:3" ht="15">
      <c r="B3678" s="57">
        <v>39010</v>
      </c>
      <c r="C3678" s="54">
        <v>212</v>
      </c>
    </row>
    <row r="3679" spans="2:3" ht="15">
      <c r="B3679" s="57">
        <v>39009</v>
      </c>
      <c r="C3679" s="54">
        <v>210</v>
      </c>
    </row>
    <row r="3680" spans="2:3" ht="15">
      <c r="B3680" s="57">
        <v>39008</v>
      </c>
      <c r="C3680" s="54">
        <v>211</v>
      </c>
    </row>
    <row r="3681" spans="2:3" ht="15">
      <c r="B3681" s="57">
        <v>39007</v>
      </c>
      <c r="C3681" s="54">
        <v>213</v>
      </c>
    </row>
    <row r="3682" spans="2:3" ht="15">
      <c r="B3682" s="57">
        <v>39006</v>
      </c>
      <c r="C3682" s="54">
        <v>210</v>
      </c>
    </row>
    <row r="3683" spans="2:3" ht="15">
      <c r="B3683" s="57">
        <v>39003</v>
      </c>
      <c r="C3683" s="54">
        <v>210</v>
      </c>
    </row>
    <row r="3684" spans="2:3" ht="15">
      <c r="B3684" s="57">
        <v>39002</v>
      </c>
      <c r="C3684" s="54">
        <v>212</v>
      </c>
    </row>
    <row r="3685" spans="2:3" ht="15">
      <c r="B3685" s="57">
        <v>39001</v>
      </c>
      <c r="C3685" s="54">
        <v>216</v>
      </c>
    </row>
    <row r="3686" spans="2:3" ht="15">
      <c r="B3686" s="57">
        <v>39000</v>
      </c>
      <c r="C3686" s="54">
        <v>217</v>
      </c>
    </row>
    <row r="3687" spans="2:3" ht="15">
      <c r="B3687" s="57">
        <v>38999</v>
      </c>
      <c r="C3687" s="54">
        <v>223</v>
      </c>
    </row>
    <row r="3688" spans="2:3" ht="15">
      <c r="B3688" s="57">
        <v>38996</v>
      </c>
      <c r="C3688" s="54">
        <v>223</v>
      </c>
    </row>
    <row r="3689" spans="2:3" ht="15">
      <c r="B3689" s="57">
        <v>38995</v>
      </c>
      <c r="C3689" s="54">
        <v>228</v>
      </c>
    </row>
    <row r="3690" spans="2:3" ht="15">
      <c r="B3690" s="57">
        <v>38994</v>
      </c>
      <c r="C3690" s="54">
        <v>234</v>
      </c>
    </row>
    <row r="3691" spans="2:3" ht="15">
      <c r="B3691" s="57">
        <v>38993</v>
      </c>
      <c r="C3691" s="54">
        <v>236</v>
      </c>
    </row>
    <row r="3692" spans="2:3" ht="15">
      <c r="B3692" s="57">
        <v>38992</v>
      </c>
      <c r="C3692" s="54">
        <v>231</v>
      </c>
    </row>
    <row r="3693" spans="2:3" ht="15">
      <c r="B3693" s="57">
        <v>38989</v>
      </c>
      <c r="C3693" s="54">
        <v>233</v>
      </c>
    </row>
    <row r="3694" spans="2:3" ht="15">
      <c r="B3694" s="57">
        <v>38988</v>
      </c>
      <c r="C3694" s="54">
        <v>233</v>
      </c>
    </row>
    <row r="3695" spans="2:3" ht="15">
      <c r="B3695" s="57">
        <v>38987</v>
      </c>
      <c r="C3695" s="54">
        <v>240</v>
      </c>
    </row>
    <row r="3696" spans="2:3" ht="15">
      <c r="B3696" s="57">
        <v>38986</v>
      </c>
      <c r="C3696" s="54">
        <v>244</v>
      </c>
    </row>
    <row r="3697" spans="2:3" ht="15">
      <c r="B3697" s="57">
        <v>38985</v>
      </c>
      <c r="C3697" s="54">
        <v>250</v>
      </c>
    </row>
    <row r="3698" spans="2:3" ht="15">
      <c r="B3698" s="57">
        <v>38982</v>
      </c>
      <c r="C3698" s="54">
        <v>252</v>
      </c>
    </row>
    <row r="3699" spans="2:3" ht="15">
      <c r="B3699" s="57">
        <v>38981</v>
      </c>
      <c r="C3699" s="54">
        <v>244</v>
      </c>
    </row>
    <row r="3700" spans="2:3" ht="15">
      <c r="B3700" s="57">
        <v>38980</v>
      </c>
      <c r="C3700" s="54">
        <v>230</v>
      </c>
    </row>
    <row r="3701" spans="2:3" ht="15">
      <c r="B3701" s="57">
        <v>38979</v>
      </c>
      <c r="C3701" s="54">
        <v>226</v>
      </c>
    </row>
    <row r="3702" spans="2:3" ht="15">
      <c r="B3702" s="57">
        <v>38978</v>
      </c>
      <c r="C3702" s="54">
        <v>218</v>
      </c>
    </row>
    <row r="3703" spans="2:3" ht="15">
      <c r="B3703" s="57">
        <v>38975</v>
      </c>
      <c r="C3703" s="54">
        <v>220</v>
      </c>
    </row>
    <row r="3704" spans="2:3" ht="15">
      <c r="B3704" s="57">
        <v>38974</v>
      </c>
      <c r="C3704" s="54">
        <v>223</v>
      </c>
    </row>
    <row r="3705" spans="2:3" ht="15">
      <c r="B3705" s="57">
        <v>38973</v>
      </c>
      <c r="C3705" s="54">
        <v>225</v>
      </c>
    </row>
    <row r="3706" spans="2:3" ht="15">
      <c r="B3706" s="57">
        <v>38972</v>
      </c>
      <c r="C3706" s="54">
        <v>225</v>
      </c>
    </row>
    <row r="3707" spans="2:3" ht="15">
      <c r="B3707" s="57">
        <v>38971</v>
      </c>
      <c r="C3707" s="54">
        <v>224</v>
      </c>
    </row>
    <row r="3708" spans="2:3" ht="15">
      <c r="B3708" s="57">
        <v>38968</v>
      </c>
      <c r="C3708" s="54">
        <v>223</v>
      </c>
    </row>
    <row r="3709" spans="2:3" ht="15">
      <c r="B3709" s="57">
        <v>38967</v>
      </c>
      <c r="C3709" s="54">
        <v>221</v>
      </c>
    </row>
    <row r="3710" spans="2:3" ht="15">
      <c r="B3710" s="57">
        <v>38966</v>
      </c>
      <c r="C3710" s="54">
        <v>218</v>
      </c>
    </row>
    <row r="3711" spans="2:3" ht="15">
      <c r="B3711" s="57">
        <v>38965</v>
      </c>
      <c r="C3711" s="54">
        <v>214</v>
      </c>
    </row>
    <row r="3712" spans="2:3" ht="15">
      <c r="B3712" s="57">
        <v>38964</v>
      </c>
      <c r="C3712" s="54">
        <v>223</v>
      </c>
    </row>
    <row r="3713" spans="2:3" ht="15">
      <c r="B3713" s="57">
        <v>38961</v>
      </c>
      <c r="C3713" s="54">
        <v>223</v>
      </c>
    </row>
    <row r="3714" spans="2:3" ht="15">
      <c r="B3714" s="57">
        <v>38960</v>
      </c>
      <c r="C3714" s="54">
        <v>223</v>
      </c>
    </row>
    <row r="3715" spans="2:3" ht="15">
      <c r="B3715" s="57">
        <v>38959</v>
      </c>
      <c r="C3715" s="54">
        <v>225</v>
      </c>
    </row>
    <row r="3716" spans="2:3" ht="15">
      <c r="B3716" s="57">
        <v>38958</v>
      </c>
      <c r="C3716" s="54">
        <v>229</v>
      </c>
    </row>
    <row r="3717" spans="2:3" ht="15">
      <c r="B3717" s="57">
        <v>38957</v>
      </c>
      <c r="C3717" s="54">
        <v>227</v>
      </c>
    </row>
    <row r="3718" spans="2:3" ht="15">
      <c r="B3718" s="57">
        <v>38954</v>
      </c>
      <c r="C3718" s="54">
        <v>230</v>
      </c>
    </row>
    <row r="3719" spans="2:3" ht="15">
      <c r="B3719" s="57">
        <v>38953</v>
      </c>
      <c r="C3719" s="54">
        <v>226</v>
      </c>
    </row>
    <row r="3720" spans="2:3" ht="15">
      <c r="B3720" s="57">
        <v>38952</v>
      </c>
      <c r="C3720" s="54">
        <v>223</v>
      </c>
    </row>
    <row r="3721" spans="2:3" ht="15">
      <c r="B3721" s="57">
        <v>38951</v>
      </c>
      <c r="C3721" s="54">
        <v>219</v>
      </c>
    </row>
    <row r="3722" spans="2:3" ht="15">
      <c r="B3722" s="57">
        <v>38950</v>
      </c>
      <c r="C3722" s="54">
        <v>217</v>
      </c>
    </row>
    <row r="3723" spans="2:3" ht="15">
      <c r="B3723" s="57">
        <v>38947</v>
      </c>
      <c r="C3723" s="54">
        <v>216</v>
      </c>
    </row>
    <row r="3724" spans="2:3" ht="15">
      <c r="B3724" s="57">
        <v>38946</v>
      </c>
      <c r="C3724" s="54">
        <v>210</v>
      </c>
    </row>
    <row r="3725" spans="2:3" ht="15">
      <c r="B3725" s="57">
        <v>38945</v>
      </c>
      <c r="C3725" s="54">
        <v>210</v>
      </c>
    </row>
    <row r="3726" spans="2:3" ht="15">
      <c r="B3726" s="57">
        <v>38944</v>
      </c>
      <c r="C3726" s="54">
        <v>210</v>
      </c>
    </row>
    <row r="3727" spans="2:3" ht="15">
      <c r="B3727" s="57">
        <v>38943</v>
      </c>
      <c r="C3727" s="54">
        <v>206</v>
      </c>
    </row>
    <row r="3728" spans="2:3" ht="15">
      <c r="B3728" s="57">
        <v>38940</v>
      </c>
      <c r="C3728" s="54">
        <v>209</v>
      </c>
    </row>
    <row r="3729" spans="2:3" ht="15">
      <c r="B3729" s="57">
        <v>38939</v>
      </c>
      <c r="C3729" s="54">
        <v>210</v>
      </c>
    </row>
    <row r="3730" spans="2:3" ht="15">
      <c r="B3730" s="57">
        <v>38938</v>
      </c>
      <c r="C3730" s="54">
        <v>208</v>
      </c>
    </row>
    <row r="3731" spans="2:3" ht="15">
      <c r="B3731" s="57">
        <v>38937</v>
      </c>
      <c r="C3731" s="54">
        <v>216</v>
      </c>
    </row>
    <row r="3732" spans="2:3" ht="15">
      <c r="B3732" s="57">
        <v>38936</v>
      </c>
      <c r="C3732" s="54">
        <v>218</v>
      </c>
    </row>
    <row r="3733" spans="2:3" ht="15">
      <c r="B3733" s="57">
        <v>38933</v>
      </c>
      <c r="C3733" s="54">
        <v>220</v>
      </c>
    </row>
    <row r="3734" spans="2:3" ht="15">
      <c r="B3734" s="57">
        <v>38932</v>
      </c>
      <c r="C3734" s="54">
        <v>221</v>
      </c>
    </row>
    <row r="3735" spans="2:3" ht="15">
      <c r="B3735" s="57">
        <v>38931</v>
      </c>
      <c r="C3735" s="54">
        <v>221</v>
      </c>
    </row>
    <row r="3736" spans="2:3" ht="15">
      <c r="B3736" s="57">
        <v>38930</v>
      </c>
      <c r="C3736" s="54">
        <v>224</v>
      </c>
    </row>
    <row r="3737" spans="2:3" ht="15">
      <c r="B3737" s="57">
        <v>38929</v>
      </c>
      <c r="C3737" s="54">
        <v>223</v>
      </c>
    </row>
    <row r="3738" spans="2:3" ht="15">
      <c r="B3738" s="57">
        <v>38926</v>
      </c>
      <c r="C3738" s="54">
        <v>222</v>
      </c>
    </row>
    <row r="3739" spans="2:3" ht="15">
      <c r="B3739" s="57">
        <v>38925</v>
      </c>
      <c r="C3739" s="54">
        <v>222</v>
      </c>
    </row>
    <row r="3740" spans="2:3" ht="15">
      <c r="B3740" s="57">
        <v>38924</v>
      </c>
      <c r="C3740" s="54">
        <v>227</v>
      </c>
    </row>
    <row r="3741" spans="2:3" ht="15">
      <c r="B3741" s="57">
        <v>38923</v>
      </c>
      <c r="C3741" s="54">
        <v>229</v>
      </c>
    </row>
    <row r="3742" spans="2:3" ht="15">
      <c r="B3742" s="57">
        <v>38922</v>
      </c>
      <c r="C3742" s="54">
        <v>231</v>
      </c>
    </row>
    <row r="3743" spans="2:3" ht="15">
      <c r="B3743" s="57">
        <v>38919</v>
      </c>
      <c r="C3743" s="54">
        <v>236</v>
      </c>
    </row>
    <row r="3744" spans="2:3" ht="15">
      <c r="B3744" s="57">
        <v>38918</v>
      </c>
      <c r="C3744" s="54">
        <v>237</v>
      </c>
    </row>
    <row r="3745" spans="2:3" ht="15">
      <c r="B3745" s="57">
        <v>38917</v>
      </c>
      <c r="C3745" s="54">
        <v>236</v>
      </c>
    </row>
    <row r="3746" spans="2:3" ht="15">
      <c r="B3746" s="57">
        <v>38916</v>
      </c>
      <c r="C3746" s="54">
        <v>242</v>
      </c>
    </row>
    <row r="3747" spans="2:3" ht="15">
      <c r="B3747" s="57">
        <v>38915</v>
      </c>
      <c r="C3747" s="54">
        <v>251</v>
      </c>
    </row>
    <row r="3748" spans="2:3" ht="15">
      <c r="B3748" s="57">
        <v>38912</v>
      </c>
      <c r="C3748" s="54">
        <v>255</v>
      </c>
    </row>
    <row r="3749" spans="2:3" ht="15">
      <c r="B3749" s="57">
        <v>38911</v>
      </c>
      <c r="C3749" s="54">
        <v>254</v>
      </c>
    </row>
    <row r="3750" spans="2:3" ht="15">
      <c r="B3750" s="57">
        <v>38910</v>
      </c>
      <c r="C3750" s="54">
        <v>248</v>
      </c>
    </row>
    <row r="3751" spans="2:3" ht="15">
      <c r="B3751" s="57">
        <v>38909</v>
      </c>
      <c r="C3751" s="54">
        <v>245</v>
      </c>
    </row>
    <row r="3752" spans="2:3" ht="15">
      <c r="B3752" s="57">
        <v>38908</v>
      </c>
      <c r="C3752" s="54">
        <v>243</v>
      </c>
    </row>
    <row r="3753" spans="2:3" ht="15">
      <c r="B3753" s="57">
        <v>38905</v>
      </c>
      <c r="C3753" s="54">
        <v>245</v>
      </c>
    </row>
    <row r="3754" spans="2:3" ht="15">
      <c r="B3754" s="57">
        <v>38904</v>
      </c>
      <c r="C3754" s="54">
        <v>243</v>
      </c>
    </row>
    <row r="3755" spans="2:3" ht="15">
      <c r="B3755" s="57">
        <v>38903</v>
      </c>
      <c r="C3755" s="54">
        <v>248</v>
      </c>
    </row>
    <row r="3756" spans="2:3" ht="15">
      <c r="B3756" s="57">
        <v>38902</v>
      </c>
      <c r="C3756" s="54">
        <v>247</v>
      </c>
    </row>
    <row r="3757" spans="2:3" ht="15">
      <c r="B3757" s="57">
        <v>38901</v>
      </c>
      <c r="C3757" s="54">
        <v>247</v>
      </c>
    </row>
    <row r="3758" spans="2:3" ht="15">
      <c r="B3758" s="57">
        <v>38898</v>
      </c>
      <c r="C3758" s="54">
        <v>254</v>
      </c>
    </row>
    <row r="3759" spans="2:3" ht="15">
      <c r="B3759" s="57">
        <v>38897</v>
      </c>
      <c r="C3759" s="54">
        <v>254</v>
      </c>
    </row>
    <row r="3760" spans="2:3" ht="15">
      <c r="B3760" s="57">
        <v>38896</v>
      </c>
      <c r="C3760" s="54">
        <v>260</v>
      </c>
    </row>
    <row r="3761" spans="2:3" ht="15">
      <c r="B3761" s="57">
        <v>38895</v>
      </c>
      <c r="C3761" s="54">
        <v>269</v>
      </c>
    </row>
    <row r="3762" spans="2:3" ht="15">
      <c r="B3762" s="57">
        <v>38894</v>
      </c>
      <c r="C3762" s="54">
        <v>261</v>
      </c>
    </row>
    <row r="3763" spans="2:3" ht="15">
      <c r="B3763" s="57">
        <v>38891</v>
      </c>
      <c r="C3763" s="54">
        <v>258</v>
      </c>
    </row>
    <row r="3764" spans="2:3" ht="15">
      <c r="B3764" s="57">
        <v>38890</v>
      </c>
      <c r="C3764" s="54">
        <v>258</v>
      </c>
    </row>
    <row r="3765" spans="2:3" ht="15">
      <c r="B3765" s="57">
        <v>38889</v>
      </c>
      <c r="C3765" s="54">
        <v>257</v>
      </c>
    </row>
    <row r="3766" spans="2:3" ht="15">
      <c r="B3766" s="57">
        <v>38888</v>
      </c>
      <c r="C3766" s="54">
        <v>254</v>
      </c>
    </row>
    <row r="3767" spans="2:3" ht="15">
      <c r="B3767" s="57">
        <v>38887</v>
      </c>
      <c r="C3767" s="54">
        <v>257</v>
      </c>
    </row>
    <row r="3768" spans="2:3" ht="15">
      <c r="B3768" s="57">
        <v>38884</v>
      </c>
      <c r="C3768" s="54">
        <v>255</v>
      </c>
    </row>
    <row r="3769" spans="2:3" ht="15">
      <c r="B3769" s="57">
        <v>38883</v>
      </c>
      <c r="C3769" s="54">
        <v>253</v>
      </c>
    </row>
    <row r="3770" spans="2:3" ht="15">
      <c r="B3770" s="57">
        <v>38882</v>
      </c>
      <c r="C3770" s="54">
        <v>265</v>
      </c>
    </row>
    <row r="3771" spans="2:3" ht="15">
      <c r="B3771" s="57">
        <v>38881</v>
      </c>
      <c r="C3771" s="54">
        <v>276</v>
      </c>
    </row>
    <row r="3772" spans="2:3" ht="15">
      <c r="B3772" s="57">
        <v>38880</v>
      </c>
      <c r="C3772" s="54">
        <v>267</v>
      </c>
    </row>
    <row r="3773" spans="2:3" ht="15">
      <c r="B3773" s="57">
        <v>38877</v>
      </c>
      <c r="C3773" s="54">
        <v>263</v>
      </c>
    </row>
    <row r="3774" spans="2:3" ht="15">
      <c r="B3774" s="57">
        <v>38876</v>
      </c>
      <c r="C3774" s="54">
        <v>270</v>
      </c>
    </row>
    <row r="3775" spans="2:3" ht="15">
      <c r="B3775" s="57">
        <v>38875</v>
      </c>
      <c r="C3775" s="54">
        <v>262</v>
      </c>
    </row>
    <row r="3776" spans="2:3" ht="15">
      <c r="B3776" s="57">
        <v>38874</v>
      </c>
      <c r="C3776" s="54">
        <v>269</v>
      </c>
    </row>
    <row r="3777" spans="2:3" ht="15">
      <c r="B3777" s="57">
        <v>38873</v>
      </c>
      <c r="C3777" s="54">
        <v>264</v>
      </c>
    </row>
    <row r="3778" spans="2:3" ht="15">
      <c r="B3778" s="57">
        <v>38870</v>
      </c>
      <c r="C3778" s="54">
        <v>275</v>
      </c>
    </row>
    <row r="3779" spans="2:3" ht="15">
      <c r="B3779" s="57">
        <v>38869</v>
      </c>
      <c r="C3779" s="54">
        <v>266</v>
      </c>
    </row>
    <row r="3780" spans="2:3" ht="15">
      <c r="B3780" s="57">
        <v>38868</v>
      </c>
      <c r="C3780" s="54">
        <v>273</v>
      </c>
    </row>
    <row r="3781" spans="2:3" ht="15">
      <c r="B3781" s="57">
        <v>38867</v>
      </c>
      <c r="C3781" s="54">
        <v>278</v>
      </c>
    </row>
    <row r="3782" spans="2:3" ht="15">
      <c r="B3782" s="57">
        <v>38866</v>
      </c>
      <c r="C3782" s="54">
        <v>269</v>
      </c>
    </row>
    <row r="3783" spans="2:3" ht="15">
      <c r="B3783" s="57">
        <v>38863</v>
      </c>
      <c r="C3783" s="54">
        <v>269</v>
      </c>
    </row>
    <row r="3784" spans="2:3" ht="15">
      <c r="B3784" s="57">
        <v>38862</v>
      </c>
      <c r="C3784" s="54">
        <v>270</v>
      </c>
    </row>
    <row r="3785" spans="2:3" ht="15">
      <c r="B3785" s="57">
        <v>38861</v>
      </c>
      <c r="C3785" s="54">
        <v>289</v>
      </c>
    </row>
    <row r="3786" spans="2:3" ht="15">
      <c r="B3786" s="57">
        <v>38860</v>
      </c>
      <c r="C3786" s="54">
        <v>276</v>
      </c>
    </row>
    <row r="3787" spans="2:3" ht="15">
      <c r="B3787" s="57">
        <v>38859</v>
      </c>
      <c r="C3787" s="54">
        <v>279</v>
      </c>
    </row>
    <row r="3788" spans="2:3" ht="15">
      <c r="B3788" s="57">
        <v>38856</v>
      </c>
      <c r="C3788" s="54">
        <v>265</v>
      </c>
    </row>
    <row r="3789" spans="2:3" ht="15">
      <c r="B3789" s="57">
        <v>38855</v>
      </c>
      <c r="C3789" s="54">
        <v>260</v>
      </c>
    </row>
    <row r="3790" spans="2:3" ht="15">
      <c r="B3790" s="57">
        <v>38854</v>
      </c>
      <c r="C3790" s="54">
        <v>255</v>
      </c>
    </row>
    <row r="3791" spans="2:3" ht="15">
      <c r="B3791" s="57">
        <v>38853</v>
      </c>
      <c r="C3791" s="54">
        <v>242</v>
      </c>
    </row>
    <row r="3792" spans="2:3" ht="15">
      <c r="B3792" s="57">
        <v>38852</v>
      </c>
      <c r="C3792" s="54">
        <v>251</v>
      </c>
    </row>
    <row r="3793" spans="2:3" ht="15">
      <c r="B3793" s="57">
        <v>38849</v>
      </c>
      <c r="C3793" s="54">
        <v>234</v>
      </c>
    </row>
    <row r="3794" spans="2:3" ht="15">
      <c r="B3794" s="57">
        <v>38848</v>
      </c>
      <c r="C3794" s="54">
        <v>222</v>
      </c>
    </row>
    <row r="3795" spans="2:3" ht="15">
      <c r="B3795" s="57">
        <v>38847</v>
      </c>
      <c r="C3795" s="54">
        <v>218</v>
      </c>
    </row>
    <row r="3796" spans="2:3" ht="15">
      <c r="B3796" s="57">
        <v>38846</v>
      </c>
      <c r="C3796" s="54">
        <v>219</v>
      </c>
    </row>
    <row r="3797" spans="2:3" ht="15">
      <c r="B3797" s="57">
        <v>38845</v>
      </c>
      <c r="C3797" s="54">
        <v>217</v>
      </c>
    </row>
    <row r="3798" spans="2:3" ht="15">
      <c r="B3798" s="57">
        <v>38842</v>
      </c>
      <c r="C3798" s="54">
        <v>216</v>
      </c>
    </row>
    <row r="3799" spans="2:3" ht="15">
      <c r="B3799" s="57">
        <v>38841</v>
      </c>
      <c r="C3799" s="54">
        <v>215</v>
      </c>
    </row>
    <row r="3800" spans="2:3" ht="15">
      <c r="B3800" s="57">
        <v>38840</v>
      </c>
      <c r="C3800" s="54">
        <v>215</v>
      </c>
    </row>
    <row r="3801" spans="2:3" ht="15">
      <c r="B3801" s="57">
        <v>38839</v>
      </c>
      <c r="C3801" s="54">
        <v>214</v>
      </c>
    </row>
    <row r="3802" spans="2:3" ht="15">
      <c r="B3802" s="57">
        <v>38838</v>
      </c>
      <c r="C3802" s="54">
        <v>214</v>
      </c>
    </row>
    <row r="3803" spans="2:3" ht="15">
      <c r="B3803" s="57">
        <v>38835</v>
      </c>
      <c r="C3803" s="54">
        <v>218</v>
      </c>
    </row>
    <row r="3804" spans="2:3" ht="15">
      <c r="B3804" s="57">
        <v>38834</v>
      </c>
      <c r="C3804" s="54">
        <v>222</v>
      </c>
    </row>
    <row r="3805" spans="2:3" ht="15">
      <c r="B3805" s="57">
        <v>38833</v>
      </c>
      <c r="C3805" s="54">
        <v>226</v>
      </c>
    </row>
    <row r="3806" spans="2:3" ht="15">
      <c r="B3806" s="57">
        <v>38832</v>
      </c>
      <c r="C3806" s="54">
        <v>228</v>
      </c>
    </row>
    <row r="3807" spans="2:3" ht="15">
      <c r="B3807" s="57">
        <v>38831</v>
      </c>
      <c r="C3807" s="54">
        <v>231</v>
      </c>
    </row>
    <row r="3808" spans="2:3" ht="15">
      <c r="B3808" s="57">
        <v>38828</v>
      </c>
      <c r="C3808" s="54">
        <v>228</v>
      </c>
    </row>
    <row r="3809" spans="2:3" ht="15">
      <c r="B3809" s="57">
        <v>38827</v>
      </c>
      <c r="C3809" s="54">
        <v>228</v>
      </c>
    </row>
    <row r="3810" spans="2:3" ht="15">
      <c r="B3810" s="57">
        <v>38826</v>
      </c>
      <c r="C3810" s="54">
        <v>226</v>
      </c>
    </row>
    <row r="3811" spans="2:3" ht="15">
      <c r="B3811" s="57">
        <v>38825</v>
      </c>
      <c r="C3811" s="54">
        <v>234</v>
      </c>
    </row>
    <row r="3812" spans="2:3" ht="15">
      <c r="B3812" s="57">
        <v>38824</v>
      </c>
      <c r="C3812" s="54">
        <v>241</v>
      </c>
    </row>
    <row r="3813" spans="2:3" ht="15">
      <c r="B3813" s="57">
        <v>38820</v>
      </c>
      <c r="C3813" s="54">
        <v>238</v>
      </c>
    </row>
    <row r="3814" spans="2:3" ht="15">
      <c r="B3814" s="57">
        <v>38819</v>
      </c>
      <c r="C3814" s="54">
        <v>241</v>
      </c>
    </row>
    <row r="3815" spans="2:3" ht="15">
      <c r="B3815" s="57">
        <v>38818</v>
      </c>
      <c r="C3815" s="54">
        <v>247</v>
      </c>
    </row>
    <row r="3816" spans="2:3" ht="15">
      <c r="B3816" s="57">
        <v>38817</v>
      </c>
      <c r="C3816" s="54">
        <v>245</v>
      </c>
    </row>
    <row r="3817" spans="2:3" ht="15">
      <c r="B3817" s="57">
        <v>38814</v>
      </c>
      <c r="C3817" s="54">
        <v>244</v>
      </c>
    </row>
    <row r="3818" spans="2:3" ht="15">
      <c r="B3818" s="57">
        <v>38813</v>
      </c>
      <c r="C3818" s="54">
        <v>239</v>
      </c>
    </row>
    <row r="3819" spans="2:3" ht="15">
      <c r="B3819" s="57">
        <v>38812</v>
      </c>
      <c r="C3819" s="54">
        <v>239</v>
      </c>
    </row>
    <row r="3820" spans="2:3" ht="15">
      <c r="B3820" s="57">
        <v>38811</v>
      </c>
      <c r="C3820" s="54">
        <v>235</v>
      </c>
    </row>
    <row r="3821" spans="2:3" ht="15">
      <c r="B3821" s="57">
        <v>38810</v>
      </c>
      <c r="C3821" s="54">
        <v>236</v>
      </c>
    </row>
    <row r="3822" spans="2:3" ht="15">
      <c r="B3822" s="57">
        <v>38807</v>
      </c>
      <c r="C3822" s="54">
        <v>235</v>
      </c>
    </row>
    <row r="3823" spans="2:3" ht="15">
      <c r="B3823" s="57">
        <v>38806</v>
      </c>
      <c r="C3823" s="54">
        <v>234</v>
      </c>
    </row>
    <row r="3824" spans="2:3" ht="15">
      <c r="B3824" s="57">
        <v>38805</v>
      </c>
      <c r="C3824" s="54">
        <v>235</v>
      </c>
    </row>
    <row r="3825" spans="2:3" ht="15">
      <c r="B3825" s="57">
        <v>38804</v>
      </c>
      <c r="C3825" s="54">
        <v>237</v>
      </c>
    </row>
    <row r="3826" spans="2:3" ht="15">
      <c r="B3826" s="57">
        <v>38803</v>
      </c>
      <c r="C3826" s="54">
        <v>236</v>
      </c>
    </row>
    <row r="3827" spans="2:3" ht="15">
      <c r="B3827" s="57">
        <v>38800</v>
      </c>
      <c r="C3827" s="54">
        <v>234</v>
      </c>
    </row>
    <row r="3828" spans="2:3" ht="15">
      <c r="B3828" s="57">
        <v>38799</v>
      </c>
      <c r="C3828" s="54">
        <v>230</v>
      </c>
    </row>
    <row r="3829" spans="2:3" ht="15">
      <c r="B3829" s="57">
        <v>38798</v>
      </c>
      <c r="C3829" s="54">
        <v>229</v>
      </c>
    </row>
    <row r="3830" spans="2:3" ht="15">
      <c r="B3830" s="57">
        <v>38797</v>
      </c>
      <c r="C3830" s="54">
        <v>231</v>
      </c>
    </row>
    <row r="3831" spans="2:3" ht="15">
      <c r="B3831" s="57">
        <v>38796</v>
      </c>
      <c r="C3831" s="54">
        <v>228</v>
      </c>
    </row>
    <row r="3832" spans="2:3" ht="15">
      <c r="B3832" s="57">
        <v>38793</v>
      </c>
      <c r="C3832" s="54">
        <v>225</v>
      </c>
    </row>
    <row r="3833" spans="2:3" ht="15">
      <c r="B3833" s="57">
        <v>38792</v>
      </c>
      <c r="C3833" s="54">
        <v>224</v>
      </c>
    </row>
    <row r="3834" spans="2:3" ht="15">
      <c r="B3834" s="57">
        <v>38791</v>
      </c>
      <c r="C3834" s="54">
        <v>225</v>
      </c>
    </row>
    <row r="3835" spans="2:3" ht="15">
      <c r="B3835" s="57">
        <v>38790</v>
      </c>
      <c r="C3835" s="54">
        <v>232</v>
      </c>
    </row>
    <row r="3836" spans="2:3" ht="15">
      <c r="B3836" s="57">
        <v>38789</v>
      </c>
      <c r="C3836" s="54">
        <v>229</v>
      </c>
    </row>
    <row r="3837" spans="2:3" ht="15">
      <c r="B3837" s="57">
        <v>38786</v>
      </c>
      <c r="C3837" s="54">
        <v>230</v>
      </c>
    </row>
    <row r="3838" spans="2:3" ht="15">
      <c r="B3838" s="57">
        <v>38785</v>
      </c>
      <c r="C3838" s="54">
        <v>236</v>
      </c>
    </row>
    <row r="3839" spans="2:3" ht="15">
      <c r="B3839" s="57">
        <v>38784</v>
      </c>
      <c r="C3839" s="54">
        <v>237</v>
      </c>
    </row>
    <row r="3840" spans="2:3" ht="15">
      <c r="B3840" s="57">
        <v>38783</v>
      </c>
      <c r="C3840" s="54">
        <v>235</v>
      </c>
    </row>
    <row r="3841" spans="2:3" ht="15">
      <c r="B3841" s="57">
        <v>38782</v>
      </c>
      <c r="C3841" s="54">
        <v>223</v>
      </c>
    </row>
    <row r="3842" spans="2:3" ht="15">
      <c r="B3842" s="57">
        <v>38779</v>
      </c>
      <c r="C3842" s="54">
        <v>218</v>
      </c>
    </row>
    <row r="3843" spans="2:3" ht="15">
      <c r="B3843" s="57">
        <v>38778</v>
      </c>
      <c r="C3843" s="54">
        <v>217</v>
      </c>
    </row>
    <row r="3844" spans="2:3" ht="15">
      <c r="B3844" s="57">
        <v>38777</v>
      </c>
      <c r="C3844" s="54">
        <v>216</v>
      </c>
    </row>
    <row r="3845" spans="2:3" ht="15">
      <c r="B3845" s="57">
        <v>38776</v>
      </c>
      <c r="C3845" s="54">
        <v>221</v>
      </c>
    </row>
    <row r="3846" spans="2:3" ht="15">
      <c r="B3846" s="57">
        <v>38775</v>
      </c>
      <c r="C3846" s="54">
        <v>215</v>
      </c>
    </row>
    <row r="3847" spans="2:3" ht="15">
      <c r="B3847" s="57">
        <v>38772</v>
      </c>
      <c r="C3847" s="54">
        <v>222</v>
      </c>
    </row>
    <row r="3848" spans="2:3" ht="15">
      <c r="B3848" s="57">
        <v>38771</v>
      </c>
      <c r="C3848" s="54">
        <v>224</v>
      </c>
    </row>
    <row r="3849" spans="2:3" ht="15">
      <c r="B3849" s="57">
        <v>38770</v>
      </c>
      <c r="C3849" s="54">
        <v>232</v>
      </c>
    </row>
    <row r="3850" spans="2:3" ht="15">
      <c r="B3850" s="57">
        <v>38769</v>
      </c>
      <c r="C3850" s="54">
        <v>230</v>
      </c>
    </row>
    <row r="3851" spans="2:3" ht="15">
      <c r="B3851" s="57">
        <v>38768</v>
      </c>
      <c r="C3851" s="54">
        <v>229</v>
      </c>
    </row>
    <row r="3852" spans="2:3" ht="15">
      <c r="B3852" s="57">
        <v>38765</v>
      </c>
      <c r="C3852" s="54">
        <v>229</v>
      </c>
    </row>
    <row r="3853" spans="2:3" ht="15">
      <c r="B3853" s="57">
        <v>38764</v>
      </c>
      <c r="C3853" s="54">
        <v>229</v>
      </c>
    </row>
    <row r="3854" spans="2:3" ht="15">
      <c r="B3854" s="57">
        <v>38763</v>
      </c>
      <c r="C3854" s="54">
        <v>231</v>
      </c>
    </row>
    <row r="3855" spans="2:3" ht="15">
      <c r="B3855" s="57">
        <v>38762</v>
      </c>
      <c r="C3855" s="54">
        <v>228</v>
      </c>
    </row>
    <row r="3856" spans="2:3" ht="15">
      <c r="B3856" s="57">
        <v>38761</v>
      </c>
      <c r="C3856" s="54">
        <v>231</v>
      </c>
    </row>
    <row r="3857" spans="2:3" ht="15">
      <c r="B3857" s="57">
        <v>38758</v>
      </c>
      <c r="C3857" s="54">
        <v>230</v>
      </c>
    </row>
    <row r="3858" spans="2:3" ht="15">
      <c r="B3858" s="57">
        <v>38757</v>
      </c>
      <c r="C3858" s="54">
        <v>256</v>
      </c>
    </row>
    <row r="3859" spans="2:3" ht="15">
      <c r="B3859" s="57">
        <v>38756</v>
      </c>
      <c r="C3859" s="54">
        <v>258</v>
      </c>
    </row>
    <row r="3860" spans="2:3" ht="15">
      <c r="B3860" s="57">
        <v>38755</v>
      </c>
      <c r="C3860" s="54">
        <v>261</v>
      </c>
    </row>
    <row r="3861" spans="2:3" ht="15">
      <c r="B3861" s="57">
        <v>38754</v>
      </c>
      <c r="C3861" s="54">
        <v>259</v>
      </c>
    </row>
    <row r="3862" spans="2:3" ht="15">
      <c r="B3862" s="57">
        <v>38751</v>
      </c>
      <c r="C3862" s="54">
        <v>262</v>
      </c>
    </row>
    <row r="3863" spans="2:3" ht="15">
      <c r="B3863" s="57">
        <v>38750</v>
      </c>
      <c r="C3863" s="54">
        <v>264</v>
      </c>
    </row>
    <row r="3864" spans="2:3" ht="15">
      <c r="B3864" s="57">
        <v>38749</v>
      </c>
      <c r="C3864" s="54">
        <v>262</v>
      </c>
    </row>
    <row r="3865" spans="2:3" ht="15">
      <c r="B3865" s="57">
        <v>38748</v>
      </c>
      <c r="C3865" s="54">
        <v>266</v>
      </c>
    </row>
    <row r="3866" spans="2:3" ht="15">
      <c r="B3866" s="57">
        <v>38747</v>
      </c>
      <c r="C3866" s="54">
        <v>261</v>
      </c>
    </row>
    <row r="3867" spans="2:3" ht="15">
      <c r="B3867" s="57">
        <v>38744</v>
      </c>
      <c r="C3867" s="54">
        <v>260</v>
      </c>
    </row>
    <row r="3868" spans="2:3" ht="15">
      <c r="B3868" s="57">
        <v>38743</v>
      </c>
      <c r="C3868" s="54">
        <v>265</v>
      </c>
    </row>
    <row r="3869" spans="2:3" ht="15">
      <c r="B3869" s="57">
        <v>38742</v>
      </c>
      <c r="C3869" s="54">
        <v>270</v>
      </c>
    </row>
    <row r="3870" spans="2:3" ht="15">
      <c r="B3870" s="57">
        <v>38741</v>
      </c>
      <c r="C3870" s="54">
        <v>273</v>
      </c>
    </row>
    <row r="3871" spans="2:3" ht="15">
      <c r="B3871" s="57">
        <v>38740</v>
      </c>
      <c r="C3871" s="54">
        <v>278</v>
      </c>
    </row>
    <row r="3872" spans="2:3" ht="15">
      <c r="B3872" s="57">
        <v>38737</v>
      </c>
      <c r="C3872" s="54">
        <v>279</v>
      </c>
    </row>
    <row r="3873" spans="2:3" ht="15">
      <c r="B3873" s="57">
        <v>38736</v>
      </c>
      <c r="C3873" s="54">
        <v>282</v>
      </c>
    </row>
    <row r="3874" spans="2:3" ht="15">
      <c r="B3874" s="57">
        <v>38735</v>
      </c>
      <c r="C3874" s="54">
        <v>291</v>
      </c>
    </row>
    <row r="3875" spans="2:3" ht="15">
      <c r="B3875" s="57">
        <v>38734</v>
      </c>
      <c r="C3875" s="54">
        <v>292</v>
      </c>
    </row>
    <row r="3876" spans="2:3" ht="15">
      <c r="B3876" s="57">
        <v>38733</v>
      </c>
      <c r="C3876" s="54">
        <v>289</v>
      </c>
    </row>
    <row r="3877" spans="2:3" ht="15">
      <c r="B3877" s="57">
        <v>38730</v>
      </c>
      <c r="C3877" s="54">
        <v>289</v>
      </c>
    </row>
    <row r="3878" spans="2:3" ht="15">
      <c r="B3878" s="57">
        <v>38729</v>
      </c>
      <c r="C3878" s="54">
        <v>289</v>
      </c>
    </row>
    <row r="3879" spans="2:3" ht="15">
      <c r="B3879" s="57">
        <v>38728</v>
      </c>
      <c r="C3879" s="54">
        <v>279</v>
      </c>
    </row>
    <row r="3880" spans="2:3" ht="15">
      <c r="B3880" s="57">
        <v>38727</v>
      </c>
      <c r="C3880" s="54">
        <v>285</v>
      </c>
    </row>
    <row r="3881" spans="2:3" ht="15">
      <c r="B3881" s="57">
        <v>38726</v>
      </c>
      <c r="C3881" s="54">
        <v>283</v>
      </c>
    </row>
    <row r="3882" spans="2:3" ht="15">
      <c r="B3882" s="57">
        <v>38723</v>
      </c>
      <c r="C3882" s="54">
        <v>285</v>
      </c>
    </row>
    <row r="3883" spans="2:3" ht="15">
      <c r="B3883" s="57">
        <v>38722</v>
      </c>
      <c r="C3883" s="54">
        <v>296</v>
      </c>
    </row>
    <row r="3884" spans="2:3" ht="15">
      <c r="B3884" s="57">
        <v>38721</v>
      </c>
      <c r="C3884" s="54">
        <v>294</v>
      </c>
    </row>
    <row r="3885" spans="2:3" ht="15">
      <c r="B3885" s="57">
        <v>38720</v>
      </c>
      <c r="C3885" s="54">
        <v>302</v>
      </c>
    </row>
    <row r="3886" spans="2:3" ht="15">
      <c r="B3886" s="57">
        <v>38719</v>
      </c>
      <c r="C3886" s="54">
        <v>311</v>
      </c>
    </row>
    <row r="3887" spans="2:3" ht="15">
      <c r="B3887" s="57">
        <v>38717</v>
      </c>
      <c r="C3887" s="54">
        <v>311</v>
      </c>
    </row>
    <row r="3888" spans="2:3" ht="15">
      <c r="B3888" s="57">
        <v>38716</v>
      </c>
      <c r="C3888" s="54">
        <v>311</v>
      </c>
    </row>
    <row r="3889" spans="2:3" ht="15">
      <c r="B3889" s="57">
        <v>38715</v>
      </c>
      <c r="C3889" s="54">
        <v>306</v>
      </c>
    </row>
    <row r="3890" spans="2:3" ht="15">
      <c r="B3890" s="57">
        <v>38714</v>
      </c>
      <c r="C3890" s="54">
        <v>307</v>
      </c>
    </row>
    <row r="3891" spans="2:3" ht="15">
      <c r="B3891" s="57">
        <v>38713</v>
      </c>
      <c r="C3891" s="54">
        <v>304</v>
      </c>
    </row>
    <row r="3892" spans="2:3" ht="15">
      <c r="B3892" s="57">
        <v>38712</v>
      </c>
      <c r="C3892" s="54">
        <v>306</v>
      </c>
    </row>
    <row r="3893" spans="2:3" ht="15">
      <c r="B3893" s="57">
        <v>38709</v>
      </c>
      <c r="C3893" s="54">
        <v>306</v>
      </c>
    </row>
    <row r="3894" spans="2:3" ht="15">
      <c r="B3894" s="57">
        <v>38708</v>
      </c>
      <c r="C3894" s="54">
        <v>303</v>
      </c>
    </row>
    <row r="3895" spans="2:3" ht="15">
      <c r="B3895" s="57">
        <v>38707</v>
      </c>
      <c r="C3895" s="54">
        <v>306</v>
      </c>
    </row>
    <row r="3896" spans="2:3" ht="15">
      <c r="B3896" s="57">
        <v>38706</v>
      </c>
      <c r="C3896" s="54">
        <v>314</v>
      </c>
    </row>
    <row r="3897" spans="2:3" ht="15">
      <c r="B3897" s="57">
        <v>38705</v>
      </c>
      <c r="C3897" s="54">
        <v>317</v>
      </c>
    </row>
    <row r="3898" spans="2:3" ht="15">
      <c r="B3898" s="57">
        <v>38702</v>
      </c>
      <c r="C3898" s="54">
        <v>317</v>
      </c>
    </row>
    <row r="3899" spans="2:3" ht="15">
      <c r="B3899" s="57">
        <v>38701</v>
      </c>
      <c r="C3899" s="54">
        <v>313</v>
      </c>
    </row>
    <row r="3900" spans="2:3" ht="15">
      <c r="B3900" s="57">
        <v>38700</v>
      </c>
      <c r="C3900" s="54">
        <v>311</v>
      </c>
    </row>
    <row r="3901" spans="2:3" ht="15">
      <c r="B3901" s="57">
        <v>38699</v>
      </c>
      <c r="C3901" s="54">
        <v>311</v>
      </c>
    </row>
    <row r="3902" spans="2:3" ht="15">
      <c r="B3902" s="57">
        <v>38698</v>
      </c>
      <c r="C3902" s="54">
        <v>316</v>
      </c>
    </row>
    <row r="3903" spans="2:3" ht="15">
      <c r="B3903" s="57">
        <v>38695</v>
      </c>
      <c r="C3903" s="54">
        <v>317</v>
      </c>
    </row>
    <row r="3904" spans="2:3" ht="15">
      <c r="B3904" s="57">
        <v>38694</v>
      </c>
      <c r="C3904" s="54">
        <v>324</v>
      </c>
    </row>
    <row r="3905" spans="2:3" ht="15">
      <c r="B3905" s="57">
        <v>38693</v>
      </c>
      <c r="C3905" s="54">
        <v>317</v>
      </c>
    </row>
    <row r="3906" spans="2:3" ht="15">
      <c r="B3906" s="57">
        <v>38692</v>
      </c>
      <c r="C3906" s="54">
        <v>316</v>
      </c>
    </row>
    <row r="3907" spans="2:3" ht="15">
      <c r="B3907" s="57">
        <v>38691</v>
      </c>
      <c r="C3907" s="54">
        <v>323</v>
      </c>
    </row>
    <row r="3908" spans="2:3" ht="15">
      <c r="B3908" s="57">
        <v>38688</v>
      </c>
      <c r="C3908" s="54">
        <v>326</v>
      </c>
    </row>
    <row r="3909" spans="2:3" ht="15">
      <c r="B3909" s="57">
        <v>38687</v>
      </c>
      <c r="C3909" s="54">
        <v>330</v>
      </c>
    </row>
    <row r="3910" spans="2:3" ht="15">
      <c r="B3910" s="57">
        <v>38686</v>
      </c>
      <c r="C3910" s="54">
        <v>340</v>
      </c>
    </row>
    <row r="3911" spans="2:3" ht="15">
      <c r="B3911" s="57">
        <v>38685</v>
      </c>
      <c r="C3911" s="54">
        <v>344</v>
      </c>
    </row>
    <row r="3912" spans="2:3" ht="15">
      <c r="B3912" s="57">
        <v>38684</v>
      </c>
      <c r="C3912" s="54">
        <v>346</v>
      </c>
    </row>
    <row r="3913" spans="2:3" ht="15">
      <c r="B3913" s="57">
        <v>38681</v>
      </c>
      <c r="C3913" s="54">
        <v>341</v>
      </c>
    </row>
    <row r="3914" spans="2:3" ht="15">
      <c r="B3914" s="57">
        <v>38680</v>
      </c>
      <c r="C3914" s="54">
        <v>341</v>
      </c>
    </row>
    <row r="3915" spans="2:3" ht="15">
      <c r="B3915" s="57">
        <v>38679</v>
      </c>
      <c r="C3915" s="54">
        <v>341</v>
      </c>
    </row>
    <row r="3916" spans="2:3" ht="15">
      <c r="B3916" s="57">
        <v>38678</v>
      </c>
      <c r="C3916" s="54">
        <v>349</v>
      </c>
    </row>
    <row r="3917" spans="2:3" ht="15">
      <c r="B3917" s="57">
        <v>38677</v>
      </c>
      <c r="C3917" s="54">
        <v>347</v>
      </c>
    </row>
    <row r="3918" spans="2:3" ht="15">
      <c r="B3918" s="57">
        <v>38674</v>
      </c>
      <c r="C3918" s="54">
        <v>349</v>
      </c>
    </row>
    <row r="3919" spans="2:3" ht="15">
      <c r="B3919" s="57">
        <v>38673</v>
      </c>
      <c r="C3919" s="54">
        <v>349</v>
      </c>
    </row>
    <row r="3920" spans="2:3" ht="15">
      <c r="B3920" s="57">
        <v>38672</v>
      </c>
      <c r="C3920" s="54">
        <v>354</v>
      </c>
    </row>
    <row r="3921" spans="2:3" ht="15">
      <c r="B3921" s="57">
        <v>38671</v>
      </c>
      <c r="C3921" s="54">
        <v>353</v>
      </c>
    </row>
    <row r="3922" spans="2:3" ht="15">
      <c r="B3922" s="57">
        <v>38670</v>
      </c>
      <c r="C3922" s="54">
        <v>355</v>
      </c>
    </row>
    <row r="3923" spans="2:3" ht="15">
      <c r="B3923" s="57">
        <v>38667</v>
      </c>
      <c r="C3923" s="54">
        <v>349</v>
      </c>
    </row>
    <row r="3924" spans="2:3" ht="15">
      <c r="B3924" s="57">
        <v>38666</v>
      </c>
      <c r="C3924" s="54">
        <v>349</v>
      </c>
    </row>
    <row r="3925" spans="2:3" ht="15">
      <c r="B3925" s="57">
        <v>38665</v>
      </c>
      <c r="C3925" s="54">
        <v>346</v>
      </c>
    </row>
    <row r="3926" spans="2:3" ht="15">
      <c r="B3926" s="57">
        <v>38664</v>
      </c>
      <c r="C3926" s="54">
        <v>354</v>
      </c>
    </row>
    <row r="3927" spans="2:3" ht="15">
      <c r="B3927" s="57">
        <v>38663</v>
      </c>
      <c r="C3927" s="54">
        <v>353</v>
      </c>
    </row>
    <row r="3928" spans="2:3" ht="15">
      <c r="B3928" s="57">
        <v>38660</v>
      </c>
      <c r="C3928" s="54">
        <v>356</v>
      </c>
    </row>
    <row r="3929" spans="2:3" ht="15">
      <c r="B3929" s="57">
        <v>38659</v>
      </c>
      <c r="C3929" s="54">
        <v>355</v>
      </c>
    </row>
    <row r="3930" spans="2:3" ht="15">
      <c r="B3930" s="57">
        <v>38658</v>
      </c>
      <c r="C3930" s="54">
        <v>352</v>
      </c>
    </row>
    <row r="3931" spans="2:3" ht="15">
      <c r="B3931" s="57">
        <v>38657</v>
      </c>
      <c r="C3931" s="54">
        <v>354</v>
      </c>
    </row>
    <row r="3932" spans="2:3" ht="15">
      <c r="B3932" s="57">
        <v>38656</v>
      </c>
      <c r="C3932" s="54">
        <v>357</v>
      </c>
    </row>
    <row r="3933" spans="2:3" ht="15">
      <c r="B3933" s="57">
        <v>38653</v>
      </c>
      <c r="C3933" s="54">
        <v>362</v>
      </c>
    </row>
    <row r="3934" spans="2:3" ht="15">
      <c r="B3934" s="57">
        <v>38652</v>
      </c>
      <c r="C3934" s="54">
        <v>371</v>
      </c>
    </row>
    <row r="3935" spans="2:3" ht="15">
      <c r="B3935" s="57">
        <v>38651</v>
      </c>
      <c r="C3935" s="54">
        <v>362</v>
      </c>
    </row>
    <row r="3936" spans="2:3" ht="15">
      <c r="B3936" s="57">
        <v>38650</v>
      </c>
      <c r="C3936" s="54">
        <v>366</v>
      </c>
    </row>
    <row r="3937" spans="2:3" ht="15">
      <c r="B3937" s="57">
        <v>38649</v>
      </c>
      <c r="C3937" s="54">
        <v>376</v>
      </c>
    </row>
    <row r="3938" spans="2:3" ht="15">
      <c r="B3938" s="57">
        <v>38646</v>
      </c>
      <c r="C3938" s="54">
        <v>383</v>
      </c>
    </row>
    <row r="3939" spans="2:3" ht="15">
      <c r="B3939" s="57">
        <v>38645</v>
      </c>
      <c r="C3939" s="54">
        <v>377</v>
      </c>
    </row>
    <row r="3940" spans="2:3" ht="15">
      <c r="B3940" s="57">
        <v>38644</v>
      </c>
      <c r="C3940" s="54">
        <v>372</v>
      </c>
    </row>
    <row r="3941" spans="2:3" ht="15">
      <c r="B3941" s="57">
        <v>38643</v>
      </c>
      <c r="C3941" s="54">
        <v>373</v>
      </c>
    </row>
    <row r="3942" spans="2:3" ht="15">
      <c r="B3942" s="57">
        <v>38642</v>
      </c>
      <c r="C3942" s="54">
        <v>376</v>
      </c>
    </row>
    <row r="3943" spans="2:3" ht="15">
      <c r="B3943" s="57">
        <v>38639</v>
      </c>
      <c r="C3943" s="54">
        <v>388</v>
      </c>
    </row>
    <row r="3944" spans="2:3" ht="15">
      <c r="B3944" s="57">
        <v>38638</v>
      </c>
      <c r="C3944" s="54">
        <v>391</v>
      </c>
    </row>
    <row r="3945" spans="2:3" ht="15">
      <c r="B3945" s="57">
        <v>38637</v>
      </c>
      <c r="C3945" s="54">
        <v>390</v>
      </c>
    </row>
    <row r="3946" spans="2:3" ht="15">
      <c r="B3946" s="57">
        <v>38636</v>
      </c>
      <c r="C3946" s="54">
        <v>373</v>
      </c>
    </row>
    <row r="3947" spans="2:3" ht="15">
      <c r="B3947" s="57">
        <v>38635</v>
      </c>
      <c r="C3947" s="54">
        <v>374</v>
      </c>
    </row>
    <row r="3948" spans="2:3" ht="15">
      <c r="B3948" s="57">
        <v>38632</v>
      </c>
      <c r="C3948" s="54">
        <v>374</v>
      </c>
    </row>
    <row r="3949" spans="2:3" ht="15">
      <c r="B3949" s="57">
        <v>38631</v>
      </c>
      <c r="C3949" s="54">
        <v>384</v>
      </c>
    </row>
    <row r="3950" spans="2:3" ht="15">
      <c r="B3950" s="57">
        <v>38630</v>
      </c>
      <c r="C3950" s="54">
        <v>365</v>
      </c>
    </row>
    <row r="3951" spans="2:3" ht="15">
      <c r="B3951" s="57">
        <v>38629</v>
      </c>
      <c r="C3951" s="54">
        <v>353</v>
      </c>
    </row>
    <row r="3952" spans="2:3" ht="15">
      <c r="B3952" s="57">
        <v>38628</v>
      </c>
      <c r="C3952" s="54">
        <v>341</v>
      </c>
    </row>
    <row r="3953" spans="2:3" ht="15">
      <c r="B3953" s="57">
        <v>38625</v>
      </c>
      <c r="C3953" s="54">
        <v>345</v>
      </c>
    </row>
    <row r="3954" spans="2:3" ht="15">
      <c r="B3954" s="57">
        <v>38624</v>
      </c>
      <c r="C3954" s="54">
        <v>348</v>
      </c>
    </row>
    <row r="3955" spans="2:3" ht="15">
      <c r="B3955" s="57">
        <v>38623</v>
      </c>
      <c r="C3955" s="54">
        <v>356</v>
      </c>
    </row>
    <row r="3956" spans="2:3" ht="15">
      <c r="B3956" s="57">
        <v>38622</v>
      </c>
      <c r="C3956" s="54">
        <v>356</v>
      </c>
    </row>
    <row r="3957" spans="2:3" ht="15">
      <c r="B3957" s="57">
        <v>38621</v>
      </c>
      <c r="C3957" s="54">
        <v>353</v>
      </c>
    </row>
    <row r="3958" spans="2:3" ht="15">
      <c r="B3958" s="57">
        <v>38618</v>
      </c>
      <c r="C3958" s="54">
        <v>359</v>
      </c>
    </row>
    <row r="3959" spans="2:3" ht="15">
      <c r="B3959" s="57">
        <v>38617</v>
      </c>
      <c r="C3959" s="54">
        <v>364</v>
      </c>
    </row>
    <row r="3960" spans="2:3" ht="15">
      <c r="B3960" s="57">
        <v>38616</v>
      </c>
      <c r="C3960" s="54">
        <v>364</v>
      </c>
    </row>
    <row r="3961" spans="2:3" ht="15">
      <c r="B3961" s="57">
        <v>38615</v>
      </c>
      <c r="C3961" s="54">
        <v>367</v>
      </c>
    </row>
    <row r="3962" spans="2:3" ht="15">
      <c r="B3962" s="57">
        <v>38614</v>
      </c>
      <c r="C3962" s="54">
        <v>364</v>
      </c>
    </row>
    <row r="3963" spans="2:3" ht="15">
      <c r="B3963" s="57">
        <v>38611</v>
      </c>
      <c r="C3963" s="54">
        <v>368</v>
      </c>
    </row>
    <row r="3964" spans="2:3" ht="15">
      <c r="B3964" s="57">
        <v>38610</v>
      </c>
      <c r="C3964" s="54">
        <v>372</v>
      </c>
    </row>
    <row r="3965" spans="2:3" ht="15">
      <c r="B3965" s="57">
        <v>38609</v>
      </c>
      <c r="C3965" s="54">
        <v>384</v>
      </c>
    </row>
    <row r="3966" spans="2:3" ht="15">
      <c r="B3966" s="57">
        <v>38608</v>
      </c>
      <c r="C3966" s="54">
        <v>389</v>
      </c>
    </row>
    <row r="3967" spans="2:3" ht="15">
      <c r="B3967" s="57">
        <v>38607</v>
      </c>
      <c r="C3967" s="54">
        <v>384</v>
      </c>
    </row>
    <row r="3968" spans="2:3" ht="15">
      <c r="B3968" s="57">
        <v>38604</v>
      </c>
      <c r="C3968" s="54">
        <v>386</v>
      </c>
    </row>
    <row r="3969" spans="2:3" ht="15">
      <c r="B3969" s="57">
        <v>38603</v>
      </c>
      <c r="C3969" s="54">
        <v>390</v>
      </c>
    </row>
    <row r="3970" spans="2:3" ht="15">
      <c r="B3970" s="57">
        <v>38602</v>
      </c>
      <c r="C3970" s="54">
        <v>389</v>
      </c>
    </row>
    <row r="3971" spans="2:3" ht="15">
      <c r="B3971" s="57">
        <v>38601</v>
      </c>
      <c r="C3971" s="54">
        <v>400</v>
      </c>
    </row>
    <row r="3972" spans="2:3" ht="15">
      <c r="B3972" s="57">
        <v>38600</v>
      </c>
      <c r="C3972" s="54">
        <v>407</v>
      </c>
    </row>
    <row r="3973" spans="2:3" ht="15">
      <c r="B3973" s="57">
        <v>38597</v>
      </c>
      <c r="C3973" s="54">
        <v>407</v>
      </c>
    </row>
    <row r="3974" spans="2:3" ht="15">
      <c r="B3974" s="57">
        <v>38596</v>
      </c>
      <c r="C3974" s="54">
        <v>412</v>
      </c>
    </row>
    <row r="3975" spans="2:3" ht="15">
      <c r="B3975" s="57">
        <v>38595</v>
      </c>
      <c r="C3975" s="54">
        <v>413</v>
      </c>
    </row>
    <row r="3976" spans="2:3" ht="15">
      <c r="B3976" s="57">
        <v>38594</v>
      </c>
      <c r="C3976" s="54">
        <v>416</v>
      </c>
    </row>
    <row r="3977" spans="2:3" ht="15">
      <c r="B3977" s="57">
        <v>38593</v>
      </c>
      <c r="C3977" s="54">
        <v>412</v>
      </c>
    </row>
    <row r="3978" spans="2:3" ht="15">
      <c r="B3978" s="57">
        <v>38590</v>
      </c>
      <c r="C3978" s="54">
        <v>416</v>
      </c>
    </row>
    <row r="3979" spans="2:3" ht="15">
      <c r="B3979" s="57">
        <v>38589</v>
      </c>
      <c r="C3979" s="54">
        <v>414</v>
      </c>
    </row>
    <row r="3980" spans="2:3" ht="15">
      <c r="B3980" s="57">
        <v>38588</v>
      </c>
      <c r="C3980" s="54">
        <v>420</v>
      </c>
    </row>
    <row r="3981" spans="2:3" ht="15">
      <c r="B3981" s="57">
        <v>38587</v>
      </c>
      <c r="C3981" s="54">
        <v>416</v>
      </c>
    </row>
    <row r="3982" spans="2:3" ht="15">
      <c r="B3982" s="57">
        <v>38586</v>
      </c>
      <c r="C3982" s="54">
        <v>410</v>
      </c>
    </row>
    <row r="3983" spans="2:3" ht="15">
      <c r="B3983" s="57">
        <v>38583</v>
      </c>
      <c r="C3983" s="54">
        <v>419</v>
      </c>
    </row>
    <row r="3984" spans="2:3" ht="15">
      <c r="B3984" s="57">
        <v>38582</v>
      </c>
      <c r="C3984" s="54">
        <v>406</v>
      </c>
    </row>
    <row r="3985" spans="2:3" ht="15">
      <c r="B3985" s="57">
        <v>38581</v>
      </c>
      <c r="C3985" s="54">
        <v>400</v>
      </c>
    </row>
    <row r="3986" spans="2:3" ht="15">
      <c r="B3986" s="57">
        <v>38580</v>
      </c>
      <c r="C3986" s="54">
        <v>402</v>
      </c>
    </row>
    <row r="3987" spans="2:3" ht="15">
      <c r="B3987" s="57">
        <v>38579</v>
      </c>
      <c r="C3987" s="54">
        <v>396</v>
      </c>
    </row>
    <row r="3988" spans="2:3" ht="15">
      <c r="B3988" s="57">
        <v>38576</v>
      </c>
      <c r="C3988" s="54">
        <v>405</v>
      </c>
    </row>
    <row r="3989" spans="2:3" ht="15">
      <c r="B3989" s="57">
        <v>38575</v>
      </c>
      <c r="C3989" s="54">
        <v>392</v>
      </c>
    </row>
    <row r="3990" spans="2:3" ht="15">
      <c r="B3990" s="57">
        <v>38574</v>
      </c>
      <c r="C3990" s="54">
        <v>377</v>
      </c>
    </row>
    <row r="3991" spans="2:3" ht="15">
      <c r="B3991" s="57">
        <v>38573</v>
      </c>
      <c r="C3991" s="54">
        <v>382</v>
      </c>
    </row>
    <row r="3992" spans="2:3" ht="15">
      <c r="B3992" s="57">
        <v>38572</v>
      </c>
      <c r="C3992" s="54">
        <v>387</v>
      </c>
    </row>
    <row r="3993" spans="2:3" ht="15">
      <c r="B3993" s="57">
        <v>38569</v>
      </c>
      <c r="C3993" s="54">
        <v>380</v>
      </c>
    </row>
    <row r="3994" spans="2:3" ht="15">
      <c r="B3994" s="57">
        <v>38568</v>
      </c>
      <c r="C3994" s="54">
        <v>387</v>
      </c>
    </row>
    <row r="3995" spans="2:3" ht="15">
      <c r="B3995" s="57">
        <v>38567</v>
      </c>
      <c r="C3995" s="54">
        <v>389</v>
      </c>
    </row>
    <row r="3996" spans="2:3" ht="15">
      <c r="B3996" s="57">
        <v>38566</v>
      </c>
      <c r="C3996" s="54">
        <v>392</v>
      </c>
    </row>
    <row r="3997" spans="2:3" ht="15">
      <c r="B3997" s="57">
        <v>38565</v>
      </c>
      <c r="C3997" s="54">
        <v>400</v>
      </c>
    </row>
    <row r="3998" spans="2:3" ht="15">
      <c r="B3998" s="57">
        <v>38562</v>
      </c>
      <c r="C3998" s="54">
        <v>402</v>
      </c>
    </row>
    <row r="3999" spans="2:3" ht="15">
      <c r="B3999" s="57">
        <v>38561</v>
      </c>
      <c r="C3999" s="54">
        <v>410</v>
      </c>
    </row>
    <row r="4000" spans="2:3" ht="15">
      <c r="B4000" s="57">
        <v>38560</v>
      </c>
      <c r="C4000" s="54">
        <v>416</v>
      </c>
    </row>
    <row r="4001" spans="2:3" ht="15">
      <c r="B4001" s="57">
        <v>38559</v>
      </c>
      <c r="C4001" s="54">
        <v>422</v>
      </c>
    </row>
    <row r="4002" spans="2:3" ht="15">
      <c r="B4002" s="57">
        <v>38558</v>
      </c>
      <c r="C4002" s="54">
        <v>420</v>
      </c>
    </row>
    <row r="4003" spans="2:3" ht="15">
      <c r="B4003" s="57">
        <v>38555</v>
      </c>
      <c r="C4003" s="54">
        <v>416</v>
      </c>
    </row>
    <row r="4004" spans="2:3" ht="15">
      <c r="B4004" s="57">
        <v>38554</v>
      </c>
      <c r="C4004" s="54">
        <v>404</v>
      </c>
    </row>
    <row r="4005" spans="2:3" ht="15">
      <c r="B4005" s="57">
        <v>38553</v>
      </c>
      <c r="C4005" s="54">
        <v>407</v>
      </c>
    </row>
    <row r="4006" spans="2:3" ht="15">
      <c r="B4006" s="57">
        <v>38552</v>
      </c>
      <c r="C4006" s="54">
        <v>408</v>
      </c>
    </row>
    <row r="4007" spans="2:3" ht="15">
      <c r="B4007" s="57">
        <v>38551</v>
      </c>
      <c r="C4007" s="54">
        <v>402</v>
      </c>
    </row>
    <row r="4008" spans="2:3" ht="15">
      <c r="B4008" s="57">
        <v>38548</v>
      </c>
      <c r="C4008" s="54">
        <v>402</v>
      </c>
    </row>
    <row r="4009" spans="2:3" ht="15">
      <c r="B4009" s="57">
        <v>38547</v>
      </c>
      <c r="C4009" s="54">
        <v>398</v>
      </c>
    </row>
    <row r="4010" spans="2:3" ht="15">
      <c r="B4010" s="57">
        <v>38546</v>
      </c>
      <c r="C4010" s="54">
        <v>401</v>
      </c>
    </row>
    <row r="4011" spans="2:3" ht="15">
      <c r="B4011" s="57">
        <v>38545</v>
      </c>
      <c r="C4011" s="54">
        <v>401</v>
      </c>
    </row>
    <row r="4012" spans="2:3" ht="15">
      <c r="B4012" s="57">
        <v>38544</v>
      </c>
      <c r="C4012" s="54">
        <v>412</v>
      </c>
    </row>
    <row r="4013" spans="2:3" ht="15">
      <c r="B4013" s="57">
        <v>38541</v>
      </c>
      <c r="C4013" s="54">
        <v>409</v>
      </c>
    </row>
    <row r="4014" spans="2:3" ht="15">
      <c r="B4014" s="57">
        <v>38540</v>
      </c>
      <c r="C4014" s="54">
        <v>415</v>
      </c>
    </row>
    <row r="4015" spans="2:3" ht="15">
      <c r="B4015" s="57">
        <v>38539</v>
      </c>
      <c r="C4015" s="54">
        <v>416</v>
      </c>
    </row>
    <row r="4016" spans="2:3" ht="15">
      <c r="B4016" s="57">
        <v>38538</v>
      </c>
      <c r="C4016" s="54">
        <v>410</v>
      </c>
    </row>
    <row r="4017" spans="2:3" ht="15">
      <c r="B4017" s="57">
        <v>38537</v>
      </c>
      <c r="C4017" s="54">
        <v>407</v>
      </c>
    </row>
    <row r="4018" spans="2:3" ht="15">
      <c r="B4018" s="57">
        <v>38534</v>
      </c>
      <c r="C4018" s="54">
        <v>407</v>
      </c>
    </row>
    <row r="4019" spans="2:3" ht="15">
      <c r="B4019" s="57">
        <v>38533</v>
      </c>
      <c r="C4019" s="54">
        <v>414</v>
      </c>
    </row>
    <row r="4020" spans="2:3" ht="15">
      <c r="B4020" s="57">
        <v>38532</v>
      </c>
      <c r="C4020" s="54">
        <v>415</v>
      </c>
    </row>
    <row r="4021" spans="2:3" ht="15">
      <c r="B4021" s="57">
        <v>38531</v>
      </c>
      <c r="C4021" s="54">
        <v>420</v>
      </c>
    </row>
    <row r="4022" spans="2:3" ht="15">
      <c r="B4022" s="57">
        <v>38530</v>
      </c>
      <c r="C4022" s="54">
        <v>428</v>
      </c>
    </row>
    <row r="4023" spans="2:3" ht="15">
      <c r="B4023" s="57">
        <v>38527</v>
      </c>
      <c r="C4023" s="54">
        <v>424</v>
      </c>
    </row>
    <row r="4024" spans="2:3" ht="15">
      <c r="B4024" s="57">
        <v>38526</v>
      </c>
      <c r="C4024" s="54">
        <v>424</v>
      </c>
    </row>
    <row r="4025" spans="2:3" ht="15">
      <c r="B4025" s="57">
        <v>38525</v>
      </c>
      <c r="C4025" s="54">
        <v>415</v>
      </c>
    </row>
    <row r="4026" spans="2:3" ht="15">
      <c r="B4026" s="57">
        <v>38524</v>
      </c>
      <c r="C4026" s="54">
        <v>411</v>
      </c>
    </row>
    <row r="4027" spans="2:3" ht="15">
      <c r="B4027" s="57">
        <v>38523</v>
      </c>
      <c r="C4027" s="54">
        <v>409</v>
      </c>
    </row>
    <row r="4028" spans="2:3" ht="15">
      <c r="B4028" s="57">
        <v>38520</v>
      </c>
      <c r="C4028" s="54">
        <v>409</v>
      </c>
    </row>
    <row r="4029" spans="2:3" ht="15">
      <c r="B4029" s="57">
        <v>38519</v>
      </c>
      <c r="C4029" s="54">
        <v>413</v>
      </c>
    </row>
    <row r="4030" spans="2:3" ht="15">
      <c r="B4030" s="57">
        <v>38518</v>
      </c>
      <c r="C4030" s="54">
        <v>419</v>
      </c>
    </row>
    <row r="4031" spans="2:3" ht="15">
      <c r="B4031" s="57">
        <v>38517</v>
      </c>
      <c r="C4031" s="54">
        <v>418</v>
      </c>
    </row>
    <row r="4032" spans="2:3" ht="15">
      <c r="B4032" s="57">
        <v>38516</v>
      </c>
      <c r="C4032" s="54">
        <v>423</v>
      </c>
    </row>
    <row r="4033" spans="2:3" ht="15">
      <c r="B4033" s="57">
        <v>38513</v>
      </c>
      <c r="C4033" s="54">
        <v>429</v>
      </c>
    </row>
    <row r="4034" spans="2:3" ht="15">
      <c r="B4034" s="57">
        <v>38512</v>
      </c>
      <c r="C4034" s="54">
        <v>448</v>
      </c>
    </row>
    <row r="4035" spans="2:3" ht="15">
      <c r="B4035" s="57">
        <v>38511</v>
      </c>
      <c r="C4035" s="54">
        <v>443</v>
      </c>
    </row>
    <row r="4036" spans="2:3" ht="15">
      <c r="B4036" s="57">
        <v>38510</v>
      </c>
      <c r="C4036" s="54">
        <v>444</v>
      </c>
    </row>
    <row r="4037" spans="2:3" ht="15">
      <c r="B4037" s="57">
        <v>38509</v>
      </c>
      <c r="C4037" s="54">
        <v>431</v>
      </c>
    </row>
    <row r="4038" spans="2:3" ht="15">
      <c r="B4038" s="57">
        <v>38506</v>
      </c>
      <c r="C4038" s="54">
        <v>416</v>
      </c>
    </row>
    <row r="4039" spans="2:3" ht="15">
      <c r="B4039" s="57">
        <v>38505</v>
      </c>
      <c r="C4039" s="54">
        <v>418</v>
      </c>
    </row>
    <row r="4040" spans="2:3" ht="15">
      <c r="B4040" s="57">
        <v>38504</v>
      </c>
      <c r="C4040" s="54">
        <v>427</v>
      </c>
    </row>
    <row r="4041" spans="2:3" ht="15">
      <c r="B4041" s="57">
        <v>38503</v>
      </c>
      <c r="C4041" s="54">
        <v>420</v>
      </c>
    </row>
    <row r="4042" spans="2:3" ht="15">
      <c r="B4042" s="57">
        <v>38502</v>
      </c>
      <c r="C4042" s="54">
        <v>417</v>
      </c>
    </row>
    <row r="4043" spans="2:3" ht="15">
      <c r="B4043" s="57">
        <v>38499</v>
      </c>
      <c r="C4043" s="54">
        <v>417</v>
      </c>
    </row>
    <row r="4044" spans="2:3" ht="15">
      <c r="B4044" s="57">
        <v>38498</v>
      </c>
      <c r="C4044" s="54">
        <v>421</v>
      </c>
    </row>
    <row r="4045" spans="2:3" ht="15">
      <c r="B4045" s="57">
        <v>38497</v>
      </c>
      <c r="C4045" s="54">
        <v>429</v>
      </c>
    </row>
    <row r="4046" spans="2:3" ht="15">
      <c r="B4046" s="57">
        <v>38496</v>
      </c>
      <c r="C4046" s="54">
        <v>441</v>
      </c>
    </row>
    <row r="4047" spans="2:3" ht="15">
      <c r="B4047" s="57">
        <v>38495</v>
      </c>
      <c r="C4047" s="54">
        <v>435</v>
      </c>
    </row>
    <row r="4048" spans="2:3" ht="15">
      <c r="B4048" s="57">
        <v>38492</v>
      </c>
      <c r="C4048" s="54">
        <v>437</v>
      </c>
    </row>
    <row r="4049" spans="2:3" ht="15">
      <c r="B4049" s="57">
        <v>38491</v>
      </c>
      <c r="C4049" s="54">
        <v>440</v>
      </c>
    </row>
    <row r="4050" spans="2:3" ht="15">
      <c r="B4050" s="57">
        <v>38490</v>
      </c>
      <c r="C4050" s="54">
        <v>447</v>
      </c>
    </row>
    <row r="4051" spans="2:3" ht="15">
      <c r="B4051" s="57">
        <v>38489</v>
      </c>
      <c r="C4051" s="54">
        <v>458</v>
      </c>
    </row>
    <row r="4052" spans="2:3" ht="15">
      <c r="B4052" s="57">
        <v>38488</v>
      </c>
      <c r="C4052" s="54">
        <v>449</v>
      </c>
    </row>
    <row r="4053" spans="2:3" ht="15">
      <c r="B4053" s="57">
        <v>38485</v>
      </c>
      <c r="C4053" s="54">
        <v>449</v>
      </c>
    </row>
    <row r="4054" spans="2:3" ht="15">
      <c r="B4054" s="57">
        <v>38484</v>
      </c>
      <c r="C4054" s="54">
        <v>445</v>
      </c>
    </row>
    <row r="4055" spans="2:3" ht="15">
      <c r="B4055" s="57">
        <v>38483</v>
      </c>
      <c r="C4055" s="54">
        <v>444</v>
      </c>
    </row>
    <row r="4056" spans="2:3" ht="15">
      <c r="B4056" s="57">
        <v>38482</v>
      </c>
      <c r="C4056" s="54">
        <v>441</v>
      </c>
    </row>
    <row r="4057" spans="2:3" ht="15">
      <c r="B4057" s="57">
        <v>38481</v>
      </c>
      <c r="C4057" s="54">
        <v>423</v>
      </c>
    </row>
    <row r="4058" spans="2:3" ht="15">
      <c r="B4058" s="57">
        <v>38478</v>
      </c>
      <c r="C4058" s="54">
        <v>425</v>
      </c>
    </row>
    <row r="4059" spans="2:3" ht="15">
      <c r="B4059" s="57">
        <v>38477</v>
      </c>
      <c r="C4059" s="54">
        <v>430</v>
      </c>
    </row>
    <row r="4060" spans="2:3" ht="15">
      <c r="B4060" s="57">
        <v>38476</v>
      </c>
      <c r="C4060" s="54">
        <v>427</v>
      </c>
    </row>
    <row r="4061" spans="2:3" ht="15">
      <c r="B4061" s="57">
        <v>38475</v>
      </c>
      <c r="C4061" s="54">
        <v>444</v>
      </c>
    </row>
    <row r="4062" spans="2:3" ht="15">
      <c r="B4062" s="57">
        <v>38474</v>
      </c>
      <c r="C4062" s="54">
        <v>456</v>
      </c>
    </row>
    <row r="4063" spans="2:3" ht="15">
      <c r="B4063" s="57">
        <v>38471</v>
      </c>
      <c r="C4063" s="54">
        <v>457</v>
      </c>
    </row>
    <row r="4064" spans="2:3" ht="15">
      <c r="B4064" s="57">
        <v>38470</v>
      </c>
      <c r="C4064" s="54">
        <v>462</v>
      </c>
    </row>
    <row r="4065" spans="2:3" ht="15">
      <c r="B4065" s="57">
        <v>38469</v>
      </c>
      <c r="C4065" s="54">
        <v>447</v>
      </c>
    </row>
    <row r="4066" spans="2:3" ht="15">
      <c r="B4066" s="57">
        <v>38468</v>
      </c>
      <c r="C4066" s="54">
        <v>446</v>
      </c>
    </row>
    <row r="4067" spans="2:3" ht="15">
      <c r="B4067" s="57">
        <v>38467</v>
      </c>
      <c r="C4067" s="54">
        <v>448</v>
      </c>
    </row>
    <row r="4068" spans="2:3" ht="15">
      <c r="B4068" s="57">
        <v>38464</v>
      </c>
      <c r="C4068" s="54">
        <v>450</v>
      </c>
    </row>
    <row r="4069" spans="2:3" ht="15">
      <c r="B4069" s="57">
        <v>38463</v>
      </c>
      <c r="C4069" s="54">
        <v>441</v>
      </c>
    </row>
    <row r="4070" spans="2:3" ht="15">
      <c r="B4070" s="57">
        <v>38462</v>
      </c>
      <c r="C4070" s="54">
        <v>464</v>
      </c>
    </row>
    <row r="4071" spans="2:3" ht="15">
      <c r="B4071" s="57">
        <v>38461</v>
      </c>
      <c r="C4071" s="54">
        <v>462</v>
      </c>
    </row>
    <row r="4072" spans="2:3" ht="15">
      <c r="B4072" s="57">
        <v>38460</v>
      </c>
      <c r="C4072" s="54">
        <v>479</v>
      </c>
    </row>
    <row r="4073" spans="2:3" ht="15">
      <c r="B4073" s="57">
        <v>38457</v>
      </c>
      <c r="C4073" s="54">
        <v>486</v>
      </c>
    </row>
    <row r="4074" spans="2:3" ht="15">
      <c r="B4074" s="57">
        <v>38456</v>
      </c>
      <c r="C4074" s="54">
        <v>456</v>
      </c>
    </row>
    <row r="4075" spans="2:3" ht="15">
      <c r="B4075" s="57">
        <v>38455</v>
      </c>
      <c r="C4075" s="54">
        <v>432</v>
      </c>
    </row>
    <row r="4076" spans="2:3" ht="15">
      <c r="B4076" s="57">
        <v>38454</v>
      </c>
      <c r="C4076" s="54">
        <v>441</v>
      </c>
    </row>
    <row r="4077" spans="2:3" ht="15">
      <c r="B4077" s="57">
        <v>38453</v>
      </c>
      <c r="C4077" s="54">
        <v>446</v>
      </c>
    </row>
    <row r="4078" spans="2:3" ht="15">
      <c r="B4078" s="57">
        <v>38450</v>
      </c>
      <c r="C4078" s="54">
        <v>446</v>
      </c>
    </row>
    <row r="4079" spans="2:3" ht="15">
      <c r="B4079" s="57">
        <v>38449</v>
      </c>
      <c r="C4079" s="54">
        <v>450</v>
      </c>
    </row>
    <row r="4080" spans="2:3" ht="15">
      <c r="B4080" s="57">
        <v>38448</v>
      </c>
      <c r="C4080" s="54">
        <v>448</v>
      </c>
    </row>
    <row r="4081" spans="2:3" ht="15">
      <c r="B4081" s="57">
        <v>38447</v>
      </c>
      <c r="C4081" s="54">
        <v>463</v>
      </c>
    </row>
    <row r="4082" spans="2:3" ht="15">
      <c r="B4082" s="57">
        <v>38446</v>
      </c>
      <c r="C4082" s="54">
        <v>474</v>
      </c>
    </row>
    <row r="4083" spans="2:3" ht="15">
      <c r="B4083" s="57">
        <v>38443</v>
      </c>
      <c r="C4083" s="54">
        <v>459</v>
      </c>
    </row>
    <row r="4084" spans="2:3" ht="15">
      <c r="B4084" s="57">
        <v>38442</v>
      </c>
      <c r="C4084" s="54">
        <v>458</v>
      </c>
    </row>
    <row r="4085" spans="2:3" ht="15">
      <c r="B4085" s="57">
        <v>38441</v>
      </c>
      <c r="C4085" s="54">
        <v>462</v>
      </c>
    </row>
    <row r="4086" spans="2:3" ht="15">
      <c r="B4086" s="57">
        <v>38440</v>
      </c>
      <c r="C4086" s="54">
        <v>472</v>
      </c>
    </row>
    <row r="4087" spans="2:3" ht="15">
      <c r="B4087" s="57">
        <v>38439</v>
      </c>
      <c r="C4087" s="54">
        <v>478</v>
      </c>
    </row>
    <row r="4088" spans="2:3" ht="15">
      <c r="B4088" s="57">
        <v>38435</v>
      </c>
      <c r="C4088" s="54">
        <v>474</v>
      </c>
    </row>
    <row r="4089" spans="2:3" ht="15">
      <c r="B4089" s="57">
        <v>38434</v>
      </c>
      <c r="C4089" s="54">
        <v>463</v>
      </c>
    </row>
    <row r="4090" spans="2:3" ht="15">
      <c r="B4090" s="57">
        <v>38433</v>
      </c>
      <c r="C4090" s="54">
        <v>445</v>
      </c>
    </row>
    <row r="4091" spans="2:3" ht="15">
      <c r="B4091" s="57">
        <v>38432</v>
      </c>
      <c r="C4091" s="54">
        <v>436</v>
      </c>
    </row>
    <row r="4092" spans="2:3" ht="15">
      <c r="B4092" s="57">
        <v>38429</v>
      </c>
      <c r="C4092" s="54">
        <v>425</v>
      </c>
    </row>
    <row r="4093" spans="2:3" ht="15">
      <c r="B4093" s="57">
        <v>38428</v>
      </c>
      <c r="C4093" s="54">
        <v>427</v>
      </c>
    </row>
    <row r="4094" spans="2:3" ht="15">
      <c r="B4094" s="57">
        <v>38427</v>
      </c>
      <c r="C4094" s="54">
        <v>431</v>
      </c>
    </row>
    <row r="4095" spans="2:3" ht="15">
      <c r="B4095" s="57">
        <v>38426</v>
      </c>
      <c r="C4095" s="54">
        <v>419</v>
      </c>
    </row>
    <row r="4096" spans="2:3" ht="15">
      <c r="B4096" s="57">
        <v>38425</v>
      </c>
      <c r="C4096" s="54">
        <v>411</v>
      </c>
    </row>
    <row r="4097" spans="2:3" ht="15">
      <c r="B4097" s="57">
        <v>38422</v>
      </c>
      <c r="C4097" s="54">
        <v>399</v>
      </c>
    </row>
    <row r="4098" spans="2:3" ht="15">
      <c r="B4098" s="57">
        <v>38421</v>
      </c>
      <c r="C4098" s="54">
        <v>392</v>
      </c>
    </row>
    <row r="4099" spans="2:3" ht="15">
      <c r="B4099" s="57">
        <v>38420</v>
      </c>
      <c r="C4099" s="54">
        <v>386</v>
      </c>
    </row>
    <row r="4100" spans="2:3" ht="15">
      <c r="B4100" s="57">
        <v>38419</v>
      </c>
      <c r="C4100" s="54">
        <v>376</v>
      </c>
    </row>
    <row r="4101" spans="2:3" ht="15">
      <c r="B4101" s="57">
        <v>38418</v>
      </c>
      <c r="C4101" s="54">
        <v>377</v>
      </c>
    </row>
    <row r="4102" spans="2:3" ht="15">
      <c r="B4102" s="57">
        <v>38415</v>
      </c>
      <c r="C4102" s="54">
        <v>384</v>
      </c>
    </row>
    <row r="4103" spans="2:3" ht="15">
      <c r="B4103" s="57">
        <v>38414</v>
      </c>
      <c r="C4103" s="54">
        <v>389</v>
      </c>
    </row>
    <row r="4104" spans="2:3" ht="15">
      <c r="B4104" s="57">
        <v>38413</v>
      </c>
      <c r="C4104" s="54">
        <v>392</v>
      </c>
    </row>
    <row r="4105" spans="2:3" ht="15">
      <c r="B4105" s="57">
        <v>38412</v>
      </c>
      <c r="C4105" s="54">
        <v>395</v>
      </c>
    </row>
    <row r="4106" spans="2:3" ht="15">
      <c r="B4106" s="57">
        <v>38411</v>
      </c>
      <c r="C4106" s="54">
        <v>393</v>
      </c>
    </row>
    <row r="4107" spans="2:3" ht="15">
      <c r="B4107" s="57">
        <v>38408</v>
      </c>
      <c r="C4107" s="54">
        <v>391</v>
      </c>
    </row>
    <row r="4108" spans="2:3" ht="15">
      <c r="B4108" s="57">
        <v>38407</v>
      </c>
      <c r="C4108" s="54">
        <v>392</v>
      </c>
    </row>
    <row r="4109" spans="2:3" ht="15">
      <c r="B4109" s="57">
        <v>38406</v>
      </c>
      <c r="C4109" s="54">
        <v>400</v>
      </c>
    </row>
    <row r="4110" spans="2:3" ht="15">
      <c r="B4110" s="57">
        <v>38405</v>
      </c>
      <c r="C4110" s="54">
        <v>403</v>
      </c>
    </row>
    <row r="4111" spans="2:3" ht="15">
      <c r="B4111" s="57">
        <v>38404</v>
      </c>
      <c r="C4111" s="54">
        <v>396</v>
      </c>
    </row>
    <row r="4112" spans="2:3" ht="15">
      <c r="B4112" s="57">
        <v>38401</v>
      </c>
      <c r="C4112" s="54">
        <v>396</v>
      </c>
    </row>
    <row r="4113" spans="2:3" ht="15">
      <c r="B4113" s="57">
        <v>38400</v>
      </c>
      <c r="C4113" s="54">
        <v>393</v>
      </c>
    </row>
    <row r="4114" spans="2:3" ht="15">
      <c r="B4114" s="57">
        <v>38399</v>
      </c>
      <c r="C4114" s="54">
        <v>404</v>
      </c>
    </row>
    <row r="4115" spans="2:3" ht="15">
      <c r="B4115" s="57">
        <v>38398</v>
      </c>
      <c r="C4115" s="54">
        <v>406</v>
      </c>
    </row>
    <row r="4116" spans="2:3" ht="15">
      <c r="B4116" s="57">
        <v>38397</v>
      </c>
      <c r="C4116" s="54">
        <v>405</v>
      </c>
    </row>
    <row r="4117" spans="2:3" ht="15">
      <c r="B4117" s="57">
        <v>38394</v>
      </c>
      <c r="C4117" s="54">
        <v>404</v>
      </c>
    </row>
    <row r="4118" spans="2:3" ht="15">
      <c r="B4118" s="57">
        <v>38393</v>
      </c>
      <c r="C4118" s="54">
        <v>409</v>
      </c>
    </row>
    <row r="4119" spans="2:3" ht="15">
      <c r="B4119" s="57">
        <v>38392</v>
      </c>
      <c r="C4119" s="54">
        <v>413</v>
      </c>
    </row>
    <row r="4120" spans="2:3" ht="15">
      <c r="B4120" s="57">
        <v>38391</v>
      </c>
      <c r="C4120" s="54">
        <v>413</v>
      </c>
    </row>
    <row r="4121" spans="2:3" ht="15">
      <c r="B4121" s="57">
        <v>38390</v>
      </c>
      <c r="C4121" s="54">
        <v>405</v>
      </c>
    </row>
    <row r="4122" spans="2:3" ht="15">
      <c r="B4122" s="57">
        <v>38387</v>
      </c>
      <c r="C4122" s="54">
        <v>411</v>
      </c>
    </row>
    <row r="4123" spans="2:3" ht="15">
      <c r="B4123" s="57">
        <v>38386</v>
      </c>
      <c r="C4123" s="54">
        <v>423</v>
      </c>
    </row>
    <row r="4124" spans="2:3" ht="15">
      <c r="B4124" s="57">
        <v>38385</v>
      </c>
      <c r="C4124" s="54">
        <v>425</v>
      </c>
    </row>
    <row r="4125" spans="2:3" ht="15">
      <c r="B4125" s="57">
        <v>38384</v>
      </c>
      <c r="C4125" s="54">
        <v>421</v>
      </c>
    </row>
    <row r="4126" spans="2:3" ht="15">
      <c r="B4126" s="57">
        <v>38383</v>
      </c>
      <c r="C4126" s="54">
        <v>418</v>
      </c>
    </row>
    <row r="4127" spans="2:3" ht="15">
      <c r="B4127" s="57">
        <v>38380</v>
      </c>
      <c r="C4127" s="54">
        <v>419</v>
      </c>
    </row>
    <row r="4128" spans="2:3" ht="15">
      <c r="B4128" s="57">
        <v>38379</v>
      </c>
      <c r="C4128" s="54">
        <v>414</v>
      </c>
    </row>
    <row r="4129" spans="2:3" ht="15">
      <c r="B4129" s="57">
        <v>38378</v>
      </c>
      <c r="C4129" s="54">
        <v>412</v>
      </c>
    </row>
    <row r="4130" spans="2:3" ht="15">
      <c r="B4130" s="57">
        <v>38377</v>
      </c>
      <c r="C4130" s="54">
        <v>419</v>
      </c>
    </row>
    <row r="4131" spans="2:3" ht="15">
      <c r="B4131" s="57">
        <v>38376</v>
      </c>
      <c r="C4131" s="54">
        <v>428</v>
      </c>
    </row>
    <row r="4132" spans="2:3" ht="15">
      <c r="B4132" s="57">
        <v>38373</v>
      </c>
      <c r="C4132" s="54">
        <v>431</v>
      </c>
    </row>
    <row r="4133" spans="2:3" ht="15">
      <c r="B4133" s="57">
        <v>38372</v>
      </c>
      <c r="C4133" s="54">
        <v>436</v>
      </c>
    </row>
    <row r="4134" spans="2:3" ht="15">
      <c r="B4134" s="57">
        <v>38371</v>
      </c>
      <c r="C4134" s="54">
        <v>439</v>
      </c>
    </row>
    <row r="4135" spans="2:3" ht="15">
      <c r="B4135" s="57">
        <v>38370</v>
      </c>
      <c r="C4135" s="54">
        <v>440</v>
      </c>
    </row>
    <row r="4136" spans="2:3" ht="15">
      <c r="B4136" s="57">
        <v>38369</v>
      </c>
      <c r="C4136" s="54">
        <v>433</v>
      </c>
    </row>
    <row r="4137" spans="2:3" ht="15">
      <c r="B4137" s="57">
        <v>38366</v>
      </c>
      <c r="C4137" s="54">
        <v>434</v>
      </c>
    </row>
    <row r="4138" spans="2:3" ht="15">
      <c r="B4138" s="57">
        <v>38365</v>
      </c>
      <c r="C4138" s="54">
        <v>424</v>
      </c>
    </row>
    <row r="4139" spans="2:3" ht="15">
      <c r="B4139" s="57">
        <v>38364</v>
      </c>
      <c r="C4139" s="54">
        <v>420</v>
      </c>
    </row>
    <row r="4140" spans="2:3" ht="15">
      <c r="B4140" s="57">
        <v>38363</v>
      </c>
      <c r="C4140" s="54">
        <v>433</v>
      </c>
    </row>
    <row r="4141" spans="2:3" ht="15">
      <c r="B4141" s="57">
        <v>38362</v>
      </c>
      <c r="C4141" s="54">
        <v>433</v>
      </c>
    </row>
    <row r="4142" spans="2:3" ht="15">
      <c r="B4142" s="57">
        <v>38359</v>
      </c>
      <c r="C4142" s="54">
        <v>417</v>
      </c>
    </row>
    <row r="4143" spans="2:3" ht="15">
      <c r="B4143" s="57">
        <v>38358</v>
      </c>
      <c r="C4143" s="54">
        <v>422</v>
      </c>
    </row>
    <row r="4144" spans="2:3" ht="15">
      <c r="B4144" s="57">
        <v>38357</v>
      </c>
      <c r="C4144" s="54">
        <v>416</v>
      </c>
    </row>
    <row r="4145" spans="2:3" ht="15">
      <c r="B4145" s="57">
        <v>38356</v>
      </c>
      <c r="C4145" s="54">
        <v>395</v>
      </c>
    </row>
    <row r="4146" spans="2:3" ht="15">
      <c r="B4146" s="57">
        <v>38355</v>
      </c>
      <c r="C4146" s="54">
        <v>385</v>
      </c>
    </row>
    <row r="4147" spans="2:3" ht="15">
      <c r="B4147" s="57">
        <v>38352</v>
      </c>
      <c r="C4147" s="54">
        <v>382</v>
      </c>
    </row>
    <row r="4148" spans="2:3" ht="15">
      <c r="B4148" s="57">
        <v>38351</v>
      </c>
      <c r="C4148" s="54">
        <v>379</v>
      </c>
    </row>
    <row r="4149" spans="2:3" ht="15">
      <c r="B4149" s="57">
        <v>38350</v>
      </c>
      <c r="C4149" s="54">
        <v>378</v>
      </c>
    </row>
    <row r="4150" spans="2:3" ht="15">
      <c r="B4150" s="57">
        <v>38349</v>
      </c>
      <c r="C4150" s="54">
        <v>381</v>
      </c>
    </row>
    <row r="4151" spans="2:3" ht="15">
      <c r="B4151" s="57">
        <v>38348</v>
      </c>
      <c r="C4151" s="54">
        <v>377</v>
      </c>
    </row>
    <row r="4152" spans="2:3" ht="15">
      <c r="B4152" s="57">
        <v>38345</v>
      </c>
      <c r="C4152" s="54">
        <v>386</v>
      </c>
    </row>
    <row r="4153" spans="2:3" ht="15">
      <c r="B4153" s="57">
        <v>38344</v>
      </c>
      <c r="C4153" s="54">
        <v>386</v>
      </c>
    </row>
    <row r="4154" spans="2:3" ht="15">
      <c r="B4154" s="57">
        <v>38343</v>
      </c>
      <c r="C4154" s="54">
        <v>386</v>
      </c>
    </row>
    <row r="4155" spans="2:3" ht="15">
      <c r="B4155" s="57">
        <v>38342</v>
      </c>
      <c r="C4155" s="54">
        <v>389</v>
      </c>
    </row>
    <row r="4156" spans="2:3" ht="15">
      <c r="B4156" s="57">
        <v>38341</v>
      </c>
      <c r="C4156" s="54">
        <v>388</v>
      </c>
    </row>
    <row r="4157" spans="2:3" ht="15">
      <c r="B4157" s="57">
        <v>38338</v>
      </c>
      <c r="C4157" s="54">
        <v>396</v>
      </c>
    </row>
    <row r="4158" spans="2:3" ht="15">
      <c r="B4158" s="57">
        <v>38337</v>
      </c>
      <c r="C4158" s="54">
        <v>402</v>
      </c>
    </row>
    <row r="4159" spans="2:3" ht="15">
      <c r="B4159" s="57">
        <v>38336</v>
      </c>
      <c r="C4159" s="54">
        <v>407</v>
      </c>
    </row>
    <row r="4160" spans="2:3" ht="15">
      <c r="B4160" s="57">
        <v>38335</v>
      </c>
      <c r="C4160" s="54">
        <v>411</v>
      </c>
    </row>
    <row r="4161" spans="2:3" ht="15">
      <c r="B4161" s="57">
        <v>38334</v>
      </c>
      <c r="C4161" s="54">
        <v>410</v>
      </c>
    </row>
    <row r="4162" spans="2:3" ht="15">
      <c r="B4162" s="57">
        <v>38331</v>
      </c>
      <c r="C4162" s="54">
        <v>412</v>
      </c>
    </row>
    <row r="4163" spans="2:3" ht="15">
      <c r="B4163" s="57">
        <v>38330</v>
      </c>
      <c r="C4163" s="54">
        <v>419</v>
      </c>
    </row>
    <row r="4164" spans="2:3" ht="15">
      <c r="B4164" s="57">
        <v>38329</v>
      </c>
      <c r="C4164" s="54">
        <v>415</v>
      </c>
    </row>
    <row r="4165" spans="2:3" ht="15">
      <c r="B4165" s="57">
        <v>38328</v>
      </c>
      <c r="C4165" s="54">
        <v>407</v>
      </c>
    </row>
    <row r="4166" spans="2:3" ht="15">
      <c r="B4166" s="57">
        <v>38327</v>
      </c>
      <c r="C4166" s="54">
        <v>412</v>
      </c>
    </row>
    <row r="4167" spans="2:3" ht="15">
      <c r="B4167" s="57">
        <v>38324</v>
      </c>
      <c r="C4167" s="54">
        <v>413</v>
      </c>
    </row>
    <row r="4168" spans="2:3" ht="15">
      <c r="B4168" s="57">
        <v>38323</v>
      </c>
      <c r="C4168" s="54">
        <v>412</v>
      </c>
    </row>
    <row r="4169" spans="2:3" ht="15">
      <c r="B4169" s="57">
        <v>38322</v>
      </c>
      <c r="C4169" s="54">
        <v>405</v>
      </c>
    </row>
    <row r="4170" spans="2:3" ht="15">
      <c r="B4170" s="57">
        <v>38321</v>
      </c>
      <c r="C4170" s="54">
        <v>414</v>
      </c>
    </row>
    <row r="4171" spans="2:3" ht="15">
      <c r="B4171" s="57">
        <v>38320</v>
      </c>
      <c r="C4171" s="54">
        <v>418</v>
      </c>
    </row>
    <row r="4172" spans="2:3" ht="15">
      <c r="B4172" s="57">
        <v>38317</v>
      </c>
      <c r="C4172" s="54">
        <v>412</v>
      </c>
    </row>
    <row r="4173" spans="2:3" ht="15">
      <c r="B4173" s="57">
        <v>38316</v>
      </c>
      <c r="C4173" s="54">
        <v>416</v>
      </c>
    </row>
    <row r="4174" spans="2:3" ht="15">
      <c r="B4174" s="57">
        <v>38315</v>
      </c>
      <c r="C4174" s="54">
        <v>416</v>
      </c>
    </row>
    <row r="4175" spans="2:3" ht="15">
      <c r="B4175" s="57">
        <v>38314</v>
      </c>
      <c r="C4175" s="54">
        <v>426</v>
      </c>
    </row>
    <row r="4176" spans="2:3" ht="15">
      <c r="B4176" s="57">
        <v>38313</v>
      </c>
      <c r="C4176" s="54">
        <v>433</v>
      </c>
    </row>
    <row r="4177" spans="2:3" ht="15">
      <c r="B4177" s="57">
        <v>38310</v>
      </c>
      <c r="C4177" s="54">
        <v>433</v>
      </c>
    </row>
    <row r="4178" spans="2:3" ht="15">
      <c r="B4178" s="57">
        <v>38309</v>
      </c>
      <c r="C4178" s="54">
        <v>431</v>
      </c>
    </row>
    <row r="4179" spans="2:3" ht="15">
      <c r="B4179" s="57">
        <v>38308</v>
      </c>
      <c r="C4179" s="54">
        <v>430</v>
      </c>
    </row>
    <row r="4180" spans="2:3" ht="15">
      <c r="B4180" s="57">
        <v>38307</v>
      </c>
      <c r="C4180" s="54">
        <v>438</v>
      </c>
    </row>
    <row r="4181" spans="2:3" ht="15">
      <c r="B4181" s="57">
        <v>38306</v>
      </c>
      <c r="C4181" s="54">
        <v>436</v>
      </c>
    </row>
    <row r="4182" spans="2:3" ht="15">
      <c r="B4182" s="57">
        <v>38303</v>
      </c>
      <c r="C4182" s="54">
        <v>441</v>
      </c>
    </row>
    <row r="4183" spans="2:3" ht="15">
      <c r="B4183" s="57">
        <v>38302</v>
      </c>
      <c r="C4183" s="54">
        <v>456</v>
      </c>
    </row>
    <row r="4184" spans="2:3" ht="15">
      <c r="B4184" s="57">
        <v>38301</v>
      </c>
      <c r="C4184" s="54">
        <v>456</v>
      </c>
    </row>
    <row r="4185" spans="2:3" ht="15">
      <c r="B4185" s="57">
        <v>38300</v>
      </c>
      <c r="C4185" s="54">
        <v>462</v>
      </c>
    </row>
    <row r="4186" spans="2:3" ht="15">
      <c r="B4186" s="57">
        <v>38299</v>
      </c>
      <c r="C4186" s="54">
        <v>459</v>
      </c>
    </row>
    <row r="4187" spans="2:3" ht="15">
      <c r="B4187" s="57">
        <v>38296</v>
      </c>
      <c r="C4187" s="54">
        <v>455</v>
      </c>
    </row>
    <row r="4188" spans="2:3" ht="15">
      <c r="B4188" s="57">
        <v>38295</v>
      </c>
      <c r="C4188" s="54">
        <v>448</v>
      </c>
    </row>
    <row r="4189" spans="2:3" ht="15">
      <c r="B4189" s="57">
        <v>38294</v>
      </c>
      <c r="C4189" s="54">
        <v>457</v>
      </c>
    </row>
    <row r="4190" spans="2:3" ht="15">
      <c r="B4190" s="57">
        <v>38293</v>
      </c>
      <c r="C4190" s="54">
        <v>453</v>
      </c>
    </row>
    <row r="4191" spans="2:3" ht="15">
      <c r="B4191" s="57">
        <v>38292</v>
      </c>
      <c r="C4191" s="54">
        <v>462</v>
      </c>
    </row>
    <row r="4192" spans="2:3" ht="15">
      <c r="B4192" s="57">
        <v>38289</v>
      </c>
      <c r="C4192" s="54">
        <v>473</v>
      </c>
    </row>
    <row r="4193" spans="2:3" ht="15">
      <c r="B4193" s="57">
        <v>38288</v>
      </c>
      <c r="C4193" s="54">
        <v>483</v>
      </c>
    </row>
    <row r="4194" spans="2:3" ht="15">
      <c r="B4194" s="57">
        <v>38287</v>
      </c>
      <c r="C4194" s="54">
        <v>481</v>
      </c>
    </row>
    <row r="4195" spans="2:3" ht="15">
      <c r="B4195" s="57">
        <v>38286</v>
      </c>
      <c r="C4195" s="54">
        <v>504</v>
      </c>
    </row>
    <row r="4196" spans="2:3" ht="15">
      <c r="B4196" s="57">
        <v>38285</v>
      </c>
      <c r="C4196" s="54">
        <v>510</v>
      </c>
    </row>
    <row r="4197" spans="2:3" ht="15">
      <c r="B4197" s="57">
        <v>38282</v>
      </c>
      <c r="C4197" s="54">
        <v>490</v>
      </c>
    </row>
    <row r="4198" spans="2:3" ht="15">
      <c r="B4198" s="57">
        <v>38281</v>
      </c>
      <c r="C4198" s="54">
        <v>486</v>
      </c>
    </row>
    <row r="4199" spans="2:3" ht="15">
      <c r="B4199" s="57">
        <v>38280</v>
      </c>
      <c r="C4199" s="54">
        <v>489</v>
      </c>
    </row>
    <row r="4200" spans="2:3" ht="15">
      <c r="B4200" s="57">
        <v>38279</v>
      </c>
      <c r="C4200" s="54">
        <v>484</v>
      </c>
    </row>
    <row r="4201" spans="2:3" ht="15">
      <c r="B4201" s="57">
        <v>38278</v>
      </c>
      <c r="C4201" s="54">
        <v>465</v>
      </c>
    </row>
    <row r="4202" spans="2:3" ht="15">
      <c r="B4202" s="57">
        <v>38275</v>
      </c>
      <c r="C4202" s="54">
        <v>464</v>
      </c>
    </row>
    <row r="4203" spans="2:3" ht="15">
      <c r="B4203" s="57">
        <v>38274</v>
      </c>
      <c r="C4203" s="54">
        <v>481</v>
      </c>
    </row>
    <row r="4204" spans="2:3" ht="15">
      <c r="B4204" s="57">
        <v>38273</v>
      </c>
      <c r="C4204" s="54">
        <v>452</v>
      </c>
    </row>
    <row r="4205" spans="2:3" ht="15">
      <c r="B4205" s="57">
        <v>38272</v>
      </c>
      <c r="C4205" s="54">
        <v>437</v>
      </c>
    </row>
    <row r="4206" spans="2:3" ht="15">
      <c r="B4206" s="57">
        <v>38271</v>
      </c>
      <c r="C4206" s="54">
        <v>445</v>
      </c>
    </row>
    <row r="4207" spans="2:3" ht="15">
      <c r="B4207" s="57">
        <v>38268</v>
      </c>
      <c r="C4207" s="54">
        <v>443</v>
      </c>
    </row>
    <row r="4208" spans="2:3" ht="15">
      <c r="B4208" s="57">
        <v>38267</v>
      </c>
      <c r="C4208" s="54">
        <v>440</v>
      </c>
    </row>
    <row r="4209" spans="2:3" ht="15">
      <c r="B4209" s="57">
        <v>38266</v>
      </c>
      <c r="C4209" s="54">
        <v>451</v>
      </c>
    </row>
    <row r="4210" spans="2:3" ht="15">
      <c r="B4210" s="57">
        <v>38265</v>
      </c>
      <c r="C4210" s="54">
        <v>445</v>
      </c>
    </row>
    <row r="4211" spans="2:3" ht="15">
      <c r="B4211" s="57">
        <v>38264</v>
      </c>
      <c r="C4211" s="54">
        <v>445</v>
      </c>
    </row>
    <row r="4212" spans="2:3" ht="15">
      <c r="B4212" s="57">
        <v>38261</v>
      </c>
      <c r="C4212" s="54">
        <v>464</v>
      </c>
    </row>
    <row r="4213" spans="2:3" ht="15">
      <c r="B4213" s="57">
        <v>38260</v>
      </c>
      <c r="C4213" s="54">
        <v>469</v>
      </c>
    </row>
    <row r="4214" spans="2:3" ht="15">
      <c r="B4214" s="57">
        <v>38259</v>
      </c>
      <c r="C4214" s="54">
        <v>475</v>
      </c>
    </row>
    <row r="4215" spans="2:3" ht="15">
      <c r="B4215" s="57">
        <v>38258</v>
      </c>
      <c r="C4215" s="54">
        <v>483</v>
      </c>
    </row>
    <row r="4216" spans="2:3" ht="15">
      <c r="B4216" s="57">
        <v>38257</v>
      </c>
      <c r="C4216" s="54">
        <v>486</v>
      </c>
    </row>
    <row r="4217" spans="2:3" ht="15">
      <c r="B4217" s="57">
        <v>38254</v>
      </c>
      <c r="C4217" s="54">
        <v>477</v>
      </c>
    </row>
    <row r="4218" spans="2:3" ht="15">
      <c r="B4218" s="57">
        <v>38253</v>
      </c>
      <c r="C4218" s="54">
        <v>472</v>
      </c>
    </row>
    <row r="4219" spans="2:3" ht="15">
      <c r="B4219" s="57">
        <v>38252</v>
      </c>
      <c r="C4219" s="54">
        <v>461</v>
      </c>
    </row>
    <row r="4220" spans="2:3" ht="15">
      <c r="B4220" s="57">
        <v>38251</v>
      </c>
      <c r="C4220" s="54">
        <v>463</v>
      </c>
    </row>
    <row r="4221" spans="2:3" ht="15">
      <c r="B4221" s="57">
        <v>38250</v>
      </c>
      <c r="C4221" s="54">
        <v>458</v>
      </c>
    </row>
    <row r="4222" spans="2:3" ht="15">
      <c r="B4222" s="57">
        <v>38247</v>
      </c>
      <c r="C4222" s="54">
        <v>466</v>
      </c>
    </row>
    <row r="4223" spans="2:3" ht="15">
      <c r="B4223" s="57">
        <v>38246</v>
      </c>
      <c r="C4223" s="54">
        <v>484</v>
      </c>
    </row>
    <row r="4224" spans="2:3" ht="15">
      <c r="B4224" s="57">
        <v>38245</v>
      </c>
      <c r="C4224" s="54">
        <v>494</v>
      </c>
    </row>
    <row r="4225" spans="2:3" ht="15">
      <c r="B4225" s="57">
        <v>38244</v>
      </c>
      <c r="C4225" s="54">
        <v>502</v>
      </c>
    </row>
    <row r="4226" spans="2:3" ht="15">
      <c r="B4226" s="57">
        <v>38243</v>
      </c>
      <c r="C4226" s="54">
        <v>508</v>
      </c>
    </row>
    <row r="4227" spans="2:3" ht="15">
      <c r="B4227" s="57">
        <v>38240</v>
      </c>
      <c r="C4227" s="54">
        <v>501</v>
      </c>
    </row>
    <row r="4228" spans="2:3" ht="15">
      <c r="B4228" s="57">
        <v>38239</v>
      </c>
      <c r="C4228" s="54">
        <v>499</v>
      </c>
    </row>
    <row r="4229" spans="2:3" ht="15">
      <c r="B4229" s="57">
        <v>38238</v>
      </c>
      <c r="C4229" s="54">
        <v>496</v>
      </c>
    </row>
    <row r="4230" spans="2:3" ht="15">
      <c r="B4230" s="57">
        <v>38237</v>
      </c>
      <c r="C4230" s="54">
        <v>496</v>
      </c>
    </row>
    <row r="4231" spans="2:3" ht="15">
      <c r="B4231" s="57">
        <v>38236</v>
      </c>
      <c r="C4231" s="54">
        <v>511</v>
      </c>
    </row>
    <row r="4232" spans="2:3" ht="15">
      <c r="B4232" s="57">
        <v>38233</v>
      </c>
      <c r="C4232" s="54">
        <v>511</v>
      </c>
    </row>
    <row r="4233" spans="2:3" ht="15">
      <c r="B4233" s="57">
        <v>38232</v>
      </c>
      <c r="C4233" s="54">
        <v>522</v>
      </c>
    </row>
    <row r="4234" spans="2:3" ht="15">
      <c r="B4234" s="57">
        <v>38231</v>
      </c>
      <c r="C4234" s="54">
        <v>521</v>
      </c>
    </row>
    <row r="4235" spans="2:3" ht="15">
      <c r="B4235" s="57">
        <v>38230</v>
      </c>
      <c r="C4235" s="54">
        <v>521</v>
      </c>
    </row>
    <row r="4236" spans="2:3" ht="15">
      <c r="B4236" s="57">
        <v>38229</v>
      </c>
      <c r="C4236" s="54">
        <v>509</v>
      </c>
    </row>
    <row r="4237" spans="2:3" ht="15">
      <c r="B4237" s="57">
        <v>38226</v>
      </c>
      <c r="C4237" s="54">
        <v>525</v>
      </c>
    </row>
    <row r="4238" spans="2:3" ht="15">
      <c r="B4238" s="57">
        <v>38225</v>
      </c>
      <c r="C4238" s="54">
        <v>534</v>
      </c>
    </row>
    <row r="4239" spans="2:3" ht="15">
      <c r="B4239" s="57">
        <v>38224</v>
      </c>
      <c r="C4239" s="54">
        <v>522</v>
      </c>
    </row>
    <row r="4240" spans="2:3" ht="15">
      <c r="B4240" s="57">
        <v>38223</v>
      </c>
      <c r="C4240" s="54">
        <v>516</v>
      </c>
    </row>
    <row r="4241" spans="2:3" ht="15">
      <c r="B4241" s="57">
        <v>38222</v>
      </c>
      <c r="C4241" s="54">
        <v>523</v>
      </c>
    </row>
    <row r="4242" spans="2:3" ht="15">
      <c r="B4242" s="57">
        <v>38219</v>
      </c>
      <c r="C4242" s="54">
        <v>527</v>
      </c>
    </row>
    <row r="4243" spans="2:3" ht="15">
      <c r="B4243" s="57">
        <v>38218</v>
      </c>
      <c r="C4243" s="54">
        <v>549</v>
      </c>
    </row>
    <row r="4244" spans="2:3" ht="15">
      <c r="B4244" s="57">
        <v>38217</v>
      </c>
      <c r="C4244" s="54">
        <v>550</v>
      </c>
    </row>
    <row r="4245" spans="2:3" ht="15">
      <c r="B4245" s="57">
        <v>38216</v>
      </c>
      <c r="C4245" s="54">
        <v>554</v>
      </c>
    </row>
    <row r="4246" spans="2:3" ht="15">
      <c r="B4246" s="57">
        <v>38215</v>
      </c>
      <c r="C4246" s="54">
        <v>561</v>
      </c>
    </row>
    <row r="4247" spans="2:3" ht="15">
      <c r="B4247" s="57">
        <v>38212</v>
      </c>
      <c r="C4247" s="54">
        <v>563</v>
      </c>
    </row>
    <row r="4248" spans="2:3" ht="15">
      <c r="B4248" s="57">
        <v>38211</v>
      </c>
      <c r="C4248" s="54">
        <v>579</v>
      </c>
    </row>
    <row r="4249" spans="2:3" ht="15">
      <c r="B4249" s="57">
        <v>38210</v>
      </c>
      <c r="C4249" s="54">
        <v>585</v>
      </c>
    </row>
    <row r="4250" spans="2:3" ht="15">
      <c r="B4250" s="57">
        <v>38209</v>
      </c>
      <c r="C4250" s="54">
        <v>582</v>
      </c>
    </row>
    <row r="4251" spans="2:3" ht="15">
      <c r="B4251" s="57">
        <v>38208</v>
      </c>
      <c r="C4251" s="54">
        <v>590</v>
      </c>
    </row>
    <row r="4252" spans="2:3" ht="15">
      <c r="B4252" s="57">
        <v>38205</v>
      </c>
      <c r="C4252" s="54">
        <v>595</v>
      </c>
    </row>
    <row r="4253" spans="2:3" ht="15">
      <c r="B4253" s="57">
        <v>38204</v>
      </c>
      <c r="C4253" s="54">
        <v>606</v>
      </c>
    </row>
    <row r="4254" spans="2:3" ht="15">
      <c r="B4254" s="57">
        <v>38203</v>
      </c>
      <c r="C4254" s="54">
        <v>598</v>
      </c>
    </row>
    <row r="4255" spans="2:3" ht="15">
      <c r="B4255" s="57">
        <v>38202</v>
      </c>
      <c r="C4255" s="54">
        <v>598</v>
      </c>
    </row>
    <row r="4256" spans="2:3" ht="15">
      <c r="B4256" s="57">
        <v>38201</v>
      </c>
      <c r="C4256" s="54">
        <v>596</v>
      </c>
    </row>
    <row r="4257" spans="2:3" ht="15">
      <c r="B4257" s="57">
        <v>38198</v>
      </c>
      <c r="C4257" s="54">
        <v>593</v>
      </c>
    </row>
    <row r="4258" spans="2:3" ht="15">
      <c r="B4258" s="57">
        <v>38197</v>
      </c>
      <c r="C4258" s="54">
        <v>592</v>
      </c>
    </row>
    <row r="4259" spans="2:3" ht="15">
      <c r="B4259" s="57">
        <v>38196</v>
      </c>
      <c r="C4259" s="54">
        <v>611</v>
      </c>
    </row>
    <row r="4260" spans="2:3" ht="15">
      <c r="B4260" s="57">
        <v>38195</v>
      </c>
      <c r="C4260" s="54">
        <v>628</v>
      </c>
    </row>
    <row r="4261" spans="2:3" ht="15">
      <c r="B4261" s="57">
        <v>38194</v>
      </c>
      <c r="C4261" s="54">
        <v>627</v>
      </c>
    </row>
    <row r="4262" spans="2:3" ht="15">
      <c r="B4262" s="57">
        <v>38191</v>
      </c>
      <c r="C4262" s="54">
        <v>613</v>
      </c>
    </row>
    <row r="4263" spans="2:3" ht="15">
      <c r="B4263" s="57">
        <v>38190</v>
      </c>
      <c r="C4263" s="54">
        <v>606</v>
      </c>
    </row>
    <row r="4264" spans="2:3" ht="15">
      <c r="B4264" s="57">
        <v>38189</v>
      </c>
      <c r="C4264" s="54">
        <v>607</v>
      </c>
    </row>
    <row r="4265" spans="2:3" ht="15">
      <c r="B4265" s="57">
        <v>38188</v>
      </c>
      <c r="C4265" s="54">
        <v>589</v>
      </c>
    </row>
    <row r="4266" spans="2:3" ht="15">
      <c r="B4266" s="57">
        <v>38187</v>
      </c>
      <c r="C4266" s="54">
        <v>587</v>
      </c>
    </row>
    <row r="4267" spans="2:3" ht="15">
      <c r="B4267" s="57">
        <v>38184</v>
      </c>
      <c r="C4267" s="54">
        <v>583</v>
      </c>
    </row>
    <row r="4268" spans="2:3" ht="15">
      <c r="B4268" s="57">
        <v>38183</v>
      </c>
      <c r="C4268" s="54">
        <v>607</v>
      </c>
    </row>
    <row r="4269" spans="2:3" ht="15">
      <c r="B4269" s="57">
        <v>38182</v>
      </c>
      <c r="C4269" s="54">
        <v>615</v>
      </c>
    </row>
    <row r="4270" spans="2:3" ht="15">
      <c r="B4270" s="57">
        <v>38181</v>
      </c>
      <c r="C4270" s="54">
        <v>621</v>
      </c>
    </row>
    <row r="4271" spans="2:3" ht="15">
      <c r="B4271" s="57">
        <v>38180</v>
      </c>
      <c r="C4271" s="54">
        <v>625</v>
      </c>
    </row>
    <row r="4272" spans="2:3" ht="15">
      <c r="B4272" s="57">
        <v>38177</v>
      </c>
      <c r="C4272" s="54">
        <v>633</v>
      </c>
    </row>
    <row r="4273" spans="2:3" ht="15">
      <c r="B4273" s="57">
        <v>38176</v>
      </c>
      <c r="C4273" s="54">
        <v>648</v>
      </c>
    </row>
    <row r="4274" spans="2:3" ht="15">
      <c r="B4274" s="57">
        <v>38175</v>
      </c>
      <c r="C4274" s="54">
        <v>632</v>
      </c>
    </row>
    <row r="4275" spans="2:3" ht="15">
      <c r="B4275" s="57">
        <v>38174</v>
      </c>
      <c r="C4275" s="54">
        <v>622</v>
      </c>
    </row>
    <row r="4276" spans="2:3" ht="15">
      <c r="B4276" s="57">
        <v>38173</v>
      </c>
      <c r="C4276" s="54">
        <v>623</v>
      </c>
    </row>
    <row r="4277" spans="2:3" ht="15">
      <c r="B4277" s="57">
        <v>38170</v>
      </c>
      <c r="C4277" s="54">
        <v>623</v>
      </c>
    </row>
    <row r="4278" spans="2:3" ht="15">
      <c r="B4278" s="57">
        <v>38169</v>
      </c>
      <c r="C4278" s="54">
        <v>646</v>
      </c>
    </row>
    <row r="4279" spans="2:3" ht="15">
      <c r="B4279" s="57">
        <v>38168</v>
      </c>
      <c r="C4279" s="54">
        <v>650</v>
      </c>
    </row>
    <row r="4280" spans="2:3" ht="15">
      <c r="B4280" s="57">
        <v>38167</v>
      </c>
      <c r="C4280" s="54">
        <v>655</v>
      </c>
    </row>
    <row r="4281" spans="2:3" ht="15">
      <c r="B4281" s="57">
        <v>38166</v>
      </c>
      <c r="C4281" s="54">
        <v>666</v>
      </c>
    </row>
    <row r="4282" spans="2:3" ht="15">
      <c r="B4282" s="57">
        <v>38163</v>
      </c>
      <c r="C4282" s="54">
        <v>660</v>
      </c>
    </row>
    <row r="4283" spans="2:3" ht="15">
      <c r="B4283" s="57">
        <v>38162</v>
      </c>
      <c r="C4283" s="54">
        <v>642</v>
      </c>
    </row>
    <row r="4284" spans="2:3" ht="15">
      <c r="B4284" s="57">
        <v>38161</v>
      </c>
      <c r="C4284" s="54">
        <v>646</v>
      </c>
    </row>
    <row r="4285" spans="2:3" ht="15">
      <c r="B4285" s="57">
        <v>38160</v>
      </c>
      <c r="C4285" s="54">
        <v>655</v>
      </c>
    </row>
    <row r="4286" spans="2:3" ht="15">
      <c r="B4286" s="57">
        <v>38159</v>
      </c>
      <c r="C4286" s="54">
        <v>651</v>
      </c>
    </row>
    <row r="4287" spans="2:3" ht="15">
      <c r="B4287" s="57">
        <v>38156</v>
      </c>
      <c r="C4287" s="54">
        <v>663</v>
      </c>
    </row>
    <row r="4288" spans="2:3" ht="15">
      <c r="B4288" s="57">
        <v>38155</v>
      </c>
      <c r="C4288" s="54">
        <v>651</v>
      </c>
    </row>
    <row r="4289" spans="2:3" ht="15">
      <c r="B4289" s="57">
        <v>38154</v>
      </c>
      <c r="C4289" s="54">
        <v>674</v>
      </c>
    </row>
    <row r="4290" spans="2:3" ht="15">
      <c r="B4290" s="57">
        <v>38153</v>
      </c>
      <c r="C4290" s="54">
        <v>680</v>
      </c>
    </row>
    <row r="4291" spans="2:3" ht="15">
      <c r="B4291" s="57">
        <v>38152</v>
      </c>
      <c r="C4291" s="54">
        <v>705</v>
      </c>
    </row>
    <row r="4292" spans="2:3" ht="15">
      <c r="B4292" s="57">
        <v>38149</v>
      </c>
      <c r="C4292" s="54">
        <v>683</v>
      </c>
    </row>
    <row r="4293" spans="2:3" ht="15">
      <c r="B4293" s="57">
        <v>38148</v>
      </c>
      <c r="C4293" s="54">
        <v>683</v>
      </c>
    </row>
    <row r="4294" spans="2:3" ht="15">
      <c r="B4294" s="57">
        <v>38147</v>
      </c>
      <c r="C4294" s="54">
        <v>668</v>
      </c>
    </row>
    <row r="4295" spans="2:3" ht="15">
      <c r="B4295" s="57">
        <v>38146</v>
      </c>
      <c r="C4295" s="54">
        <v>654</v>
      </c>
    </row>
    <row r="4296" spans="2:3" ht="15">
      <c r="B4296" s="57">
        <v>38145</v>
      </c>
      <c r="C4296" s="54">
        <v>642</v>
      </c>
    </row>
    <row r="4297" spans="2:3" ht="15">
      <c r="B4297" s="57">
        <v>38142</v>
      </c>
      <c r="C4297" s="54">
        <v>672</v>
      </c>
    </row>
    <row r="4298" spans="2:3" ht="15">
      <c r="B4298" s="57">
        <v>38141</v>
      </c>
      <c r="C4298" s="54">
        <v>705</v>
      </c>
    </row>
    <row r="4299" spans="2:3" ht="15">
      <c r="B4299" s="57">
        <v>38140</v>
      </c>
      <c r="C4299" s="54">
        <v>691</v>
      </c>
    </row>
    <row r="4300" spans="2:3" ht="15">
      <c r="B4300" s="57">
        <v>38139</v>
      </c>
      <c r="C4300" s="54">
        <v>712</v>
      </c>
    </row>
    <row r="4301" spans="2:3" ht="15">
      <c r="B4301" s="57">
        <v>38138</v>
      </c>
      <c r="C4301" s="54">
        <v>698</v>
      </c>
    </row>
    <row r="4302" spans="2:3" ht="15">
      <c r="B4302" s="57">
        <v>38135</v>
      </c>
      <c r="C4302" s="54">
        <v>696</v>
      </c>
    </row>
    <row r="4303" spans="2:3" ht="15">
      <c r="B4303" s="57">
        <v>38134</v>
      </c>
      <c r="C4303" s="54">
        <v>712</v>
      </c>
    </row>
    <row r="4304" spans="2:3" ht="15">
      <c r="B4304" s="57">
        <v>38133</v>
      </c>
      <c r="C4304" s="54">
        <v>720</v>
      </c>
    </row>
    <row r="4305" spans="2:3" ht="15">
      <c r="B4305" s="57">
        <v>38132</v>
      </c>
      <c r="C4305" s="54">
        <v>699</v>
      </c>
    </row>
    <row r="4306" spans="2:3" ht="15">
      <c r="B4306" s="57">
        <v>38131</v>
      </c>
      <c r="C4306" s="54">
        <v>729</v>
      </c>
    </row>
    <row r="4307" spans="2:3" ht="15">
      <c r="B4307" s="57">
        <v>38128</v>
      </c>
      <c r="C4307" s="54">
        <v>749</v>
      </c>
    </row>
    <row r="4308" spans="2:3" ht="15">
      <c r="B4308" s="57">
        <v>38127</v>
      </c>
      <c r="C4308" s="54">
        <v>758</v>
      </c>
    </row>
    <row r="4309" spans="2:3" ht="15">
      <c r="B4309" s="57">
        <v>38126</v>
      </c>
      <c r="C4309" s="54">
        <v>697</v>
      </c>
    </row>
    <row r="4310" spans="2:3" ht="15">
      <c r="B4310" s="57">
        <v>38125</v>
      </c>
      <c r="C4310" s="54">
        <v>712</v>
      </c>
    </row>
    <row r="4311" spans="2:3" ht="15">
      <c r="B4311" s="57">
        <v>38124</v>
      </c>
      <c r="C4311" s="54">
        <v>728</v>
      </c>
    </row>
    <row r="4312" spans="2:3" ht="15">
      <c r="B4312" s="57">
        <v>38121</v>
      </c>
      <c r="C4312" s="54">
        <v>710</v>
      </c>
    </row>
    <row r="4313" spans="2:3" ht="15">
      <c r="B4313" s="57">
        <v>38120</v>
      </c>
      <c r="C4313" s="54">
        <v>763</v>
      </c>
    </row>
    <row r="4314" spans="2:3" ht="15">
      <c r="B4314" s="57">
        <v>38119</v>
      </c>
      <c r="C4314" s="54">
        <v>777</v>
      </c>
    </row>
    <row r="4315" spans="2:3" ht="15">
      <c r="B4315" s="57">
        <v>38118</v>
      </c>
      <c r="C4315" s="54">
        <v>758</v>
      </c>
    </row>
    <row r="4316" spans="2:3" ht="15">
      <c r="B4316" s="57">
        <v>38117</v>
      </c>
      <c r="C4316" s="54">
        <v>808</v>
      </c>
    </row>
    <row r="4317" spans="2:3" ht="15">
      <c r="B4317" s="57">
        <v>38114</v>
      </c>
      <c r="C4317" s="54">
        <v>761</v>
      </c>
    </row>
    <row r="4318" spans="2:3" ht="15">
      <c r="B4318" s="57">
        <v>38113</v>
      </c>
      <c r="C4318" s="54">
        <v>722</v>
      </c>
    </row>
    <row r="4319" spans="2:3" ht="15">
      <c r="B4319" s="57">
        <v>38112</v>
      </c>
      <c r="C4319" s="54">
        <v>669</v>
      </c>
    </row>
    <row r="4320" spans="2:3" ht="15">
      <c r="B4320" s="57">
        <v>38111</v>
      </c>
      <c r="C4320" s="54">
        <v>675</v>
      </c>
    </row>
    <row r="4321" spans="2:3" ht="15">
      <c r="B4321" s="57">
        <v>38110</v>
      </c>
      <c r="C4321" s="54">
        <v>701</v>
      </c>
    </row>
    <row r="4322" spans="2:3" ht="15">
      <c r="B4322" s="57">
        <v>38107</v>
      </c>
      <c r="C4322" s="54">
        <v>663</v>
      </c>
    </row>
    <row r="4323" spans="2:3" ht="15">
      <c r="B4323" s="57">
        <v>38106</v>
      </c>
      <c r="C4323" s="54">
        <v>679</v>
      </c>
    </row>
    <row r="4324" spans="2:3" ht="15">
      <c r="B4324" s="57">
        <v>38105</v>
      </c>
      <c r="C4324" s="54">
        <v>672</v>
      </c>
    </row>
    <row r="4325" spans="2:3" ht="15">
      <c r="B4325" s="57">
        <v>38104</v>
      </c>
      <c r="C4325" s="54">
        <v>630</v>
      </c>
    </row>
    <row r="4326" spans="2:3" ht="15">
      <c r="B4326" s="57">
        <v>38103</v>
      </c>
      <c r="C4326" s="54">
        <v>602</v>
      </c>
    </row>
    <row r="4327" spans="2:3" ht="15">
      <c r="B4327" s="57">
        <v>38100</v>
      </c>
      <c r="C4327" s="54">
        <v>606</v>
      </c>
    </row>
    <row r="4328" spans="2:3" ht="15">
      <c r="B4328" s="57">
        <v>38099</v>
      </c>
      <c r="C4328" s="54">
        <v>616</v>
      </c>
    </row>
    <row r="4329" spans="2:3" ht="15">
      <c r="B4329" s="57">
        <v>38098</v>
      </c>
      <c r="C4329" s="54">
        <v>638</v>
      </c>
    </row>
    <row r="4330" spans="2:3" ht="15">
      <c r="B4330" s="57">
        <v>38097</v>
      </c>
      <c r="C4330" s="54">
        <v>612</v>
      </c>
    </row>
    <row r="4331" spans="2:3" ht="15">
      <c r="B4331" s="57">
        <v>38096</v>
      </c>
      <c r="C4331" s="54">
        <v>604</v>
      </c>
    </row>
    <row r="4332" spans="2:3" ht="15">
      <c r="B4332" s="57">
        <v>38093</v>
      </c>
      <c r="C4332" s="54">
        <v>596</v>
      </c>
    </row>
    <row r="4333" spans="2:3" ht="15">
      <c r="B4333" s="57">
        <v>38092</v>
      </c>
      <c r="C4333" s="54">
        <v>618</v>
      </c>
    </row>
    <row r="4334" spans="2:3" ht="15">
      <c r="B4334" s="57">
        <v>38091</v>
      </c>
      <c r="C4334" s="54">
        <v>557</v>
      </c>
    </row>
    <row r="4335" spans="2:3" ht="15">
      <c r="B4335" s="57">
        <v>38090</v>
      </c>
      <c r="C4335" s="54">
        <v>541</v>
      </c>
    </row>
    <row r="4336" spans="2:3" ht="15">
      <c r="B4336" s="57">
        <v>38089</v>
      </c>
      <c r="C4336" s="54">
        <v>543</v>
      </c>
    </row>
    <row r="4337" spans="2:3" ht="15">
      <c r="B4337" s="57">
        <v>38085</v>
      </c>
      <c r="C4337" s="54">
        <v>549</v>
      </c>
    </row>
    <row r="4338" spans="2:3" ht="15">
      <c r="B4338" s="57">
        <v>38084</v>
      </c>
      <c r="C4338" s="54">
        <v>549</v>
      </c>
    </row>
    <row r="4339" spans="2:3" ht="15">
      <c r="B4339" s="57">
        <v>38083</v>
      </c>
      <c r="C4339" s="54">
        <v>536</v>
      </c>
    </row>
    <row r="4340" spans="2:3" ht="15">
      <c r="B4340" s="57">
        <v>38082</v>
      </c>
      <c r="C4340" s="54">
        <v>563</v>
      </c>
    </row>
    <row r="4341" spans="2:3" ht="15">
      <c r="B4341" s="57">
        <v>38079</v>
      </c>
      <c r="C4341" s="54">
        <v>564</v>
      </c>
    </row>
    <row r="4342" spans="2:3" ht="15">
      <c r="B4342" s="57">
        <v>38078</v>
      </c>
      <c r="C4342" s="54">
        <v>543</v>
      </c>
    </row>
    <row r="4343" spans="2:3" ht="15">
      <c r="B4343" s="57">
        <v>38077</v>
      </c>
      <c r="C4343" s="54">
        <v>559</v>
      </c>
    </row>
    <row r="4344" spans="2:3" ht="15">
      <c r="B4344" s="57">
        <v>38076</v>
      </c>
      <c r="C4344" s="54">
        <v>556</v>
      </c>
    </row>
    <row r="4345" spans="2:3" ht="15">
      <c r="B4345" s="57">
        <v>38075</v>
      </c>
      <c r="C4345" s="54">
        <v>577</v>
      </c>
    </row>
    <row r="4346" spans="2:3" ht="15">
      <c r="B4346" s="57">
        <v>38072</v>
      </c>
      <c r="C4346" s="54">
        <v>568</v>
      </c>
    </row>
    <row r="4347" spans="2:3" ht="15">
      <c r="B4347" s="57">
        <v>38071</v>
      </c>
      <c r="C4347" s="54">
        <v>573</v>
      </c>
    </row>
    <row r="4348" spans="2:3" ht="15">
      <c r="B4348" s="57">
        <v>38070</v>
      </c>
      <c r="C4348" s="54">
        <v>579</v>
      </c>
    </row>
    <row r="4349" spans="2:3" ht="15">
      <c r="B4349" s="57">
        <v>38069</v>
      </c>
      <c r="C4349" s="54">
        <v>556</v>
      </c>
    </row>
    <row r="4350" spans="2:3" ht="15">
      <c r="B4350" s="57">
        <v>38068</v>
      </c>
      <c r="C4350" s="54">
        <v>554</v>
      </c>
    </row>
    <row r="4351" spans="2:3" ht="15">
      <c r="B4351" s="57">
        <v>38065</v>
      </c>
      <c r="C4351" s="54">
        <v>529</v>
      </c>
    </row>
    <row r="4352" spans="2:3" ht="15">
      <c r="B4352" s="57">
        <v>38064</v>
      </c>
      <c r="C4352" s="54">
        <v>550</v>
      </c>
    </row>
    <row r="4353" spans="2:3" ht="15">
      <c r="B4353" s="57">
        <v>38063</v>
      </c>
      <c r="C4353" s="54">
        <v>561</v>
      </c>
    </row>
    <row r="4354" spans="2:3" ht="15">
      <c r="B4354" s="57">
        <v>38062</v>
      </c>
      <c r="C4354" s="54">
        <v>567</v>
      </c>
    </row>
    <row r="4355" spans="2:3" ht="15">
      <c r="B4355" s="57">
        <v>38061</v>
      </c>
      <c r="C4355" s="54">
        <v>562</v>
      </c>
    </row>
    <row r="4356" spans="2:3" ht="15">
      <c r="B4356" s="57">
        <v>38058</v>
      </c>
      <c r="C4356" s="54">
        <v>567</v>
      </c>
    </row>
    <row r="4357" spans="2:3" ht="15">
      <c r="B4357" s="57">
        <v>38057</v>
      </c>
      <c r="C4357" s="54">
        <v>565</v>
      </c>
    </row>
    <row r="4358" spans="2:3" ht="15">
      <c r="B4358" s="57">
        <v>38056</v>
      </c>
      <c r="C4358" s="54">
        <v>550</v>
      </c>
    </row>
    <row r="4359" spans="2:3" ht="15">
      <c r="B4359" s="57">
        <v>38055</v>
      </c>
      <c r="C4359" s="54">
        <v>533</v>
      </c>
    </row>
    <row r="4360" spans="2:3" ht="15">
      <c r="B4360" s="57">
        <v>38054</v>
      </c>
      <c r="C4360" s="54">
        <v>522</v>
      </c>
    </row>
    <row r="4361" spans="2:3" ht="15">
      <c r="B4361" s="57">
        <v>38051</v>
      </c>
      <c r="C4361" s="54">
        <v>540</v>
      </c>
    </row>
    <row r="4362" spans="2:3" ht="15">
      <c r="B4362" s="57">
        <v>38050</v>
      </c>
      <c r="C4362" s="54">
        <v>549</v>
      </c>
    </row>
    <row r="4363" spans="2:3" ht="15">
      <c r="B4363" s="57">
        <v>38049</v>
      </c>
      <c r="C4363" s="54">
        <v>547</v>
      </c>
    </row>
    <row r="4364" spans="2:3" ht="15">
      <c r="B4364" s="57">
        <v>38048</v>
      </c>
      <c r="C4364" s="54">
        <v>563</v>
      </c>
    </row>
    <row r="4365" spans="2:3" ht="15">
      <c r="B4365" s="57">
        <v>38047</v>
      </c>
      <c r="C4365" s="54">
        <v>552</v>
      </c>
    </row>
    <row r="4366" spans="2:3" ht="15">
      <c r="B4366" s="57">
        <v>38044</v>
      </c>
      <c r="C4366" s="54">
        <v>579</v>
      </c>
    </row>
    <row r="4367" spans="2:3" ht="15">
      <c r="B4367" s="57">
        <v>38043</v>
      </c>
      <c r="C4367" s="54">
        <v>571</v>
      </c>
    </row>
    <row r="4368" spans="2:3" ht="15">
      <c r="B4368" s="57">
        <v>38042</v>
      </c>
      <c r="C4368" s="54">
        <v>587</v>
      </c>
    </row>
    <row r="4369" spans="2:3" ht="15">
      <c r="B4369" s="57">
        <v>38041</v>
      </c>
      <c r="C4369" s="54">
        <v>570</v>
      </c>
    </row>
    <row r="4370" spans="2:3" ht="15">
      <c r="B4370" s="57">
        <v>38040</v>
      </c>
      <c r="C4370" s="54">
        <v>575</v>
      </c>
    </row>
    <row r="4371" spans="2:3" ht="15">
      <c r="B4371" s="57">
        <v>38037</v>
      </c>
      <c r="C4371" s="54">
        <v>586</v>
      </c>
    </row>
    <row r="4372" spans="2:3" ht="15">
      <c r="B4372" s="57">
        <v>38036</v>
      </c>
      <c r="C4372" s="54">
        <v>587</v>
      </c>
    </row>
    <row r="4373" spans="2:3" ht="15">
      <c r="B4373" s="57">
        <v>38035</v>
      </c>
      <c r="C4373" s="54">
        <v>557</v>
      </c>
    </row>
    <row r="4374" spans="2:3" ht="15">
      <c r="B4374" s="57">
        <v>38034</v>
      </c>
      <c r="C4374" s="54">
        <v>539</v>
      </c>
    </row>
    <row r="4375" spans="2:3" ht="15">
      <c r="B4375" s="57">
        <v>38033</v>
      </c>
      <c r="C4375" s="54">
        <v>522</v>
      </c>
    </row>
    <row r="4376" spans="2:3" ht="15">
      <c r="B4376" s="57">
        <v>38030</v>
      </c>
      <c r="C4376" s="54">
        <v>522</v>
      </c>
    </row>
    <row r="4377" spans="2:3" ht="15">
      <c r="B4377" s="57">
        <v>38029</v>
      </c>
      <c r="C4377" s="54">
        <v>506</v>
      </c>
    </row>
    <row r="4378" spans="2:3" ht="15">
      <c r="B4378" s="57">
        <v>38028</v>
      </c>
      <c r="C4378" s="54">
        <v>508</v>
      </c>
    </row>
    <row r="4379" spans="2:3" ht="15">
      <c r="B4379" s="57">
        <v>38027</v>
      </c>
      <c r="C4379" s="54">
        <v>527</v>
      </c>
    </row>
    <row r="4380" spans="2:3" ht="15">
      <c r="B4380" s="57">
        <v>38026</v>
      </c>
      <c r="C4380" s="54">
        <v>522</v>
      </c>
    </row>
    <row r="4381" spans="2:3" ht="15">
      <c r="B4381" s="57">
        <v>38023</v>
      </c>
      <c r="C4381" s="54">
        <v>546</v>
      </c>
    </row>
    <row r="4382" spans="2:3" ht="15">
      <c r="B4382" s="57">
        <v>38022</v>
      </c>
      <c r="C4382" s="54">
        <v>548</v>
      </c>
    </row>
    <row r="4383" spans="2:3" ht="15">
      <c r="B4383" s="57">
        <v>38021</v>
      </c>
      <c r="C4383" s="54">
        <v>523</v>
      </c>
    </row>
    <row r="4384" spans="2:3" ht="15">
      <c r="B4384" s="57">
        <v>38020</v>
      </c>
      <c r="C4384" s="54">
        <v>512</v>
      </c>
    </row>
    <row r="4385" spans="2:3" ht="15">
      <c r="B4385" s="57">
        <v>38019</v>
      </c>
      <c r="C4385" s="54">
        <v>525</v>
      </c>
    </row>
    <row r="4386" spans="2:3" ht="15">
      <c r="B4386" s="57">
        <v>38016</v>
      </c>
      <c r="C4386" s="54">
        <v>493</v>
      </c>
    </row>
    <row r="4387" spans="2:3" ht="15">
      <c r="B4387" s="57">
        <v>38015</v>
      </c>
      <c r="C4387" s="54">
        <v>483</v>
      </c>
    </row>
    <row r="4388" spans="2:3" ht="15">
      <c r="B4388" s="57">
        <v>38014</v>
      </c>
      <c r="C4388" s="54">
        <v>443</v>
      </c>
    </row>
    <row r="4389" spans="2:3" ht="15">
      <c r="B4389" s="57">
        <v>38013</v>
      </c>
      <c r="C4389" s="54">
        <v>428</v>
      </c>
    </row>
    <row r="4390" spans="2:3" ht="15">
      <c r="B4390" s="57">
        <v>38012</v>
      </c>
      <c r="C4390" s="54">
        <v>427</v>
      </c>
    </row>
    <row r="4391" spans="2:3" ht="15">
      <c r="B4391" s="57">
        <v>38009</v>
      </c>
      <c r="C4391" s="54">
        <v>430</v>
      </c>
    </row>
    <row r="4392" spans="2:3" ht="15">
      <c r="B4392" s="57">
        <v>38008</v>
      </c>
      <c r="C4392" s="54">
        <v>435</v>
      </c>
    </row>
    <row r="4393" spans="2:3" ht="15">
      <c r="B4393" s="57">
        <v>38007</v>
      </c>
      <c r="C4393" s="54">
        <v>429</v>
      </c>
    </row>
    <row r="4394" spans="2:3" ht="15">
      <c r="B4394" s="57">
        <v>38006</v>
      </c>
      <c r="C4394" s="54">
        <v>441</v>
      </c>
    </row>
    <row r="4395" spans="2:3" ht="15">
      <c r="B4395" s="57">
        <v>38005</v>
      </c>
      <c r="C4395" s="54">
        <v>439</v>
      </c>
    </row>
    <row r="4396" spans="2:3" ht="15">
      <c r="B4396" s="57">
        <v>38002</v>
      </c>
      <c r="C4396" s="54">
        <v>439</v>
      </c>
    </row>
    <row r="4397" spans="2:3" ht="15">
      <c r="B4397" s="57">
        <v>38001</v>
      </c>
      <c r="C4397" s="54">
        <v>429</v>
      </c>
    </row>
    <row r="4398" spans="2:3" ht="15">
      <c r="B4398" s="57">
        <v>38000</v>
      </c>
      <c r="C4398" s="54">
        <v>440</v>
      </c>
    </row>
    <row r="4399" spans="2:3" ht="15">
      <c r="B4399" s="57">
        <v>37999</v>
      </c>
      <c r="C4399" s="54">
        <v>427</v>
      </c>
    </row>
    <row r="4400" spans="2:3" ht="15">
      <c r="B4400" s="57">
        <v>37998</v>
      </c>
      <c r="C4400" s="54">
        <v>410</v>
      </c>
    </row>
    <row r="4401" spans="2:3" ht="15">
      <c r="B4401" s="57">
        <v>37995</v>
      </c>
      <c r="C4401" s="54">
        <v>410</v>
      </c>
    </row>
    <row r="4402" spans="2:3" ht="15">
      <c r="B4402" s="57">
        <v>37994</v>
      </c>
      <c r="C4402" s="54">
        <v>412</v>
      </c>
    </row>
    <row r="4403" spans="2:3" ht="15">
      <c r="B4403" s="57">
        <v>37993</v>
      </c>
      <c r="C4403" s="54">
        <v>423</v>
      </c>
    </row>
    <row r="4404" spans="2:3" ht="15">
      <c r="B4404" s="57">
        <v>37992</v>
      </c>
      <c r="C4404" s="54">
        <v>432</v>
      </c>
    </row>
    <row r="4405" spans="2:3" ht="15">
      <c r="B4405" s="57">
        <v>37991</v>
      </c>
      <c r="C4405" s="54">
        <v>428</v>
      </c>
    </row>
    <row r="4406" spans="2:3" ht="15">
      <c r="B4406" s="57">
        <v>37988</v>
      </c>
      <c r="C4406" s="54">
        <v>450</v>
      </c>
    </row>
    <row r="4407" spans="2:3" ht="15">
      <c r="B4407" s="57">
        <v>37986</v>
      </c>
      <c r="C4407" s="54">
        <v>463</v>
      </c>
    </row>
    <row r="4408" spans="2:3" ht="15">
      <c r="B4408" s="57">
        <v>37985</v>
      </c>
      <c r="C4408" s="54">
        <v>471</v>
      </c>
    </row>
    <row r="4409" spans="2:3" ht="15">
      <c r="B4409" s="57">
        <v>37984</v>
      </c>
      <c r="C4409" s="54">
        <v>480</v>
      </c>
    </row>
    <row r="4410" spans="2:3" ht="15">
      <c r="B4410" s="57">
        <v>37981</v>
      </c>
      <c r="C4410" s="54">
        <v>486</v>
      </c>
    </row>
    <row r="4411" spans="2:3" ht="15">
      <c r="B4411" s="57">
        <v>37979</v>
      </c>
      <c r="C4411" s="54">
        <v>480</v>
      </c>
    </row>
    <row r="4412" spans="2:3" ht="15">
      <c r="B4412" s="57">
        <v>37978</v>
      </c>
      <c r="C4412" s="54">
        <v>482</v>
      </c>
    </row>
    <row r="4413" spans="2:3" ht="15">
      <c r="B4413" s="57">
        <v>37977</v>
      </c>
      <c r="C4413" s="54">
        <v>478</v>
      </c>
    </row>
    <row r="4414" spans="2:3" ht="15">
      <c r="B4414" s="57">
        <v>37974</v>
      </c>
      <c r="C4414" s="54">
        <v>481</v>
      </c>
    </row>
    <row r="4415" spans="2:3" ht="15">
      <c r="B4415" s="57">
        <v>37973</v>
      </c>
      <c r="C4415" s="54">
        <v>480</v>
      </c>
    </row>
    <row r="4416" spans="2:3" ht="15">
      <c r="B4416" s="57">
        <v>37972</v>
      </c>
      <c r="C4416" s="54">
        <v>488</v>
      </c>
    </row>
    <row r="4417" spans="2:3" ht="15">
      <c r="B4417" s="57">
        <v>37971</v>
      </c>
      <c r="C4417" s="54">
        <v>489</v>
      </c>
    </row>
    <row r="4418" spans="2:3" ht="15">
      <c r="B4418" s="57">
        <v>37970</v>
      </c>
      <c r="C4418" s="54">
        <v>494</v>
      </c>
    </row>
    <row r="4419" spans="2:3" ht="15">
      <c r="B4419" s="57">
        <v>37967</v>
      </c>
      <c r="C4419" s="54">
        <v>507</v>
      </c>
    </row>
    <row r="4420" spans="2:3" ht="15">
      <c r="B4420" s="57">
        <v>37966</v>
      </c>
      <c r="C4420" s="54">
        <v>514</v>
      </c>
    </row>
    <row r="4421" spans="2:3" ht="15">
      <c r="B4421" s="57">
        <v>37965</v>
      </c>
      <c r="C4421" s="54">
        <v>500</v>
      </c>
    </row>
    <row r="4422" spans="2:3" ht="15">
      <c r="B4422" s="57">
        <v>37964</v>
      </c>
      <c r="C4422" s="54">
        <v>479</v>
      </c>
    </row>
    <row r="4423" spans="2:3" ht="15">
      <c r="B4423" s="57">
        <v>37963</v>
      </c>
      <c r="C4423" s="54">
        <v>484</v>
      </c>
    </row>
    <row r="4424" spans="2:3" ht="15">
      <c r="B4424" s="57">
        <v>37960</v>
      </c>
      <c r="C4424" s="54">
        <v>501</v>
      </c>
    </row>
    <row r="4425" spans="2:3" ht="15">
      <c r="B4425" s="57">
        <v>37959</v>
      </c>
      <c r="C4425" s="54">
        <v>494</v>
      </c>
    </row>
    <row r="4426" spans="2:3" ht="15">
      <c r="B4426" s="57">
        <v>37958</v>
      </c>
      <c r="C4426" s="54">
        <v>502</v>
      </c>
    </row>
    <row r="4427" spans="2:3" ht="15">
      <c r="B4427" s="57">
        <v>37957</v>
      </c>
      <c r="C4427" s="54">
        <v>508</v>
      </c>
    </row>
    <row r="4428" spans="2:3" ht="15">
      <c r="B4428" s="57">
        <v>37956</v>
      </c>
      <c r="C4428" s="54">
        <v>501</v>
      </c>
    </row>
    <row r="4429" spans="2:3" ht="15">
      <c r="B4429" s="57">
        <v>37953</v>
      </c>
      <c r="C4429" s="54">
        <v>533</v>
      </c>
    </row>
    <row r="4430" spans="2:3" ht="15">
      <c r="B4430" s="57">
        <v>37952</v>
      </c>
      <c r="C4430" s="54">
        <v>542</v>
      </c>
    </row>
    <row r="4431" spans="2:3" ht="15">
      <c r="B4431" s="57">
        <v>37951</v>
      </c>
      <c r="C4431" s="54">
        <v>542</v>
      </c>
    </row>
    <row r="4432" spans="2:3" ht="15">
      <c r="B4432" s="57">
        <v>37950</v>
      </c>
      <c r="C4432" s="54">
        <v>545</v>
      </c>
    </row>
    <row r="4433" spans="2:3" ht="15">
      <c r="B4433" s="57">
        <v>37949</v>
      </c>
      <c r="C4433" s="54">
        <v>545</v>
      </c>
    </row>
    <row r="4434" spans="2:3" ht="15">
      <c r="B4434" s="57">
        <v>37946</v>
      </c>
      <c r="C4434" s="54">
        <v>559</v>
      </c>
    </row>
    <row r="4435" spans="2:3" ht="15">
      <c r="B4435" s="57">
        <v>37945</v>
      </c>
      <c r="C4435" s="54">
        <v>563</v>
      </c>
    </row>
    <row r="4436" spans="2:3" ht="15">
      <c r="B4436" s="57">
        <v>37944</v>
      </c>
      <c r="C4436" s="54">
        <v>577</v>
      </c>
    </row>
    <row r="4437" spans="2:3" ht="15">
      <c r="B4437" s="57">
        <v>37943</v>
      </c>
      <c r="C4437" s="54">
        <v>575</v>
      </c>
    </row>
    <row r="4438" spans="2:3" ht="15">
      <c r="B4438" s="57">
        <v>37942</v>
      </c>
      <c r="C4438" s="54">
        <v>584</v>
      </c>
    </row>
    <row r="4439" spans="2:3" ht="15">
      <c r="B4439" s="57">
        <v>37939</v>
      </c>
      <c r="C4439" s="54">
        <v>581</v>
      </c>
    </row>
    <row r="4440" spans="2:3" ht="15">
      <c r="B4440" s="57">
        <v>37938</v>
      </c>
      <c r="C4440" s="54">
        <v>582</v>
      </c>
    </row>
    <row r="4441" spans="2:3" ht="15">
      <c r="B4441" s="57">
        <v>37937</v>
      </c>
      <c r="C4441" s="54">
        <v>568</v>
      </c>
    </row>
    <row r="4442" spans="2:3" ht="15">
      <c r="B4442" s="57">
        <v>37936</v>
      </c>
      <c r="C4442" s="54">
        <v>573</v>
      </c>
    </row>
    <row r="4443" spans="2:3" ht="15">
      <c r="B4443" s="57">
        <v>37935</v>
      </c>
      <c r="C4443" s="54">
        <v>573</v>
      </c>
    </row>
    <row r="4444" spans="2:3" ht="15">
      <c r="B4444" s="57">
        <v>37932</v>
      </c>
      <c r="C4444" s="54">
        <v>572</v>
      </c>
    </row>
    <row r="4445" spans="2:3" ht="15">
      <c r="B4445" s="57">
        <v>37931</v>
      </c>
      <c r="C4445" s="54">
        <v>580</v>
      </c>
    </row>
    <row r="4446" spans="2:3" ht="15">
      <c r="B4446" s="57">
        <v>37930</v>
      </c>
      <c r="C4446" s="54">
        <v>589</v>
      </c>
    </row>
    <row r="4447" spans="2:3" ht="15">
      <c r="B4447" s="57">
        <v>37929</v>
      </c>
      <c r="C4447" s="54">
        <v>581</v>
      </c>
    </row>
    <row r="4448" spans="2:3" ht="15">
      <c r="B4448" s="57">
        <v>37928</v>
      </c>
      <c r="C4448" s="54">
        <v>589</v>
      </c>
    </row>
    <row r="4449" spans="2:3" ht="15">
      <c r="B4449" s="57">
        <v>37925</v>
      </c>
      <c r="C4449" s="54">
        <v>603</v>
      </c>
    </row>
    <row r="4450" spans="2:3" ht="15">
      <c r="B4450" s="57">
        <v>37924</v>
      </c>
      <c r="C4450" s="54">
        <v>616</v>
      </c>
    </row>
    <row r="4451" spans="2:3" ht="15">
      <c r="B4451" s="57">
        <v>37923</v>
      </c>
      <c r="C4451" s="54">
        <v>631</v>
      </c>
    </row>
    <row r="4452" spans="2:3" ht="15">
      <c r="B4452" s="57">
        <v>37922</v>
      </c>
      <c r="C4452" s="54">
        <v>646</v>
      </c>
    </row>
    <row r="4453" spans="2:3" ht="15">
      <c r="B4453" s="57">
        <v>37921</v>
      </c>
      <c r="C4453" s="54">
        <v>653</v>
      </c>
    </row>
    <row r="4454" spans="2:3" ht="15">
      <c r="B4454" s="57">
        <v>37918</v>
      </c>
      <c r="C4454" s="54">
        <v>649</v>
      </c>
    </row>
    <row r="4455" spans="2:3" ht="15">
      <c r="B4455" s="57">
        <v>37917</v>
      </c>
      <c r="C4455" s="54">
        <v>638</v>
      </c>
    </row>
    <row r="4456" spans="2:3" ht="15">
      <c r="B4456" s="57">
        <v>37916</v>
      </c>
      <c r="C4456" s="54">
        <v>625</v>
      </c>
    </row>
    <row r="4457" spans="2:3" ht="15">
      <c r="B4457" s="57">
        <v>37915</v>
      </c>
      <c r="C4457" s="54">
        <v>606</v>
      </c>
    </row>
    <row r="4458" spans="2:3" ht="15">
      <c r="B4458" s="57">
        <v>37914</v>
      </c>
      <c r="C4458" s="54">
        <v>607</v>
      </c>
    </row>
    <row r="4459" spans="2:3" ht="15">
      <c r="B4459" s="57">
        <v>37911</v>
      </c>
      <c r="C4459" s="54">
        <v>608</v>
      </c>
    </row>
    <row r="4460" spans="2:3" ht="15">
      <c r="B4460" s="57">
        <v>37910</v>
      </c>
      <c r="C4460" s="54">
        <v>591</v>
      </c>
    </row>
    <row r="4461" spans="2:3" ht="15">
      <c r="B4461" s="57">
        <v>37909</v>
      </c>
      <c r="C4461" s="54">
        <v>579</v>
      </c>
    </row>
    <row r="4462" spans="2:3" ht="15">
      <c r="B4462" s="57">
        <v>37908</v>
      </c>
      <c r="C4462" s="54">
        <v>582</v>
      </c>
    </row>
    <row r="4463" spans="2:3" ht="15">
      <c r="B4463" s="57">
        <v>37907</v>
      </c>
      <c r="C4463" s="54">
        <v>602</v>
      </c>
    </row>
    <row r="4464" spans="2:3" ht="15">
      <c r="B4464" s="57">
        <v>37904</v>
      </c>
      <c r="C4464" s="54">
        <v>607</v>
      </c>
    </row>
    <row r="4465" spans="2:3" ht="15">
      <c r="B4465" s="57">
        <v>37903</v>
      </c>
      <c r="C4465" s="54">
        <v>609</v>
      </c>
    </row>
    <row r="4466" spans="2:3" ht="15">
      <c r="B4466" s="57">
        <v>37902</v>
      </c>
      <c r="C4466" s="54">
        <v>616</v>
      </c>
    </row>
    <row r="4467" spans="2:3" ht="15">
      <c r="B4467" s="57">
        <v>37901</v>
      </c>
      <c r="C4467" s="54">
        <v>636</v>
      </c>
    </row>
    <row r="4468" spans="2:3" ht="15">
      <c r="B4468" s="57">
        <v>37900</v>
      </c>
      <c r="C4468" s="54">
        <v>656</v>
      </c>
    </row>
    <row r="4469" spans="2:3" ht="15">
      <c r="B4469" s="57">
        <v>37897</v>
      </c>
      <c r="C4469" s="54">
        <v>667</v>
      </c>
    </row>
    <row r="4470" spans="2:3" ht="15">
      <c r="B4470" s="57">
        <v>37896</v>
      </c>
      <c r="C4470" s="54">
        <v>689</v>
      </c>
    </row>
    <row r="4471" spans="2:3" ht="15">
      <c r="B4471" s="57">
        <v>37895</v>
      </c>
      <c r="C4471" s="54">
        <v>704</v>
      </c>
    </row>
    <row r="4472" spans="2:3" ht="15">
      <c r="B4472" s="57">
        <v>37894</v>
      </c>
      <c r="C4472" s="54">
        <v>698</v>
      </c>
    </row>
    <row r="4473" spans="2:3" ht="15">
      <c r="B4473" s="57">
        <v>37893</v>
      </c>
      <c r="C4473" s="54">
        <v>692</v>
      </c>
    </row>
    <row r="4474" spans="2:3" ht="15">
      <c r="B4474" s="57">
        <v>37890</v>
      </c>
      <c r="C4474" s="54">
        <v>699</v>
      </c>
    </row>
    <row r="4475" spans="2:3" ht="15">
      <c r="B4475" s="57">
        <v>37889</v>
      </c>
      <c r="C4475" s="54">
        <v>681</v>
      </c>
    </row>
    <row r="4476" spans="2:3" ht="15">
      <c r="B4476" s="57">
        <v>37888</v>
      </c>
      <c r="C4476" s="54">
        <v>662</v>
      </c>
    </row>
    <row r="4477" spans="2:3" ht="15">
      <c r="B4477" s="57">
        <v>37887</v>
      </c>
      <c r="C4477" s="54">
        <v>675</v>
      </c>
    </row>
    <row r="4478" spans="2:3" ht="15">
      <c r="B4478" s="57">
        <v>37886</v>
      </c>
      <c r="C4478" s="54">
        <v>653</v>
      </c>
    </row>
    <row r="4479" spans="2:3" ht="15">
      <c r="B4479" s="57">
        <v>37883</v>
      </c>
      <c r="C4479" s="54">
        <v>643</v>
      </c>
    </row>
    <row r="4480" spans="2:3" ht="15">
      <c r="B4480" s="57">
        <v>37882</v>
      </c>
      <c r="C4480" s="54">
        <v>648</v>
      </c>
    </row>
    <row r="4481" spans="2:3" ht="15">
      <c r="B4481" s="57">
        <v>37881</v>
      </c>
      <c r="C4481" s="54">
        <v>660</v>
      </c>
    </row>
    <row r="4482" spans="2:3" ht="15">
      <c r="B4482" s="57">
        <v>37880</v>
      </c>
      <c r="C4482" s="54">
        <v>665</v>
      </c>
    </row>
    <row r="4483" spans="2:3" ht="15">
      <c r="B4483" s="57">
        <v>37879</v>
      </c>
      <c r="C4483" s="54">
        <v>661</v>
      </c>
    </row>
    <row r="4484" spans="2:3" ht="15">
      <c r="B4484" s="57">
        <v>37876</v>
      </c>
      <c r="C4484" s="54">
        <v>675</v>
      </c>
    </row>
    <row r="4485" spans="2:3" ht="15">
      <c r="B4485" s="57">
        <v>37875</v>
      </c>
      <c r="C4485" s="54">
        <v>662</v>
      </c>
    </row>
    <row r="4486" spans="2:3" ht="15">
      <c r="B4486" s="57">
        <v>37874</v>
      </c>
      <c r="C4486" s="54">
        <v>668</v>
      </c>
    </row>
    <row r="4487" spans="2:3" ht="15">
      <c r="B4487" s="57">
        <v>37873</v>
      </c>
      <c r="C4487" s="54">
        <v>681</v>
      </c>
    </row>
    <row r="4488" spans="2:3" ht="15">
      <c r="B4488" s="57">
        <v>37872</v>
      </c>
      <c r="C4488" s="54">
        <v>671</v>
      </c>
    </row>
    <row r="4489" spans="2:3" ht="15">
      <c r="B4489" s="57">
        <v>37869</v>
      </c>
      <c r="C4489" s="54">
        <v>662</v>
      </c>
    </row>
    <row r="4490" spans="2:3" ht="15">
      <c r="B4490" s="57">
        <v>37868</v>
      </c>
      <c r="C4490" s="54">
        <v>665</v>
      </c>
    </row>
    <row r="4491" spans="2:3" ht="15">
      <c r="B4491" s="57">
        <v>37867</v>
      </c>
      <c r="C4491" s="54">
        <v>682</v>
      </c>
    </row>
    <row r="4492" spans="2:3" ht="15">
      <c r="B4492" s="57">
        <v>37866</v>
      </c>
      <c r="C4492" s="54">
        <v>685</v>
      </c>
    </row>
    <row r="4493" spans="2:3" ht="15">
      <c r="B4493" s="57">
        <v>37865</v>
      </c>
      <c r="C4493" s="54">
        <v>703</v>
      </c>
    </row>
    <row r="4494" spans="2:3" ht="15">
      <c r="B4494" s="57">
        <v>37862</v>
      </c>
      <c r="C4494" s="54">
        <v>703</v>
      </c>
    </row>
    <row r="4495" spans="2:3" ht="15">
      <c r="B4495" s="57">
        <v>37861</v>
      </c>
      <c r="C4495" s="54">
        <v>698</v>
      </c>
    </row>
    <row r="4496" spans="2:3" ht="15">
      <c r="B4496" s="57">
        <v>37860</v>
      </c>
      <c r="C4496" s="54">
        <v>687</v>
      </c>
    </row>
    <row r="4497" spans="2:3" ht="15">
      <c r="B4497" s="57">
        <v>37859</v>
      </c>
      <c r="C4497" s="54">
        <v>705</v>
      </c>
    </row>
    <row r="4498" spans="2:3" ht="15">
      <c r="B4498" s="57">
        <v>37858</v>
      </c>
      <c r="C4498" s="54">
        <v>722</v>
      </c>
    </row>
    <row r="4499" spans="2:3" ht="15">
      <c r="B4499" s="57">
        <v>37855</v>
      </c>
      <c r="C4499" s="54">
        <v>720</v>
      </c>
    </row>
    <row r="4500" spans="2:3" ht="15">
      <c r="B4500" s="57">
        <v>37854</v>
      </c>
      <c r="C4500" s="54">
        <v>736</v>
      </c>
    </row>
    <row r="4501" spans="2:3" ht="15">
      <c r="B4501" s="57">
        <v>37853</v>
      </c>
      <c r="C4501" s="54">
        <v>741</v>
      </c>
    </row>
    <row r="4502" spans="2:3" ht="15">
      <c r="B4502" s="57">
        <v>37852</v>
      </c>
      <c r="C4502" s="54">
        <v>750</v>
      </c>
    </row>
    <row r="4503" spans="2:3" ht="15">
      <c r="B4503" s="57">
        <v>37851</v>
      </c>
      <c r="C4503" s="54">
        <v>770</v>
      </c>
    </row>
    <row r="4504" spans="2:3" ht="15">
      <c r="B4504" s="57">
        <v>37848</v>
      </c>
      <c r="C4504" s="54">
        <v>790</v>
      </c>
    </row>
    <row r="4505" spans="2:3" ht="15">
      <c r="B4505" s="57">
        <v>37847</v>
      </c>
      <c r="C4505" s="54">
        <v>790</v>
      </c>
    </row>
    <row r="4506" spans="2:3" ht="15">
      <c r="B4506" s="57">
        <v>37846</v>
      </c>
      <c r="C4506" s="54">
        <v>807</v>
      </c>
    </row>
    <row r="4507" spans="2:3" ht="15">
      <c r="B4507" s="57">
        <v>37845</v>
      </c>
      <c r="C4507" s="54">
        <v>804</v>
      </c>
    </row>
    <row r="4508" spans="2:3" ht="15">
      <c r="B4508" s="57">
        <v>37844</v>
      </c>
      <c r="C4508" s="54">
        <v>807</v>
      </c>
    </row>
    <row r="4509" spans="2:3" ht="15">
      <c r="B4509" s="57">
        <v>37841</v>
      </c>
      <c r="C4509" s="54">
        <v>810</v>
      </c>
    </row>
    <row r="4510" spans="2:3" ht="15">
      <c r="B4510" s="57">
        <v>37840</v>
      </c>
      <c r="C4510" s="54">
        <v>844</v>
      </c>
    </row>
    <row r="4511" spans="2:3" ht="15">
      <c r="B4511" s="57">
        <v>37839</v>
      </c>
      <c r="C4511" s="54">
        <v>898</v>
      </c>
    </row>
    <row r="4512" spans="2:3" ht="15">
      <c r="B4512" s="57">
        <v>37838</v>
      </c>
      <c r="C4512" s="54">
        <v>856</v>
      </c>
    </row>
    <row r="4513" spans="2:3" ht="15">
      <c r="B4513" s="57">
        <v>37837</v>
      </c>
      <c r="C4513" s="54">
        <v>895</v>
      </c>
    </row>
    <row r="4514" spans="2:3" ht="15">
      <c r="B4514" s="57">
        <v>37834</v>
      </c>
      <c r="C4514" s="54">
        <v>853</v>
      </c>
    </row>
    <row r="4515" spans="2:3" ht="15">
      <c r="B4515" s="57">
        <v>37833</v>
      </c>
      <c r="C4515" s="54">
        <v>801</v>
      </c>
    </row>
    <row r="4516" spans="2:3" ht="15">
      <c r="B4516" s="57">
        <v>37832</v>
      </c>
      <c r="C4516" s="54">
        <v>800</v>
      </c>
    </row>
    <row r="4517" spans="2:3" ht="15">
      <c r="B4517" s="57">
        <v>37831</v>
      </c>
      <c r="C4517" s="54">
        <v>776</v>
      </c>
    </row>
    <row r="4518" spans="2:3" ht="15">
      <c r="B4518" s="57">
        <v>37830</v>
      </c>
      <c r="C4518" s="54">
        <v>748</v>
      </c>
    </row>
    <row r="4519" spans="2:3" ht="15">
      <c r="B4519" s="57">
        <v>37827</v>
      </c>
      <c r="C4519" s="54">
        <v>743</v>
      </c>
    </row>
    <row r="4520" spans="2:3" ht="15">
      <c r="B4520" s="57">
        <v>37826</v>
      </c>
      <c r="C4520" s="54">
        <v>738</v>
      </c>
    </row>
    <row r="4521" spans="2:3" ht="15">
      <c r="B4521" s="57">
        <v>37825</v>
      </c>
      <c r="C4521" s="54">
        <v>729</v>
      </c>
    </row>
    <row r="4522" spans="2:3" ht="15">
      <c r="B4522" s="57">
        <v>37824</v>
      </c>
      <c r="C4522" s="54">
        <v>710</v>
      </c>
    </row>
    <row r="4523" spans="2:3" ht="15">
      <c r="B4523" s="57">
        <v>37823</v>
      </c>
      <c r="C4523" s="54">
        <v>729</v>
      </c>
    </row>
    <row r="4524" spans="2:3" ht="15">
      <c r="B4524" s="57">
        <v>37820</v>
      </c>
      <c r="C4524" s="54">
        <v>746</v>
      </c>
    </row>
    <row r="4525" spans="2:3" ht="15">
      <c r="B4525" s="57">
        <v>37819</v>
      </c>
      <c r="C4525" s="54">
        <v>769</v>
      </c>
    </row>
    <row r="4526" spans="2:3" ht="15">
      <c r="B4526" s="57">
        <v>37818</v>
      </c>
      <c r="C4526" s="54">
        <v>800</v>
      </c>
    </row>
    <row r="4527" spans="2:3" ht="15">
      <c r="B4527" s="57">
        <v>37817</v>
      </c>
      <c r="C4527" s="54">
        <v>809</v>
      </c>
    </row>
    <row r="4528" spans="2:3" ht="15">
      <c r="B4528" s="57">
        <v>37816</v>
      </c>
      <c r="C4528" s="54">
        <v>802</v>
      </c>
    </row>
    <row r="4529" spans="2:3" ht="15">
      <c r="B4529" s="57">
        <v>37813</v>
      </c>
      <c r="C4529" s="54">
        <v>832</v>
      </c>
    </row>
    <row r="4530" spans="2:3" ht="15">
      <c r="B4530" s="57">
        <v>37812</v>
      </c>
      <c r="C4530" s="54">
        <v>814</v>
      </c>
    </row>
    <row r="4531" spans="2:3" ht="15">
      <c r="B4531" s="57">
        <v>37811</v>
      </c>
      <c r="C4531" s="54">
        <v>806</v>
      </c>
    </row>
    <row r="4532" spans="2:3" ht="15">
      <c r="B4532" s="57">
        <v>37810</v>
      </c>
      <c r="C4532" s="54">
        <v>823</v>
      </c>
    </row>
    <row r="4533" spans="2:3" ht="15">
      <c r="B4533" s="57">
        <v>37809</v>
      </c>
      <c r="C4533" s="54">
        <v>841</v>
      </c>
    </row>
    <row r="4534" spans="2:3" ht="15">
      <c r="B4534" s="57">
        <v>37806</v>
      </c>
      <c r="C4534" s="54">
        <v>799</v>
      </c>
    </row>
    <row r="4535" spans="2:3" ht="15">
      <c r="B4535" s="57">
        <v>37805</v>
      </c>
      <c r="C4535" s="54">
        <v>797</v>
      </c>
    </row>
    <row r="4536" spans="2:3" ht="15">
      <c r="B4536" s="57">
        <v>37804</v>
      </c>
      <c r="C4536" s="54">
        <v>780</v>
      </c>
    </row>
    <row r="4537" spans="2:3" ht="15">
      <c r="B4537" s="57">
        <v>37803</v>
      </c>
      <c r="C4537" s="54">
        <v>780</v>
      </c>
    </row>
    <row r="4538" spans="2:3" ht="15">
      <c r="B4538" s="57">
        <v>37802</v>
      </c>
      <c r="C4538" s="54">
        <v>801</v>
      </c>
    </row>
    <row r="4539" spans="2:3" ht="15">
      <c r="B4539" s="57">
        <v>37799</v>
      </c>
      <c r="C4539" s="54">
        <v>819</v>
      </c>
    </row>
    <row r="4540" spans="2:3" ht="15">
      <c r="B4540" s="57">
        <v>37798</v>
      </c>
      <c r="C4540" s="54">
        <v>795</v>
      </c>
    </row>
    <row r="4541" spans="2:3" ht="15">
      <c r="B4541" s="57">
        <v>37797</v>
      </c>
      <c r="C4541" s="54">
        <v>752</v>
      </c>
    </row>
    <row r="4542" spans="2:3" ht="15">
      <c r="B4542" s="57">
        <v>37796</v>
      </c>
      <c r="C4542" s="54">
        <v>755</v>
      </c>
    </row>
    <row r="4543" spans="2:3" ht="15">
      <c r="B4543" s="57">
        <v>37795</v>
      </c>
      <c r="C4543" s="54">
        <v>770</v>
      </c>
    </row>
    <row r="4544" spans="2:3" ht="15">
      <c r="B4544" s="57">
        <v>37792</v>
      </c>
      <c r="C4544" s="54">
        <v>771</v>
      </c>
    </row>
    <row r="4545" spans="2:3" ht="15">
      <c r="B4545" s="57">
        <v>37791</v>
      </c>
      <c r="C4545" s="54">
        <v>741</v>
      </c>
    </row>
    <row r="4546" spans="2:3" ht="15">
      <c r="B4546" s="57">
        <v>37790</v>
      </c>
      <c r="C4546" s="54">
        <v>722</v>
      </c>
    </row>
    <row r="4547" spans="2:3" ht="15">
      <c r="B4547" s="57">
        <v>37789</v>
      </c>
      <c r="C4547" s="54">
        <v>685</v>
      </c>
    </row>
    <row r="4548" spans="2:3" ht="15">
      <c r="B4548" s="57">
        <v>37788</v>
      </c>
      <c r="C4548" s="54">
        <v>696</v>
      </c>
    </row>
    <row r="4549" spans="2:3" ht="15">
      <c r="B4549" s="57">
        <v>37785</v>
      </c>
      <c r="C4549" s="54">
        <v>726</v>
      </c>
    </row>
    <row r="4550" spans="2:3" ht="15">
      <c r="B4550" s="57">
        <v>37784</v>
      </c>
      <c r="C4550" s="54">
        <v>739</v>
      </c>
    </row>
    <row r="4551" spans="2:3" ht="15">
      <c r="B4551" s="57">
        <v>37783</v>
      </c>
      <c r="C4551" s="54">
        <v>750</v>
      </c>
    </row>
    <row r="4552" spans="2:3" ht="15">
      <c r="B4552" s="57">
        <v>37782</v>
      </c>
      <c r="C4552" s="54">
        <v>744</v>
      </c>
    </row>
    <row r="4553" spans="2:3" ht="15">
      <c r="B4553" s="57">
        <v>37781</v>
      </c>
      <c r="C4553" s="54">
        <v>738</v>
      </c>
    </row>
    <row r="4554" spans="2:3" ht="15">
      <c r="B4554" s="57">
        <v>37778</v>
      </c>
      <c r="C4554" s="54">
        <v>730</v>
      </c>
    </row>
    <row r="4555" spans="2:3" ht="15">
      <c r="B4555" s="57">
        <v>37777</v>
      </c>
      <c r="C4555" s="54">
        <v>743</v>
      </c>
    </row>
    <row r="4556" spans="2:3" ht="15">
      <c r="B4556" s="57">
        <v>37776</v>
      </c>
      <c r="C4556" s="54">
        <v>774</v>
      </c>
    </row>
    <row r="4557" spans="2:3" ht="15">
      <c r="B4557" s="57">
        <v>37775</v>
      </c>
      <c r="C4557" s="54">
        <v>802</v>
      </c>
    </row>
    <row r="4558" spans="2:3" ht="15">
      <c r="B4558" s="57">
        <v>37774</v>
      </c>
      <c r="C4558" s="54">
        <v>802</v>
      </c>
    </row>
    <row r="4559" spans="2:3" ht="15">
      <c r="B4559" s="57">
        <v>37771</v>
      </c>
      <c r="C4559" s="54">
        <v>794</v>
      </c>
    </row>
    <row r="4560" spans="2:3" ht="15">
      <c r="B4560" s="57">
        <v>37770</v>
      </c>
      <c r="C4560" s="54">
        <v>786</v>
      </c>
    </row>
    <row r="4561" spans="2:3" ht="15">
      <c r="B4561" s="57">
        <v>37769</v>
      </c>
      <c r="C4561" s="54">
        <v>792</v>
      </c>
    </row>
    <row r="4562" spans="2:3" ht="15">
      <c r="B4562" s="57">
        <v>37768</v>
      </c>
      <c r="C4562" s="54">
        <v>791</v>
      </c>
    </row>
    <row r="4563" spans="2:3" ht="15">
      <c r="B4563" s="57">
        <v>37767</v>
      </c>
      <c r="C4563" s="54">
        <v>783</v>
      </c>
    </row>
    <row r="4564" spans="2:3" ht="15">
      <c r="B4564" s="57">
        <v>37764</v>
      </c>
      <c r="C4564" s="54">
        <v>783</v>
      </c>
    </row>
    <row r="4565" spans="2:3" ht="15">
      <c r="B4565" s="57">
        <v>37763</v>
      </c>
      <c r="C4565" s="54">
        <v>796</v>
      </c>
    </row>
    <row r="4566" spans="2:3" ht="15">
      <c r="B4566" s="57">
        <v>37762</v>
      </c>
      <c r="C4566" s="54">
        <v>814</v>
      </c>
    </row>
    <row r="4567" spans="2:3" ht="15">
      <c r="B4567" s="57">
        <v>37761</v>
      </c>
      <c r="C4567" s="54">
        <v>852</v>
      </c>
    </row>
    <row r="4568" spans="2:3" ht="15">
      <c r="B4568" s="57">
        <v>37760</v>
      </c>
      <c r="C4568" s="54">
        <v>829</v>
      </c>
    </row>
    <row r="4569" spans="2:3" ht="15">
      <c r="B4569" s="57">
        <v>37757</v>
      </c>
      <c r="C4569" s="54">
        <v>802</v>
      </c>
    </row>
    <row r="4570" spans="2:3" ht="15">
      <c r="B4570" s="57">
        <v>37756</v>
      </c>
      <c r="C4570" s="54">
        <v>813</v>
      </c>
    </row>
    <row r="4571" spans="2:3" ht="15">
      <c r="B4571" s="57">
        <v>37755</v>
      </c>
      <c r="C4571" s="54">
        <v>753</v>
      </c>
    </row>
    <row r="4572" spans="2:3" ht="15">
      <c r="B4572" s="57">
        <v>37754</v>
      </c>
      <c r="C4572" s="54">
        <v>711</v>
      </c>
    </row>
    <row r="4573" spans="2:3" ht="15">
      <c r="B4573" s="57">
        <v>37753</v>
      </c>
      <c r="C4573" s="54">
        <v>720</v>
      </c>
    </row>
    <row r="4574" spans="2:3" ht="15">
      <c r="B4574" s="57">
        <v>37750</v>
      </c>
      <c r="C4574" s="54">
        <v>732</v>
      </c>
    </row>
    <row r="4575" spans="2:3" ht="15">
      <c r="B4575" s="57">
        <v>37749</v>
      </c>
      <c r="C4575" s="54">
        <v>753</v>
      </c>
    </row>
    <row r="4576" spans="2:3" ht="15">
      <c r="B4576" s="57">
        <v>37748</v>
      </c>
      <c r="C4576" s="54">
        <v>763</v>
      </c>
    </row>
    <row r="4577" spans="2:3" ht="15">
      <c r="B4577" s="57">
        <v>37747</v>
      </c>
      <c r="C4577" s="54">
        <v>796</v>
      </c>
    </row>
    <row r="4578" spans="2:3" ht="15">
      <c r="B4578" s="57">
        <v>37746</v>
      </c>
      <c r="C4578" s="54">
        <v>784</v>
      </c>
    </row>
    <row r="4579" spans="2:3" ht="15">
      <c r="B4579" s="57">
        <v>37743</v>
      </c>
      <c r="C4579" s="54">
        <v>777</v>
      </c>
    </row>
    <row r="4580" spans="2:3" ht="15">
      <c r="B4580" s="57">
        <v>37742</v>
      </c>
      <c r="C4580" s="54">
        <v>821</v>
      </c>
    </row>
    <row r="4581" spans="2:3" ht="15">
      <c r="B4581" s="57">
        <v>37741</v>
      </c>
      <c r="C4581" s="54">
        <v>821</v>
      </c>
    </row>
    <row r="4582" spans="2:3" ht="15">
      <c r="B4582" s="57">
        <v>37740</v>
      </c>
      <c r="C4582" s="54">
        <v>839</v>
      </c>
    </row>
    <row r="4583" spans="2:3" ht="15">
      <c r="B4583" s="57">
        <v>37739</v>
      </c>
      <c r="C4583" s="54">
        <v>850</v>
      </c>
    </row>
    <row r="4584" spans="2:3" ht="15">
      <c r="B4584" s="57">
        <v>37736</v>
      </c>
      <c r="C4584" s="54">
        <v>870</v>
      </c>
    </row>
    <row r="4585" spans="2:3" ht="15">
      <c r="B4585" s="57">
        <v>37735</v>
      </c>
      <c r="C4585" s="54">
        <v>878</v>
      </c>
    </row>
    <row r="4586" spans="2:3" ht="15">
      <c r="B4586" s="57">
        <v>37734</v>
      </c>
      <c r="C4586" s="54">
        <v>848</v>
      </c>
    </row>
    <row r="4587" spans="2:3" ht="15">
      <c r="B4587" s="57">
        <v>37733</v>
      </c>
      <c r="C4587" s="54">
        <v>860</v>
      </c>
    </row>
    <row r="4588" spans="2:3" ht="15">
      <c r="B4588" s="57">
        <v>37732</v>
      </c>
      <c r="C4588" s="54">
        <v>868</v>
      </c>
    </row>
    <row r="4589" spans="2:3" ht="15">
      <c r="B4589" s="57">
        <v>37728</v>
      </c>
      <c r="C4589" s="54">
        <v>868</v>
      </c>
    </row>
    <row r="4590" spans="2:3" ht="15">
      <c r="B4590" s="57">
        <v>37727</v>
      </c>
      <c r="C4590" s="54">
        <v>900</v>
      </c>
    </row>
    <row r="4591" spans="2:3" ht="15">
      <c r="B4591" s="57">
        <v>37726</v>
      </c>
      <c r="C4591" s="54">
        <v>883</v>
      </c>
    </row>
    <row r="4592" spans="2:3" ht="15">
      <c r="B4592" s="57">
        <v>37725</v>
      </c>
      <c r="C4592" s="54">
        <v>877</v>
      </c>
    </row>
    <row r="4593" spans="2:3" ht="15">
      <c r="B4593" s="57">
        <v>37722</v>
      </c>
      <c r="C4593" s="54">
        <v>918</v>
      </c>
    </row>
    <row r="4594" spans="2:3" ht="15">
      <c r="B4594" s="57">
        <v>37721</v>
      </c>
      <c r="C4594" s="54">
        <v>961</v>
      </c>
    </row>
    <row r="4595" spans="2:3" ht="15">
      <c r="B4595" s="57">
        <v>37720</v>
      </c>
      <c r="C4595" s="54">
        <v>966</v>
      </c>
    </row>
    <row r="4596" spans="2:3" ht="15">
      <c r="B4596" s="57">
        <v>37719</v>
      </c>
      <c r="C4596" s="54">
        <v>939</v>
      </c>
    </row>
    <row r="4597" spans="2:3" ht="15">
      <c r="B4597" s="57">
        <v>37718</v>
      </c>
      <c r="C4597" s="54">
        <v>903</v>
      </c>
    </row>
    <row r="4598" spans="2:3" ht="15">
      <c r="B4598" s="57">
        <v>37715</v>
      </c>
      <c r="C4598" s="54">
        <v>939</v>
      </c>
    </row>
    <row r="4599" spans="2:3" ht="15">
      <c r="B4599" s="57">
        <v>37714</v>
      </c>
      <c r="C4599" s="54">
        <v>935</v>
      </c>
    </row>
    <row r="4600" spans="2:3" ht="15">
      <c r="B4600" s="57">
        <v>37713</v>
      </c>
      <c r="C4600" s="54">
        <v>965</v>
      </c>
    </row>
    <row r="4601" spans="2:3" ht="15">
      <c r="B4601" s="57">
        <v>37712</v>
      </c>
      <c r="C4601" s="54">
        <v>993</v>
      </c>
    </row>
    <row r="4602" spans="2:3" ht="15">
      <c r="B4602" s="57">
        <v>37711</v>
      </c>
      <c r="C4602" s="55">
        <v>1045</v>
      </c>
    </row>
    <row r="4603" spans="2:3" ht="15">
      <c r="B4603" s="57">
        <v>37708</v>
      </c>
      <c r="C4603" s="55">
        <v>1030</v>
      </c>
    </row>
    <row r="4604" spans="2:3" ht="15">
      <c r="B4604" s="57">
        <v>37707</v>
      </c>
      <c r="C4604" s="55">
        <v>1045</v>
      </c>
    </row>
    <row r="4605" spans="2:3" ht="15">
      <c r="B4605" s="57">
        <v>37706</v>
      </c>
      <c r="C4605" s="55">
        <v>1021</v>
      </c>
    </row>
    <row r="4606" spans="2:3" ht="15">
      <c r="B4606" s="57">
        <v>37705</v>
      </c>
      <c r="C4606" s="55">
        <v>1045</v>
      </c>
    </row>
    <row r="4607" spans="2:3" ht="15">
      <c r="B4607" s="57">
        <v>37704</v>
      </c>
      <c r="C4607" s="55">
        <v>1066</v>
      </c>
    </row>
    <row r="4608" spans="2:3" ht="15">
      <c r="B4608" s="57">
        <v>37701</v>
      </c>
      <c r="C4608" s="55">
        <v>1032</v>
      </c>
    </row>
    <row r="4609" spans="2:3" ht="15">
      <c r="B4609" s="57">
        <v>37700</v>
      </c>
      <c r="C4609" s="55">
        <v>1077</v>
      </c>
    </row>
    <row r="4610" spans="2:3" ht="15">
      <c r="B4610" s="57">
        <v>37699</v>
      </c>
      <c r="C4610" s="55">
        <v>1075</v>
      </c>
    </row>
    <row r="4611" spans="2:3" ht="15">
      <c r="B4611" s="57">
        <v>37698</v>
      </c>
      <c r="C4611" s="55">
        <v>1040</v>
      </c>
    </row>
    <row r="4612" spans="2:3" ht="15">
      <c r="B4612" s="57">
        <v>37697</v>
      </c>
      <c r="C4612" s="55">
        <v>1059</v>
      </c>
    </row>
    <row r="4613" spans="2:3" ht="15">
      <c r="B4613" s="57">
        <v>37694</v>
      </c>
      <c r="C4613" s="55">
        <v>1083</v>
      </c>
    </row>
    <row r="4614" spans="2:3" ht="15">
      <c r="B4614" s="57">
        <v>37693</v>
      </c>
      <c r="C4614" s="55">
        <v>1081</v>
      </c>
    </row>
    <row r="4615" spans="2:3" ht="15">
      <c r="B4615" s="57">
        <v>37692</v>
      </c>
      <c r="C4615" s="55">
        <v>1117</v>
      </c>
    </row>
    <row r="4616" spans="2:3" ht="15">
      <c r="B4616" s="57">
        <v>37691</v>
      </c>
      <c r="C4616" s="55">
        <v>1134</v>
      </c>
    </row>
    <row r="4617" spans="2:3" ht="15">
      <c r="B4617" s="57">
        <v>37690</v>
      </c>
      <c r="C4617" s="55">
        <v>1146</v>
      </c>
    </row>
    <row r="4618" spans="2:3" ht="15">
      <c r="B4618" s="57">
        <v>37687</v>
      </c>
      <c r="C4618" s="55">
        <v>1116</v>
      </c>
    </row>
    <row r="4619" spans="2:3" ht="15">
      <c r="B4619" s="57">
        <v>37686</v>
      </c>
      <c r="C4619" s="55">
        <v>1111</v>
      </c>
    </row>
    <row r="4620" spans="2:3" ht="15">
      <c r="B4620" s="57">
        <v>37685</v>
      </c>
      <c r="C4620" s="55">
        <v>1164</v>
      </c>
    </row>
    <row r="4621" spans="2:3" ht="15">
      <c r="B4621" s="57">
        <v>37684</v>
      </c>
      <c r="C4621" s="55">
        <v>1205</v>
      </c>
    </row>
    <row r="4622" spans="2:3" ht="15">
      <c r="B4622" s="57">
        <v>37683</v>
      </c>
      <c r="C4622" s="55">
        <v>1205</v>
      </c>
    </row>
    <row r="4623" spans="2:3" ht="15">
      <c r="B4623" s="57">
        <v>37680</v>
      </c>
      <c r="C4623" s="55">
        <v>1205</v>
      </c>
    </row>
    <row r="4624" spans="2:3" ht="15">
      <c r="B4624" s="57">
        <v>37679</v>
      </c>
      <c r="C4624" s="55">
        <v>1205</v>
      </c>
    </row>
    <row r="4625" spans="2:3" ht="15">
      <c r="B4625" s="57">
        <v>37678</v>
      </c>
      <c r="C4625" s="55">
        <v>1213</v>
      </c>
    </row>
    <row r="4626" spans="2:3" ht="15">
      <c r="B4626" s="57">
        <v>37677</v>
      </c>
      <c r="C4626" s="55">
        <v>1238</v>
      </c>
    </row>
    <row r="4627" spans="2:3" ht="15">
      <c r="B4627" s="57">
        <v>37676</v>
      </c>
      <c r="C4627" s="55">
        <v>1238</v>
      </c>
    </row>
    <row r="4628" spans="2:3" ht="15">
      <c r="B4628" s="57">
        <v>37673</v>
      </c>
      <c r="C4628" s="55">
        <v>1286</v>
      </c>
    </row>
    <row r="4629" spans="2:3" ht="15">
      <c r="B4629" s="57">
        <v>37672</v>
      </c>
      <c r="C4629" s="55">
        <v>1305</v>
      </c>
    </row>
    <row r="4630" spans="2:3" ht="15">
      <c r="B4630" s="57">
        <v>37671</v>
      </c>
      <c r="C4630" s="55">
        <v>1312</v>
      </c>
    </row>
    <row r="4631" spans="2:3" ht="15">
      <c r="B4631" s="57">
        <v>37670</v>
      </c>
      <c r="C4631" s="55">
        <v>1308</v>
      </c>
    </row>
    <row r="4632" spans="2:3" ht="15">
      <c r="B4632" s="57">
        <v>37669</v>
      </c>
      <c r="C4632" s="55">
        <v>1339</v>
      </c>
    </row>
    <row r="4633" spans="2:3" ht="15">
      <c r="B4633" s="57">
        <v>37666</v>
      </c>
      <c r="C4633" s="55">
        <v>1339</v>
      </c>
    </row>
    <row r="4634" spans="2:3" ht="15">
      <c r="B4634" s="57">
        <v>37665</v>
      </c>
      <c r="C4634" s="55">
        <v>1351</v>
      </c>
    </row>
    <row r="4635" spans="2:3" ht="15">
      <c r="B4635" s="57">
        <v>37664</v>
      </c>
      <c r="C4635" s="55">
        <v>1322</v>
      </c>
    </row>
    <row r="4636" spans="2:3" ht="15">
      <c r="B4636" s="57">
        <v>37663</v>
      </c>
      <c r="C4636" s="55">
        <v>1302</v>
      </c>
    </row>
    <row r="4637" spans="2:3" ht="15">
      <c r="B4637" s="57">
        <v>37662</v>
      </c>
      <c r="C4637" s="55">
        <v>1316</v>
      </c>
    </row>
    <row r="4638" spans="2:3" ht="15">
      <c r="B4638" s="57">
        <v>37659</v>
      </c>
      <c r="C4638" s="55">
        <v>1311</v>
      </c>
    </row>
    <row r="4639" spans="2:3" ht="15">
      <c r="B4639" s="57">
        <v>37658</v>
      </c>
      <c r="C4639" s="55">
        <v>1326</v>
      </c>
    </row>
    <row r="4640" spans="2:3" ht="15">
      <c r="B4640" s="57">
        <v>37657</v>
      </c>
      <c r="C4640" s="55">
        <v>1314</v>
      </c>
    </row>
    <row r="4641" spans="2:3" ht="15">
      <c r="B4641" s="57">
        <v>37656</v>
      </c>
      <c r="C4641" s="55">
        <v>1334</v>
      </c>
    </row>
    <row r="4642" spans="2:3" ht="15">
      <c r="B4642" s="57">
        <v>37655</v>
      </c>
      <c r="C4642" s="55">
        <v>1299</v>
      </c>
    </row>
    <row r="4643" spans="2:3" ht="15">
      <c r="B4643" s="57">
        <v>37652</v>
      </c>
      <c r="C4643" s="55">
        <v>1323</v>
      </c>
    </row>
    <row r="4644" spans="2:3" ht="15">
      <c r="B4644" s="57">
        <v>37651</v>
      </c>
      <c r="C4644" s="55">
        <v>1362</v>
      </c>
    </row>
    <row r="4645" spans="2:3" ht="15">
      <c r="B4645" s="57">
        <v>37650</v>
      </c>
      <c r="C4645" s="55">
        <v>1353</v>
      </c>
    </row>
    <row r="4646" spans="2:3" ht="15">
      <c r="B4646" s="57">
        <v>37649</v>
      </c>
      <c r="C4646" s="55">
        <v>1399</v>
      </c>
    </row>
    <row r="4647" spans="2:3" ht="15">
      <c r="B4647" s="57">
        <v>37648</v>
      </c>
      <c r="C4647" s="55">
        <v>1413</v>
      </c>
    </row>
    <row r="4648" spans="2:3" ht="15">
      <c r="B4648" s="57">
        <v>37645</v>
      </c>
      <c r="C4648" s="55">
        <v>1427</v>
      </c>
    </row>
    <row r="4649" spans="2:3" ht="15">
      <c r="B4649" s="57">
        <v>37644</v>
      </c>
      <c r="C4649" s="55">
        <v>1369</v>
      </c>
    </row>
    <row r="4650" spans="2:3" ht="15">
      <c r="B4650" s="57">
        <v>37643</v>
      </c>
      <c r="C4650" s="55">
        <v>1398</v>
      </c>
    </row>
    <row r="4651" spans="2:3" ht="15">
      <c r="B4651" s="57">
        <v>37642</v>
      </c>
      <c r="C4651" s="55">
        <v>1360</v>
      </c>
    </row>
    <row r="4652" spans="2:3" ht="15">
      <c r="B4652" s="57">
        <v>37641</v>
      </c>
      <c r="C4652" s="55">
        <v>1287</v>
      </c>
    </row>
    <row r="4653" spans="2:3" ht="15">
      <c r="B4653" s="57">
        <v>37638</v>
      </c>
      <c r="C4653" s="55">
        <v>1287</v>
      </c>
    </row>
    <row r="4654" spans="2:3" ht="15">
      <c r="B4654" s="57">
        <v>37637</v>
      </c>
      <c r="C4654" s="55">
        <v>1263</v>
      </c>
    </row>
    <row r="4655" spans="2:3" ht="15">
      <c r="B4655" s="57">
        <v>37636</v>
      </c>
      <c r="C4655" s="55">
        <v>1274</v>
      </c>
    </row>
    <row r="4656" spans="2:3" ht="15">
      <c r="B4656" s="57">
        <v>37635</v>
      </c>
      <c r="C4656" s="55">
        <v>1222</v>
      </c>
    </row>
    <row r="4657" spans="2:3" ht="15">
      <c r="B4657" s="57">
        <v>37634</v>
      </c>
      <c r="C4657" s="55">
        <v>1223</v>
      </c>
    </row>
    <row r="4658" spans="2:3" ht="15">
      <c r="B4658" s="57">
        <v>37631</v>
      </c>
      <c r="C4658" s="55">
        <v>1229</v>
      </c>
    </row>
    <row r="4659" spans="2:3" ht="15">
      <c r="B4659" s="57">
        <v>37630</v>
      </c>
      <c r="C4659" s="55">
        <v>1258</v>
      </c>
    </row>
    <row r="4660" spans="2:3" ht="15">
      <c r="B4660" s="57">
        <v>37629</v>
      </c>
      <c r="C4660" s="55">
        <v>1267</v>
      </c>
    </row>
    <row r="4661" spans="2:3" ht="15">
      <c r="B4661" s="57">
        <v>37628</v>
      </c>
      <c r="C4661" s="55">
        <v>1246</v>
      </c>
    </row>
    <row r="4662" spans="2:3" ht="15">
      <c r="B4662" s="57">
        <v>37627</v>
      </c>
      <c r="C4662" s="55">
        <v>1268</v>
      </c>
    </row>
    <row r="4663" spans="2:3" ht="15">
      <c r="B4663" s="57">
        <v>37624</v>
      </c>
      <c r="C4663" s="55">
        <v>1374</v>
      </c>
    </row>
    <row r="4664" spans="2:3" ht="15">
      <c r="B4664" s="57">
        <v>37623</v>
      </c>
      <c r="C4664" s="55">
        <v>1374</v>
      </c>
    </row>
    <row r="4665" spans="2:3" ht="15">
      <c r="B4665" s="57">
        <v>37621</v>
      </c>
      <c r="C4665" s="55">
        <v>1445</v>
      </c>
    </row>
    <row r="4666" spans="2:3" ht="15">
      <c r="B4666" s="57">
        <v>37620</v>
      </c>
      <c r="C4666" s="55">
        <v>1445</v>
      </c>
    </row>
    <row r="4667" spans="2:3" ht="15">
      <c r="B4667" s="57">
        <v>37617</v>
      </c>
      <c r="C4667" s="55">
        <v>1426</v>
      </c>
    </row>
    <row r="4668" spans="2:3" ht="15">
      <c r="B4668" s="57">
        <v>37616</v>
      </c>
      <c r="C4668" s="55">
        <v>1417</v>
      </c>
    </row>
    <row r="4669" spans="2:3" ht="15">
      <c r="B4669" s="57">
        <v>37614</v>
      </c>
      <c r="C4669" s="55">
        <v>1385</v>
      </c>
    </row>
    <row r="4670" spans="2:3" ht="15">
      <c r="B4670" s="57">
        <v>37613</v>
      </c>
      <c r="C4670" s="55">
        <v>1385</v>
      </c>
    </row>
    <row r="4671" spans="2:3" ht="15">
      <c r="B4671" s="57">
        <v>37610</v>
      </c>
      <c r="C4671" s="55">
        <v>1397</v>
      </c>
    </row>
    <row r="4672" spans="2:3" ht="15">
      <c r="B4672" s="57">
        <v>37609</v>
      </c>
      <c r="C4672" s="55">
        <v>1418</v>
      </c>
    </row>
    <row r="4673" spans="2:3" ht="15">
      <c r="B4673" s="57">
        <v>37608</v>
      </c>
      <c r="C4673" s="55">
        <v>1461</v>
      </c>
    </row>
    <row r="4674" spans="2:3" ht="15">
      <c r="B4674" s="57">
        <v>37607</v>
      </c>
      <c r="C4674" s="55">
        <v>1507</v>
      </c>
    </row>
    <row r="4675" spans="2:3" ht="15">
      <c r="B4675" s="57">
        <v>37606</v>
      </c>
      <c r="C4675" s="55">
        <v>1486</v>
      </c>
    </row>
    <row r="4676" spans="2:3" ht="15">
      <c r="B4676" s="57">
        <v>37603</v>
      </c>
      <c r="C4676" s="55">
        <v>1557</v>
      </c>
    </row>
    <row r="4677" spans="2:3" ht="15">
      <c r="B4677" s="57">
        <v>37602</v>
      </c>
      <c r="C4677" s="55">
        <v>1570</v>
      </c>
    </row>
    <row r="4678" spans="2:3" ht="15">
      <c r="B4678" s="57">
        <v>37601</v>
      </c>
      <c r="C4678" s="55">
        <v>1627</v>
      </c>
    </row>
    <row r="4679" spans="2:3" ht="15">
      <c r="B4679" s="57">
        <v>37600</v>
      </c>
      <c r="C4679" s="55">
        <v>1649</v>
      </c>
    </row>
    <row r="4680" spans="2:3" ht="15">
      <c r="B4680" s="57">
        <v>37599</v>
      </c>
      <c r="C4680" s="55">
        <v>1649</v>
      </c>
    </row>
    <row r="4681" spans="2:3" ht="15">
      <c r="B4681" s="57">
        <v>37596</v>
      </c>
      <c r="C4681" s="55">
        <v>1678</v>
      </c>
    </row>
    <row r="4682" spans="2:3" ht="15">
      <c r="B4682" s="57">
        <v>37595</v>
      </c>
      <c r="C4682" s="55">
        <v>1710</v>
      </c>
    </row>
    <row r="4683" spans="2:3" ht="15">
      <c r="B4683" s="57">
        <v>37594</v>
      </c>
      <c r="C4683" s="55">
        <v>1595</v>
      </c>
    </row>
    <row r="4684" spans="2:3" ht="15">
      <c r="B4684" s="57">
        <v>37593</v>
      </c>
      <c r="C4684" s="55">
        <v>1547</v>
      </c>
    </row>
    <row r="4685" spans="2:3" ht="15">
      <c r="B4685" s="57">
        <v>37592</v>
      </c>
      <c r="C4685" s="55">
        <v>1527</v>
      </c>
    </row>
    <row r="4686" spans="2:3" ht="15">
      <c r="B4686" s="57">
        <v>37589</v>
      </c>
      <c r="C4686" s="55">
        <v>1586</v>
      </c>
    </row>
    <row r="4687" spans="2:3" ht="15">
      <c r="B4687" s="57">
        <v>37588</v>
      </c>
      <c r="C4687" s="55">
        <v>1624</v>
      </c>
    </row>
    <row r="4688" spans="2:3" ht="15">
      <c r="B4688" s="57">
        <v>37587</v>
      </c>
      <c r="C4688" s="55">
        <v>1624</v>
      </c>
    </row>
    <row r="4689" spans="2:3" ht="15">
      <c r="B4689" s="57">
        <v>37586</v>
      </c>
      <c r="C4689" s="55">
        <v>1661</v>
      </c>
    </row>
    <row r="4690" spans="2:3" ht="15">
      <c r="B4690" s="57">
        <v>37585</v>
      </c>
      <c r="C4690" s="55">
        <v>1594</v>
      </c>
    </row>
    <row r="4691" spans="2:3" ht="15">
      <c r="B4691" s="57">
        <v>37582</v>
      </c>
      <c r="C4691" s="55">
        <v>1558</v>
      </c>
    </row>
    <row r="4692" spans="2:3" ht="15">
      <c r="B4692" s="57">
        <v>37581</v>
      </c>
      <c r="C4692" s="55">
        <v>1563</v>
      </c>
    </row>
    <row r="4693" spans="2:3" ht="15">
      <c r="B4693" s="57">
        <v>37580</v>
      </c>
      <c r="C4693" s="55">
        <v>1595</v>
      </c>
    </row>
    <row r="4694" spans="2:3" ht="15">
      <c r="B4694" s="57">
        <v>37579</v>
      </c>
      <c r="C4694" s="55">
        <v>1626</v>
      </c>
    </row>
    <row r="4695" spans="2:3" ht="15">
      <c r="B4695" s="57">
        <v>37578</v>
      </c>
      <c r="C4695" s="55">
        <v>1658</v>
      </c>
    </row>
    <row r="4696" spans="2:3" ht="15">
      <c r="B4696" s="57">
        <v>37575</v>
      </c>
      <c r="C4696" s="55">
        <v>1756</v>
      </c>
    </row>
    <row r="4697" spans="2:3" ht="15">
      <c r="B4697" s="57">
        <v>37574</v>
      </c>
      <c r="C4697" s="55">
        <v>1756</v>
      </c>
    </row>
    <row r="4698" spans="2:3" ht="15">
      <c r="B4698" s="57">
        <v>37573</v>
      </c>
      <c r="C4698" s="55">
        <v>1836</v>
      </c>
    </row>
    <row r="4699" spans="2:3" ht="15">
      <c r="B4699" s="57">
        <v>37572</v>
      </c>
      <c r="C4699" s="55">
        <v>1817</v>
      </c>
    </row>
    <row r="4700" spans="2:3" ht="15">
      <c r="B4700" s="57">
        <v>37571</v>
      </c>
      <c r="C4700" s="55">
        <v>1732</v>
      </c>
    </row>
    <row r="4701" spans="2:3" ht="15">
      <c r="B4701" s="57">
        <v>37568</v>
      </c>
      <c r="C4701" s="55">
        <v>1732</v>
      </c>
    </row>
    <row r="4702" spans="2:3" ht="15">
      <c r="B4702" s="57">
        <v>37567</v>
      </c>
      <c r="C4702" s="55">
        <v>1780</v>
      </c>
    </row>
    <row r="4703" spans="2:3" ht="15">
      <c r="B4703" s="57">
        <v>37566</v>
      </c>
      <c r="C4703" s="55">
        <v>1785</v>
      </c>
    </row>
    <row r="4704" spans="2:3" ht="15">
      <c r="B4704" s="57">
        <v>37565</v>
      </c>
      <c r="C4704" s="55">
        <v>1750</v>
      </c>
    </row>
    <row r="4705" spans="2:3" ht="15">
      <c r="B4705" s="57">
        <v>37564</v>
      </c>
      <c r="C4705" s="55">
        <v>1722</v>
      </c>
    </row>
    <row r="4706" spans="2:3" ht="15">
      <c r="B4706" s="57">
        <v>37561</v>
      </c>
      <c r="C4706" s="55">
        <v>1696</v>
      </c>
    </row>
    <row r="4707" spans="2:3" ht="15">
      <c r="B4707" s="57">
        <v>37560</v>
      </c>
      <c r="C4707" s="55">
        <v>1741</v>
      </c>
    </row>
    <row r="4708" spans="2:3" ht="15">
      <c r="B4708" s="57">
        <v>37559</v>
      </c>
      <c r="C4708" s="55">
        <v>1786</v>
      </c>
    </row>
    <row r="4709" spans="2:3" ht="15">
      <c r="B4709" s="57">
        <v>37558</v>
      </c>
      <c r="C4709" s="55">
        <v>1901</v>
      </c>
    </row>
    <row r="4710" spans="2:3" ht="15">
      <c r="B4710" s="57">
        <v>37557</v>
      </c>
      <c r="C4710" s="55">
        <v>1850</v>
      </c>
    </row>
    <row r="4711" spans="2:3" ht="15">
      <c r="B4711" s="57">
        <v>37554</v>
      </c>
      <c r="C4711" s="55">
        <v>1785</v>
      </c>
    </row>
    <row r="4712" spans="2:3" ht="15">
      <c r="B4712" s="57">
        <v>37553</v>
      </c>
      <c r="C4712" s="55">
        <v>1829</v>
      </c>
    </row>
    <row r="4713" spans="2:3" ht="15">
      <c r="B4713" s="57">
        <v>37552</v>
      </c>
      <c r="C4713" s="55">
        <v>1883</v>
      </c>
    </row>
    <row r="4714" spans="2:3" ht="15">
      <c r="B4714" s="57">
        <v>37551</v>
      </c>
      <c r="C4714" s="55">
        <v>1928</v>
      </c>
    </row>
    <row r="4715" spans="2:3" ht="15">
      <c r="B4715" s="57">
        <v>37550</v>
      </c>
      <c r="C4715" s="55">
        <v>1988</v>
      </c>
    </row>
    <row r="4716" spans="2:3" ht="15">
      <c r="B4716" s="57">
        <v>37547</v>
      </c>
      <c r="C4716" s="55">
        <v>1952</v>
      </c>
    </row>
    <row r="4717" spans="2:3" ht="15">
      <c r="B4717" s="57">
        <v>37546</v>
      </c>
      <c r="C4717" s="55">
        <v>2064</v>
      </c>
    </row>
    <row r="4718" spans="2:3" ht="15">
      <c r="B4718" s="57">
        <v>37545</v>
      </c>
      <c r="C4718" s="55">
        <v>2272</v>
      </c>
    </row>
    <row r="4719" spans="2:3" ht="15">
      <c r="B4719" s="57">
        <v>37544</v>
      </c>
      <c r="C4719" s="55">
        <v>2280</v>
      </c>
    </row>
    <row r="4720" spans="2:3" ht="15">
      <c r="B4720" s="57">
        <v>37543</v>
      </c>
      <c r="C4720" s="55">
        <v>2264</v>
      </c>
    </row>
    <row r="4721" spans="2:3" ht="15">
      <c r="B4721" s="57">
        <v>37540</v>
      </c>
      <c r="C4721" s="55">
        <v>2220</v>
      </c>
    </row>
    <row r="4722" spans="2:3" ht="15">
      <c r="B4722" s="57">
        <v>37539</v>
      </c>
      <c r="C4722" s="55">
        <v>2271</v>
      </c>
    </row>
    <row r="4723" spans="2:3" ht="15">
      <c r="B4723" s="57">
        <v>37538</v>
      </c>
      <c r="C4723" s="55">
        <v>2271</v>
      </c>
    </row>
    <row r="4724" spans="2:3" ht="15">
      <c r="B4724" s="57">
        <v>37537</v>
      </c>
      <c r="C4724" s="55">
        <v>2099</v>
      </c>
    </row>
    <row r="4725" spans="2:3" ht="15">
      <c r="B4725" s="57">
        <v>37536</v>
      </c>
      <c r="C4725" s="55">
        <v>2040</v>
      </c>
    </row>
    <row r="4726" spans="2:3" ht="15">
      <c r="B4726" s="57">
        <v>37533</v>
      </c>
      <c r="C4726" s="55">
        <v>1960</v>
      </c>
    </row>
    <row r="4727" spans="2:3" ht="15">
      <c r="B4727" s="57">
        <v>37532</v>
      </c>
      <c r="C4727" s="55">
        <v>2037</v>
      </c>
    </row>
    <row r="4728" spans="2:3" ht="15">
      <c r="B4728" s="57">
        <v>37531</v>
      </c>
      <c r="C4728" s="55">
        <v>2153</v>
      </c>
    </row>
    <row r="4729" spans="2:3" ht="15">
      <c r="B4729" s="57">
        <v>37530</v>
      </c>
      <c r="C4729" s="55">
        <v>2213</v>
      </c>
    </row>
    <row r="4730" spans="2:3" ht="15">
      <c r="B4730" s="57">
        <v>37529</v>
      </c>
      <c r="C4730" s="55">
        <v>2397</v>
      </c>
    </row>
    <row r="4731" spans="2:3" ht="15">
      <c r="B4731" s="57">
        <v>37526</v>
      </c>
      <c r="C4731" s="55">
        <v>2443</v>
      </c>
    </row>
    <row r="4732" spans="2:3" ht="15">
      <c r="B4732" s="57">
        <v>37525</v>
      </c>
      <c r="C4732" s="55">
        <v>2227</v>
      </c>
    </row>
    <row r="4733" spans="2:3" ht="15">
      <c r="B4733" s="57">
        <v>37524</v>
      </c>
      <c r="C4733" s="55">
        <v>2179</v>
      </c>
    </row>
    <row r="4734" spans="2:3" ht="15">
      <c r="B4734" s="57">
        <v>37523</v>
      </c>
      <c r="C4734" s="55">
        <v>2213</v>
      </c>
    </row>
    <row r="4735" spans="2:3" ht="15">
      <c r="B4735" s="57">
        <v>37522</v>
      </c>
      <c r="C4735" s="55">
        <v>2207</v>
      </c>
    </row>
    <row r="4736" spans="2:3" ht="15">
      <c r="B4736" s="57">
        <v>37519</v>
      </c>
      <c r="C4736" s="55">
        <v>1982</v>
      </c>
    </row>
    <row r="4737" spans="2:3" ht="15">
      <c r="B4737" s="57">
        <v>37518</v>
      </c>
      <c r="C4737" s="55">
        <v>2050</v>
      </c>
    </row>
    <row r="4738" spans="2:3" ht="15">
      <c r="B4738" s="57">
        <v>37517</v>
      </c>
      <c r="C4738" s="55">
        <v>1942</v>
      </c>
    </row>
    <row r="4739" spans="2:3" ht="15">
      <c r="B4739" s="57">
        <v>37516</v>
      </c>
      <c r="C4739" s="55">
        <v>1862</v>
      </c>
    </row>
    <row r="4740" spans="2:3" ht="15">
      <c r="B4740" s="57">
        <v>37515</v>
      </c>
      <c r="C4740" s="55">
        <v>1719</v>
      </c>
    </row>
    <row r="4741" spans="2:3" ht="15">
      <c r="B4741" s="57">
        <v>37512</v>
      </c>
      <c r="C4741" s="55">
        <v>1719</v>
      </c>
    </row>
    <row r="4742" spans="2:3" ht="15">
      <c r="B4742" s="57">
        <v>37511</v>
      </c>
      <c r="C4742" s="55">
        <v>1704</v>
      </c>
    </row>
    <row r="4743" spans="2:3" ht="15">
      <c r="B4743" s="57">
        <v>37510</v>
      </c>
      <c r="C4743" s="55">
        <v>1706</v>
      </c>
    </row>
    <row r="4744" spans="2:3" ht="15">
      <c r="B4744" s="57">
        <v>37509</v>
      </c>
      <c r="C4744" s="55">
        <v>1690</v>
      </c>
    </row>
    <row r="4745" spans="2:3" ht="15">
      <c r="B4745" s="57">
        <v>37508</v>
      </c>
      <c r="C4745" s="55">
        <v>1672</v>
      </c>
    </row>
    <row r="4746" spans="2:3" ht="15">
      <c r="B4746" s="57">
        <v>37505</v>
      </c>
      <c r="C4746" s="55">
        <v>1734</v>
      </c>
    </row>
    <row r="4747" spans="2:3" ht="15">
      <c r="B4747" s="57">
        <v>37504</v>
      </c>
      <c r="C4747" s="55">
        <v>1708</v>
      </c>
    </row>
    <row r="4748" spans="2:3" ht="15">
      <c r="B4748" s="57">
        <v>37503</v>
      </c>
      <c r="C4748" s="55">
        <v>1698</v>
      </c>
    </row>
    <row r="4749" spans="2:3" ht="15">
      <c r="B4749" s="57">
        <v>37502</v>
      </c>
      <c r="C4749" s="55">
        <v>1729</v>
      </c>
    </row>
    <row r="4750" spans="2:3" ht="15">
      <c r="B4750" s="57">
        <v>37501</v>
      </c>
      <c r="C4750" s="55">
        <v>1618</v>
      </c>
    </row>
    <row r="4751" spans="2:3" ht="15">
      <c r="B4751" s="57">
        <v>37498</v>
      </c>
      <c r="C4751" s="55">
        <v>1633</v>
      </c>
    </row>
    <row r="4752" spans="2:3" ht="15">
      <c r="B4752" s="57">
        <v>37497</v>
      </c>
      <c r="C4752" s="55">
        <v>1661</v>
      </c>
    </row>
    <row r="4753" spans="2:3" ht="15">
      <c r="B4753" s="57">
        <v>37496</v>
      </c>
      <c r="C4753" s="55">
        <v>1717</v>
      </c>
    </row>
    <row r="4754" spans="2:3" ht="15">
      <c r="B4754" s="57">
        <v>37495</v>
      </c>
      <c r="C4754" s="55">
        <v>1717</v>
      </c>
    </row>
    <row r="4755" spans="2:3" ht="15">
      <c r="B4755" s="57">
        <v>37494</v>
      </c>
      <c r="C4755" s="55">
        <v>1767</v>
      </c>
    </row>
    <row r="4756" spans="2:3" ht="15">
      <c r="B4756" s="57">
        <v>37491</v>
      </c>
      <c r="C4756" s="55">
        <v>1845</v>
      </c>
    </row>
    <row r="4757" spans="2:3" ht="15">
      <c r="B4757" s="57">
        <v>37490</v>
      </c>
      <c r="C4757" s="55">
        <v>1903</v>
      </c>
    </row>
    <row r="4758" spans="2:3" ht="15">
      <c r="B4758" s="57">
        <v>37489</v>
      </c>
      <c r="C4758" s="55">
        <v>1877</v>
      </c>
    </row>
    <row r="4759" spans="2:3" ht="15">
      <c r="B4759" s="57">
        <v>37488</v>
      </c>
      <c r="C4759" s="55">
        <v>2017</v>
      </c>
    </row>
    <row r="4760" spans="2:3" ht="15">
      <c r="B4760" s="57">
        <v>37487</v>
      </c>
      <c r="C4760" s="55">
        <v>1994</v>
      </c>
    </row>
    <row r="4761" spans="2:3" ht="15">
      <c r="B4761" s="57">
        <v>37484</v>
      </c>
      <c r="C4761" s="55">
        <v>2091</v>
      </c>
    </row>
    <row r="4762" spans="2:3" ht="15">
      <c r="B4762" s="57">
        <v>37483</v>
      </c>
      <c r="C4762" s="55">
        <v>2177</v>
      </c>
    </row>
    <row r="4763" spans="2:3" ht="15">
      <c r="B4763" s="57">
        <v>37482</v>
      </c>
      <c r="C4763" s="55">
        <v>2159</v>
      </c>
    </row>
    <row r="4764" spans="2:3" ht="15">
      <c r="B4764" s="57">
        <v>37481</v>
      </c>
      <c r="C4764" s="55">
        <v>2284</v>
      </c>
    </row>
    <row r="4765" spans="2:3" ht="15">
      <c r="B4765" s="57">
        <v>37480</v>
      </c>
      <c r="C4765" s="55">
        <v>2221</v>
      </c>
    </row>
    <row r="4766" spans="2:3" ht="15">
      <c r="B4766" s="57">
        <v>37477</v>
      </c>
      <c r="C4766" s="55">
        <v>2005</v>
      </c>
    </row>
    <row r="4767" spans="2:3" ht="15">
      <c r="B4767" s="57">
        <v>37476</v>
      </c>
      <c r="C4767" s="55">
        <v>1759</v>
      </c>
    </row>
    <row r="4768" spans="2:3" ht="15">
      <c r="B4768" s="57">
        <v>37475</v>
      </c>
      <c r="C4768" s="55">
        <v>1922</v>
      </c>
    </row>
    <row r="4769" spans="2:3" ht="15">
      <c r="B4769" s="57">
        <v>37474</v>
      </c>
      <c r="C4769" s="55">
        <v>2126</v>
      </c>
    </row>
    <row r="4770" spans="2:3" ht="15">
      <c r="B4770" s="57">
        <v>37473</v>
      </c>
      <c r="C4770" s="55">
        <v>2180</v>
      </c>
    </row>
    <row r="4771" spans="2:3" ht="15">
      <c r="B4771" s="57">
        <v>37470</v>
      </c>
      <c r="C4771" s="55">
        <v>2047</v>
      </c>
    </row>
    <row r="4772" spans="2:3" ht="15">
      <c r="B4772" s="57">
        <v>37469</v>
      </c>
      <c r="C4772" s="55">
        <v>2060</v>
      </c>
    </row>
    <row r="4773" spans="2:3" ht="15">
      <c r="B4773" s="57">
        <v>37468</v>
      </c>
      <c r="C4773" s="55">
        <v>2307</v>
      </c>
    </row>
    <row r="4774" spans="2:3" ht="15">
      <c r="B4774" s="57">
        <v>37467</v>
      </c>
      <c r="C4774" s="55">
        <v>2390</v>
      </c>
    </row>
    <row r="4775" spans="2:3" ht="15">
      <c r="B4775" s="57">
        <v>37466</v>
      </c>
      <c r="C4775" s="55">
        <v>2164</v>
      </c>
    </row>
    <row r="4776" spans="2:3" ht="15">
      <c r="B4776" s="57">
        <v>37463</v>
      </c>
      <c r="C4776" s="55">
        <v>1991</v>
      </c>
    </row>
    <row r="4777" spans="2:3" ht="15">
      <c r="B4777" s="57">
        <v>37462</v>
      </c>
      <c r="C4777" s="55">
        <v>1849</v>
      </c>
    </row>
    <row r="4778" spans="2:3" ht="15">
      <c r="B4778" s="57">
        <v>37461</v>
      </c>
      <c r="C4778" s="55">
        <v>1751</v>
      </c>
    </row>
    <row r="4779" spans="2:3" ht="15">
      <c r="B4779" s="57">
        <v>37460</v>
      </c>
      <c r="C4779" s="55">
        <v>1700</v>
      </c>
    </row>
    <row r="4780" spans="2:3" ht="15">
      <c r="B4780" s="57">
        <v>37459</v>
      </c>
      <c r="C4780" s="55">
        <v>1619</v>
      </c>
    </row>
    <row r="4781" spans="2:3" ht="15">
      <c r="B4781" s="57">
        <v>37456</v>
      </c>
      <c r="C4781" s="55">
        <v>1550</v>
      </c>
    </row>
    <row r="4782" spans="2:3" ht="15">
      <c r="B4782" s="57">
        <v>37455</v>
      </c>
      <c r="C4782" s="55">
        <v>1510</v>
      </c>
    </row>
    <row r="4783" spans="2:3" ht="15">
      <c r="B4783" s="57">
        <v>37454</v>
      </c>
      <c r="C4783" s="55">
        <v>1551</v>
      </c>
    </row>
    <row r="4784" spans="2:3" ht="15">
      <c r="B4784" s="57">
        <v>37453</v>
      </c>
      <c r="C4784" s="55">
        <v>1554</v>
      </c>
    </row>
    <row r="4785" spans="2:3" ht="15">
      <c r="B4785" s="57">
        <v>37452</v>
      </c>
      <c r="C4785" s="55">
        <v>1546</v>
      </c>
    </row>
    <row r="4786" spans="2:3" ht="15">
      <c r="B4786" s="57">
        <v>37449</v>
      </c>
      <c r="C4786" s="55">
        <v>1514</v>
      </c>
    </row>
    <row r="4787" spans="2:3" ht="15">
      <c r="B4787" s="57">
        <v>37448</v>
      </c>
      <c r="C4787" s="55">
        <v>1548</v>
      </c>
    </row>
    <row r="4788" spans="2:3" ht="15">
      <c r="B4788" s="57">
        <v>37447</v>
      </c>
      <c r="C4788" s="55">
        <v>1630</v>
      </c>
    </row>
    <row r="4789" spans="2:3" ht="15">
      <c r="B4789" s="57">
        <v>37446</v>
      </c>
      <c r="C4789" s="55">
        <v>1610</v>
      </c>
    </row>
    <row r="4790" spans="2:3" ht="15">
      <c r="B4790" s="57">
        <v>37445</v>
      </c>
      <c r="C4790" s="55">
        <v>1687</v>
      </c>
    </row>
    <row r="4791" spans="2:3" ht="15">
      <c r="B4791" s="57">
        <v>37442</v>
      </c>
      <c r="C4791" s="55">
        <v>1715</v>
      </c>
    </row>
    <row r="4792" spans="2:3" ht="15">
      <c r="B4792" s="57">
        <v>37441</v>
      </c>
      <c r="C4792" s="55">
        <v>1718</v>
      </c>
    </row>
    <row r="4793" spans="2:3" ht="15">
      <c r="B4793" s="57">
        <v>37440</v>
      </c>
      <c r="C4793" s="55">
        <v>1727</v>
      </c>
    </row>
    <row r="4794" spans="2:3" ht="15">
      <c r="B4794" s="57">
        <v>37439</v>
      </c>
      <c r="C4794" s="55">
        <v>1682</v>
      </c>
    </row>
    <row r="4795" spans="2:3" ht="15">
      <c r="B4795" s="57">
        <v>37438</v>
      </c>
      <c r="C4795" s="55">
        <v>1599</v>
      </c>
    </row>
    <row r="4796" spans="2:3" ht="15">
      <c r="B4796" s="57">
        <v>37435</v>
      </c>
      <c r="C4796" s="55">
        <v>1527</v>
      </c>
    </row>
    <row r="4797" spans="2:3" ht="15">
      <c r="B4797" s="57">
        <v>37434</v>
      </c>
      <c r="C4797" s="55">
        <v>1599</v>
      </c>
    </row>
    <row r="4798" spans="2:3" ht="15">
      <c r="B4798" s="57">
        <v>37433</v>
      </c>
      <c r="C4798" s="55">
        <v>1709</v>
      </c>
    </row>
    <row r="4799" spans="2:3" ht="15">
      <c r="B4799" s="57">
        <v>37432</v>
      </c>
      <c r="C4799" s="55">
        <v>1631</v>
      </c>
    </row>
    <row r="4800" spans="2:3" ht="15">
      <c r="B4800" s="57">
        <v>37431</v>
      </c>
      <c r="C4800" s="55">
        <v>1524</v>
      </c>
    </row>
    <row r="4801" spans="2:3" ht="15">
      <c r="B4801" s="57">
        <v>37428</v>
      </c>
      <c r="C4801" s="55">
        <v>1706</v>
      </c>
    </row>
    <row r="4802" spans="2:3" ht="15">
      <c r="B4802" s="57">
        <v>37427</v>
      </c>
      <c r="C4802" s="55">
        <v>1593</v>
      </c>
    </row>
    <row r="4803" spans="2:3" ht="15">
      <c r="B4803" s="57">
        <v>37426</v>
      </c>
      <c r="C4803" s="55">
        <v>1382</v>
      </c>
    </row>
    <row r="4804" spans="2:3" ht="15">
      <c r="B4804" s="57">
        <v>37425</v>
      </c>
      <c r="C4804" s="55">
        <v>1313</v>
      </c>
    </row>
    <row r="4805" spans="2:3" ht="15">
      <c r="B4805" s="57">
        <v>37424</v>
      </c>
      <c r="C4805" s="55">
        <v>1250</v>
      </c>
    </row>
    <row r="4806" spans="2:3" ht="15">
      <c r="B4806" s="57">
        <v>37421</v>
      </c>
      <c r="C4806" s="55">
        <v>1315</v>
      </c>
    </row>
    <row r="4807" spans="2:3" ht="15">
      <c r="B4807" s="57">
        <v>37420</v>
      </c>
      <c r="C4807" s="55">
        <v>1237</v>
      </c>
    </row>
    <row r="4808" spans="2:3" ht="15">
      <c r="B4808" s="57">
        <v>37419</v>
      </c>
      <c r="C4808" s="55">
        <v>1296</v>
      </c>
    </row>
    <row r="4809" spans="2:3" ht="15">
      <c r="B4809" s="57">
        <v>37418</v>
      </c>
      <c r="C4809" s="55">
        <v>1208</v>
      </c>
    </row>
    <row r="4810" spans="2:3" ht="15">
      <c r="B4810" s="57">
        <v>37417</v>
      </c>
      <c r="C4810" s="55">
        <v>1144</v>
      </c>
    </row>
    <row r="4811" spans="2:3" ht="15">
      <c r="B4811" s="57">
        <v>37414</v>
      </c>
      <c r="C4811" s="55">
        <v>1181</v>
      </c>
    </row>
    <row r="4812" spans="2:3" ht="15">
      <c r="B4812" s="57">
        <v>37413</v>
      </c>
      <c r="C4812" s="55">
        <v>1199</v>
      </c>
    </row>
    <row r="4813" spans="2:3" ht="15">
      <c r="B4813" s="57">
        <v>37412</v>
      </c>
      <c r="C4813" s="55">
        <v>1127</v>
      </c>
    </row>
    <row r="4814" spans="2:3" ht="15">
      <c r="B4814" s="57">
        <v>37411</v>
      </c>
      <c r="C4814" s="55">
        <v>1072</v>
      </c>
    </row>
    <row r="4815" spans="2:3" ht="15">
      <c r="B4815" s="57">
        <v>37410</v>
      </c>
      <c r="C4815" s="55">
        <v>1006</v>
      </c>
    </row>
    <row r="4816" spans="2:3" ht="15">
      <c r="B4816" s="57">
        <v>37407</v>
      </c>
      <c r="C4816" s="54">
        <v>976</v>
      </c>
    </row>
    <row r="4817" spans="2:3" ht="15">
      <c r="B4817" s="57">
        <v>37406</v>
      </c>
      <c r="C4817" s="54">
        <v>980</v>
      </c>
    </row>
    <row r="4818" spans="2:3" ht="15">
      <c r="B4818" s="57">
        <v>37405</v>
      </c>
      <c r="C4818" s="54">
        <v>979</v>
      </c>
    </row>
    <row r="4819" spans="2:3" ht="15">
      <c r="B4819" s="57">
        <v>37404</v>
      </c>
      <c r="C4819" s="54">
        <v>984</v>
      </c>
    </row>
    <row r="4820" spans="2:3" ht="15">
      <c r="B4820" s="57">
        <v>37403</v>
      </c>
      <c r="C4820" s="54">
        <v>982</v>
      </c>
    </row>
    <row r="4821" spans="2:3" ht="15">
      <c r="B4821" s="57">
        <v>37400</v>
      </c>
      <c r="C4821" s="54">
        <v>990</v>
      </c>
    </row>
    <row r="4822" spans="2:3" ht="15">
      <c r="B4822" s="57">
        <v>37399</v>
      </c>
      <c r="C4822" s="54">
        <v>972</v>
      </c>
    </row>
    <row r="4823" spans="2:3" ht="15">
      <c r="B4823" s="57">
        <v>37398</v>
      </c>
      <c r="C4823" s="54">
        <v>959</v>
      </c>
    </row>
    <row r="4824" spans="2:3" ht="15">
      <c r="B4824" s="57">
        <v>37397</v>
      </c>
      <c r="C4824" s="54">
        <v>940</v>
      </c>
    </row>
    <row r="4825" spans="2:3" ht="15">
      <c r="B4825" s="57">
        <v>37396</v>
      </c>
      <c r="C4825" s="54">
        <v>928</v>
      </c>
    </row>
    <row r="4826" spans="2:3" ht="15">
      <c r="B4826" s="57">
        <v>37393</v>
      </c>
      <c r="C4826" s="54">
        <v>919</v>
      </c>
    </row>
    <row r="4827" spans="2:3" ht="15">
      <c r="B4827" s="57">
        <v>37392</v>
      </c>
      <c r="C4827" s="54">
        <v>905</v>
      </c>
    </row>
    <row r="4828" spans="2:3" ht="15">
      <c r="B4828" s="57">
        <v>37391</v>
      </c>
      <c r="C4828" s="54">
        <v>921</v>
      </c>
    </row>
    <row r="4829" spans="2:3" ht="15">
      <c r="B4829" s="57">
        <v>37390</v>
      </c>
      <c r="C4829" s="54">
        <v>950</v>
      </c>
    </row>
    <row r="4830" spans="2:3" ht="15">
      <c r="B4830" s="57">
        <v>37389</v>
      </c>
      <c r="C4830" s="54">
        <v>973</v>
      </c>
    </row>
    <row r="4831" spans="2:3" ht="15">
      <c r="B4831" s="57">
        <v>37386</v>
      </c>
      <c r="C4831" s="54">
        <v>945</v>
      </c>
    </row>
    <row r="4832" spans="2:3" ht="15">
      <c r="B4832" s="57">
        <v>37385</v>
      </c>
      <c r="C4832" s="54">
        <v>949</v>
      </c>
    </row>
    <row r="4833" spans="2:3" ht="15">
      <c r="B4833" s="57">
        <v>37384</v>
      </c>
      <c r="C4833" s="54">
        <v>902</v>
      </c>
    </row>
    <row r="4834" spans="2:3" ht="15">
      <c r="B4834" s="57">
        <v>37383</v>
      </c>
      <c r="C4834" s="54">
        <v>903</v>
      </c>
    </row>
    <row r="4835" spans="2:3" ht="15">
      <c r="B4835" s="57">
        <v>37382</v>
      </c>
      <c r="C4835" s="54">
        <v>906</v>
      </c>
    </row>
    <row r="4836" spans="2:3" ht="15">
      <c r="B4836" s="57">
        <v>37379</v>
      </c>
      <c r="C4836" s="54">
        <v>879</v>
      </c>
    </row>
    <row r="4837" spans="2:3" ht="15">
      <c r="B4837" s="57">
        <v>37378</v>
      </c>
      <c r="C4837" s="54">
        <v>883</v>
      </c>
    </row>
    <row r="4838" spans="2:3" ht="15">
      <c r="B4838" s="57">
        <v>37377</v>
      </c>
      <c r="C4838" s="54">
        <v>854</v>
      </c>
    </row>
    <row r="4839" spans="2:3" ht="15">
      <c r="B4839" s="57">
        <v>37376</v>
      </c>
      <c r="C4839" s="54">
        <v>857</v>
      </c>
    </row>
    <row r="4840" spans="2:3" ht="15">
      <c r="B4840" s="57">
        <v>37375</v>
      </c>
      <c r="C4840" s="54">
        <v>825</v>
      </c>
    </row>
    <row r="4841" spans="2:3" ht="15">
      <c r="B4841" s="57">
        <v>37372</v>
      </c>
      <c r="C4841" s="54">
        <v>815</v>
      </c>
    </row>
    <row r="4842" spans="2:3" ht="15">
      <c r="B4842" s="57">
        <v>37371</v>
      </c>
      <c r="C4842" s="54">
        <v>794</v>
      </c>
    </row>
    <row r="4843" spans="2:3" ht="15">
      <c r="B4843" s="57">
        <v>37370</v>
      </c>
      <c r="C4843" s="54">
        <v>783</v>
      </c>
    </row>
    <row r="4844" spans="2:3" ht="15">
      <c r="B4844" s="57">
        <v>37369</v>
      </c>
      <c r="C4844" s="54">
        <v>772</v>
      </c>
    </row>
    <row r="4845" spans="2:3" ht="15">
      <c r="B4845" s="57">
        <v>37368</v>
      </c>
      <c r="C4845" s="54">
        <v>751</v>
      </c>
    </row>
    <row r="4846" spans="2:3" ht="15">
      <c r="B4846" s="57">
        <v>37365</v>
      </c>
      <c r="C4846" s="54">
        <v>741</v>
      </c>
    </row>
    <row r="4847" spans="2:3" ht="15">
      <c r="B4847" s="57">
        <v>37364</v>
      </c>
      <c r="C4847" s="54">
        <v>740</v>
      </c>
    </row>
    <row r="4848" spans="2:3" ht="15">
      <c r="B4848" s="57">
        <v>37363</v>
      </c>
      <c r="C4848" s="54">
        <v>733</v>
      </c>
    </row>
    <row r="4849" spans="2:3" ht="15">
      <c r="B4849" s="57">
        <v>37362</v>
      </c>
      <c r="C4849" s="54">
        <v>732</v>
      </c>
    </row>
    <row r="4850" spans="2:3" ht="15">
      <c r="B4850" s="57">
        <v>37361</v>
      </c>
      <c r="C4850" s="54">
        <v>748</v>
      </c>
    </row>
    <row r="4851" spans="2:3" ht="15">
      <c r="B4851" s="57">
        <v>37358</v>
      </c>
      <c r="C4851" s="54">
        <v>722</v>
      </c>
    </row>
    <row r="4852" spans="2:3" ht="15">
      <c r="B4852" s="57">
        <v>37357</v>
      </c>
      <c r="C4852" s="54">
        <v>739</v>
      </c>
    </row>
    <row r="4853" spans="2:3" ht="15">
      <c r="B4853" s="57">
        <v>37356</v>
      </c>
      <c r="C4853" s="54">
        <v>746</v>
      </c>
    </row>
    <row r="4854" spans="2:3" ht="15">
      <c r="B4854" s="57">
        <v>37355</v>
      </c>
      <c r="C4854" s="54">
        <v>746</v>
      </c>
    </row>
    <row r="4855" spans="2:3" ht="15">
      <c r="B4855" s="57">
        <v>37354</v>
      </c>
      <c r="C4855" s="54">
        <v>744</v>
      </c>
    </row>
    <row r="4856" spans="2:3" ht="15">
      <c r="B4856" s="57">
        <v>37351</v>
      </c>
      <c r="C4856" s="54">
        <v>737</v>
      </c>
    </row>
    <row r="4857" spans="2:3" ht="15">
      <c r="B4857" s="57">
        <v>37350</v>
      </c>
      <c r="C4857" s="54">
        <v>733</v>
      </c>
    </row>
    <row r="4858" spans="2:3" ht="15">
      <c r="B4858" s="57">
        <v>37349</v>
      </c>
      <c r="C4858" s="54">
        <v>728</v>
      </c>
    </row>
    <row r="4859" spans="2:3" ht="15">
      <c r="B4859" s="57">
        <v>37348</v>
      </c>
      <c r="C4859" s="54">
        <v>720</v>
      </c>
    </row>
    <row r="4860" spans="2:3" ht="15">
      <c r="B4860" s="57">
        <v>37347</v>
      </c>
      <c r="C4860" s="54">
        <v>718</v>
      </c>
    </row>
    <row r="4861" spans="2:3" ht="15">
      <c r="B4861" s="57">
        <v>37344</v>
      </c>
      <c r="C4861" s="54">
        <v>717</v>
      </c>
    </row>
    <row r="4862" spans="2:3" ht="15">
      <c r="B4862" s="57">
        <v>37343</v>
      </c>
      <c r="C4862" s="54">
        <v>717</v>
      </c>
    </row>
    <row r="4863" spans="2:3" ht="15">
      <c r="B4863" s="57">
        <v>37342</v>
      </c>
      <c r="C4863" s="54">
        <v>725</v>
      </c>
    </row>
    <row r="4864" spans="2:3" ht="15">
      <c r="B4864" s="57">
        <v>37341</v>
      </c>
      <c r="C4864" s="54">
        <v>723</v>
      </c>
    </row>
    <row r="4865" spans="2:3" ht="15">
      <c r="B4865" s="57">
        <v>37340</v>
      </c>
      <c r="C4865" s="54">
        <v>731</v>
      </c>
    </row>
    <row r="4866" spans="2:3" ht="15">
      <c r="B4866" s="57">
        <v>37337</v>
      </c>
      <c r="C4866" s="54">
        <v>728</v>
      </c>
    </row>
    <row r="4867" spans="2:3" ht="15">
      <c r="B4867" s="57">
        <v>37336</v>
      </c>
      <c r="C4867" s="54">
        <v>718</v>
      </c>
    </row>
    <row r="4868" spans="2:3" ht="15">
      <c r="B4868" s="57">
        <v>37335</v>
      </c>
      <c r="C4868" s="54">
        <v>698</v>
      </c>
    </row>
    <row r="4869" spans="2:3" ht="15">
      <c r="B4869" s="57">
        <v>37334</v>
      </c>
      <c r="C4869" s="54">
        <v>705</v>
      </c>
    </row>
    <row r="4870" spans="2:3" ht="15">
      <c r="B4870" s="57">
        <v>37333</v>
      </c>
      <c r="C4870" s="54">
        <v>705</v>
      </c>
    </row>
    <row r="4871" spans="2:3" ht="15">
      <c r="B4871" s="57">
        <v>37330</v>
      </c>
      <c r="C4871" s="54">
        <v>703</v>
      </c>
    </row>
    <row r="4872" spans="2:3" ht="15">
      <c r="B4872" s="57">
        <v>37329</v>
      </c>
      <c r="C4872" s="54">
        <v>698</v>
      </c>
    </row>
    <row r="4873" spans="2:3" ht="15">
      <c r="B4873" s="57">
        <v>37328</v>
      </c>
      <c r="C4873" s="54">
        <v>717</v>
      </c>
    </row>
    <row r="4874" spans="2:3" ht="15">
      <c r="B4874" s="57">
        <v>37327</v>
      </c>
      <c r="C4874" s="54">
        <v>727</v>
      </c>
    </row>
    <row r="4875" spans="2:3" ht="15">
      <c r="B4875" s="57">
        <v>37326</v>
      </c>
      <c r="C4875" s="54">
        <v>740</v>
      </c>
    </row>
    <row r="4876" spans="2:3" ht="15">
      <c r="B4876" s="57">
        <v>37323</v>
      </c>
      <c r="C4876" s="54">
        <v>743</v>
      </c>
    </row>
    <row r="4877" spans="2:3" ht="15">
      <c r="B4877" s="57">
        <v>37322</v>
      </c>
      <c r="C4877" s="54">
        <v>767</v>
      </c>
    </row>
    <row r="4878" spans="2:3" ht="15">
      <c r="B4878" s="57">
        <v>37321</v>
      </c>
      <c r="C4878" s="54">
        <v>766</v>
      </c>
    </row>
    <row r="4879" spans="2:3" ht="15">
      <c r="B4879" s="57">
        <v>37320</v>
      </c>
      <c r="C4879" s="54">
        <v>759</v>
      </c>
    </row>
    <row r="4880" spans="2:3" ht="15">
      <c r="B4880" s="57">
        <v>37319</v>
      </c>
      <c r="C4880" s="54">
        <v>755</v>
      </c>
    </row>
    <row r="4881" spans="2:3" ht="15">
      <c r="B4881" s="57">
        <v>37316</v>
      </c>
      <c r="C4881" s="54">
        <v>769</v>
      </c>
    </row>
    <row r="4882" spans="2:3" ht="15">
      <c r="B4882" s="57">
        <v>37315</v>
      </c>
      <c r="C4882" s="54">
        <v>786</v>
      </c>
    </row>
    <row r="4883" spans="2:3" ht="15">
      <c r="B4883" s="57">
        <v>37314</v>
      </c>
      <c r="C4883" s="54">
        <v>782</v>
      </c>
    </row>
    <row r="4884" spans="2:3" ht="15">
      <c r="B4884" s="57">
        <v>37313</v>
      </c>
      <c r="C4884" s="54">
        <v>806</v>
      </c>
    </row>
    <row r="4885" spans="2:3" ht="15">
      <c r="B4885" s="57">
        <v>37312</v>
      </c>
      <c r="C4885" s="54">
        <v>808</v>
      </c>
    </row>
    <row r="4886" spans="2:3" ht="15">
      <c r="B4886" s="57">
        <v>37309</v>
      </c>
      <c r="C4886" s="54">
        <v>824</v>
      </c>
    </row>
    <row r="4887" spans="2:3" ht="15">
      <c r="B4887" s="57">
        <v>37308</v>
      </c>
      <c r="C4887" s="54">
        <v>829</v>
      </c>
    </row>
    <row r="4888" spans="2:3" ht="15">
      <c r="B4888" s="57">
        <v>37307</v>
      </c>
      <c r="C4888" s="54">
        <v>821</v>
      </c>
    </row>
    <row r="4889" spans="2:3" ht="15">
      <c r="B4889" s="57">
        <v>37306</v>
      </c>
      <c r="C4889" s="54">
        <v>836</v>
      </c>
    </row>
    <row r="4890" spans="2:3" ht="15">
      <c r="B4890" s="57">
        <v>37305</v>
      </c>
      <c r="C4890" s="54">
        <v>842</v>
      </c>
    </row>
    <row r="4891" spans="2:3" ht="15">
      <c r="B4891" s="57">
        <v>37302</v>
      </c>
      <c r="C4891" s="54">
        <v>843</v>
      </c>
    </row>
    <row r="4892" spans="2:3" ht="15">
      <c r="B4892" s="57">
        <v>37301</v>
      </c>
      <c r="C4892" s="54">
        <v>836</v>
      </c>
    </row>
    <row r="4893" spans="2:3" ht="15">
      <c r="B4893" s="57">
        <v>37300</v>
      </c>
      <c r="C4893" s="54">
        <v>828</v>
      </c>
    </row>
    <row r="4894" spans="2:3" ht="15">
      <c r="B4894" s="57">
        <v>37299</v>
      </c>
      <c r="C4894" s="54">
        <v>856</v>
      </c>
    </row>
    <row r="4895" spans="2:3" ht="15">
      <c r="B4895" s="57">
        <v>37298</v>
      </c>
      <c r="C4895" s="54">
        <v>874</v>
      </c>
    </row>
    <row r="4896" spans="2:3" ht="15">
      <c r="B4896" s="57">
        <v>37295</v>
      </c>
      <c r="C4896" s="54">
        <v>885</v>
      </c>
    </row>
    <row r="4897" spans="2:3" ht="15">
      <c r="B4897" s="57">
        <v>37294</v>
      </c>
      <c r="C4897" s="54">
        <v>884</v>
      </c>
    </row>
    <row r="4898" spans="2:3" ht="15">
      <c r="B4898" s="57">
        <v>37293</v>
      </c>
      <c r="C4898" s="54">
        <v>869</v>
      </c>
    </row>
    <row r="4899" spans="2:3" ht="15">
      <c r="B4899" s="57">
        <v>37292</v>
      </c>
      <c r="C4899" s="54">
        <v>876</v>
      </c>
    </row>
    <row r="4900" spans="2:3" ht="15">
      <c r="B4900" s="57">
        <v>37291</v>
      </c>
      <c r="C4900" s="54">
        <v>890</v>
      </c>
    </row>
    <row r="4901" spans="2:3" ht="15">
      <c r="B4901" s="57">
        <v>37288</v>
      </c>
      <c r="C4901" s="54">
        <v>881</v>
      </c>
    </row>
    <row r="4902" spans="2:3" ht="15">
      <c r="B4902" s="57">
        <v>37287</v>
      </c>
      <c r="C4902" s="54">
        <v>965</v>
      </c>
    </row>
    <row r="4903" spans="2:3" ht="15">
      <c r="B4903" s="57">
        <v>37286</v>
      </c>
      <c r="C4903" s="54">
        <v>858</v>
      </c>
    </row>
    <row r="4904" spans="2:3" ht="15">
      <c r="B4904" s="57">
        <v>37285</v>
      </c>
      <c r="C4904" s="54">
        <v>856</v>
      </c>
    </row>
    <row r="4905" spans="2:3" ht="15">
      <c r="B4905" s="57">
        <v>37284</v>
      </c>
      <c r="C4905" s="54">
        <v>833</v>
      </c>
    </row>
    <row r="4906" spans="2:3" ht="15">
      <c r="B4906" s="57">
        <v>37281</v>
      </c>
      <c r="C4906" s="54">
        <v>828</v>
      </c>
    </row>
    <row r="4907" spans="2:3" ht="15">
      <c r="B4907" s="57">
        <v>37280</v>
      </c>
      <c r="C4907" s="54">
        <v>827</v>
      </c>
    </row>
    <row r="4908" spans="2:3" ht="15">
      <c r="B4908" s="57">
        <v>37279</v>
      </c>
      <c r="C4908" s="54">
        <v>817</v>
      </c>
    </row>
    <row r="4909" spans="2:3" ht="15">
      <c r="B4909" s="57">
        <v>37278</v>
      </c>
      <c r="C4909" s="54">
        <v>828</v>
      </c>
    </row>
    <row r="4910" spans="2:3" ht="15">
      <c r="B4910" s="57">
        <v>37277</v>
      </c>
      <c r="C4910" s="54">
        <v>842</v>
      </c>
    </row>
    <row r="4911" spans="2:3" ht="15">
      <c r="B4911" s="57">
        <v>37274</v>
      </c>
      <c r="C4911" s="54">
        <v>839</v>
      </c>
    </row>
    <row r="4912" spans="2:3" ht="15">
      <c r="B4912" s="57">
        <v>37273</v>
      </c>
      <c r="C4912" s="54">
        <v>853</v>
      </c>
    </row>
    <row r="4913" spans="2:3" ht="15">
      <c r="B4913" s="57">
        <v>37272</v>
      </c>
      <c r="C4913" s="54">
        <v>867</v>
      </c>
    </row>
    <row r="4914" spans="2:3" ht="15">
      <c r="B4914" s="57">
        <v>37271</v>
      </c>
      <c r="C4914" s="54">
        <v>863</v>
      </c>
    </row>
    <row r="4915" spans="2:3" ht="15">
      <c r="B4915" s="57">
        <v>37270</v>
      </c>
      <c r="C4915" s="54">
        <v>869</v>
      </c>
    </row>
    <row r="4916" spans="2:3" ht="15">
      <c r="B4916" s="57">
        <v>37267</v>
      </c>
      <c r="C4916" s="54">
        <v>874</v>
      </c>
    </row>
    <row r="4917" spans="2:3" ht="15">
      <c r="B4917" s="57">
        <v>37266</v>
      </c>
      <c r="C4917" s="54">
        <v>857</v>
      </c>
    </row>
    <row r="4918" spans="2:3" ht="15">
      <c r="B4918" s="57">
        <v>37265</v>
      </c>
      <c r="C4918" s="54">
        <v>841</v>
      </c>
    </row>
    <row r="4919" spans="2:3" ht="15">
      <c r="B4919" s="57">
        <v>37264</v>
      </c>
      <c r="C4919" s="54">
        <v>826</v>
      </c>
    </row>
    <row r="4920" spans="2:3" ht="15">
      <c r="B4920" s="57">
        <v>37263</v>
      </c>
      <c r="C4920" s="54">
        <v>820</v>
      </c>
    </row>
    <row r="4921" spans="2:3" ht="15">
      <c r="B4921" s="57">
        <v>37260</v>
      </c>
      <c r="C4921" s="54">
        <v>806</v>
      </c>
    </row>
    <row r="4922" spans="2:3" ht="15">
      <c r="B4922" s="57">
        <v>37259</v>
      </c>
      <c r="C4922" s="54">
        <v>805</v>
      </c>
    </row>
    <row r="4923" spans="2:3" ht="15">
      <c r="B4923" s="57">
        <v>37258</v>
      </c>
      <c r="C4923" s="54">
        <v>824</v>
      </c>
    </row>
    <row r="4924" spans="2:3" ht="15">
      <c r="B4924" s="57">
        <v>37256</v>
      </c>
      <c r="C4924" s="54">
        <v>870</v>
      </c>
    </row>
    <row r="4925" spans="2:3" ht="15">
      <c r="B4925" s="57">
        <v>37253</v>
      </c>
      <c r="C4925" s="54">
        <v>859</v>
      </c>
    </row>
    <row r="4926" spans="2:3" ht="15">
      <c r="B4926" s="57">
        <v>37252</v>
      </c>
      <c r="C4926" s="54">
        <v>884</v>
      </c>
    </row>
    <row r="4927" spans="2:3" ht="15">
      <c r="B4927" s="57">
        <v>37251</v>
      </c>
      <c r="C4927" s="54">
        <v>896</v>
      </c>
    </row>
    <row r="4928" spans="2:3" ht="15">
      <c r="B4928" s="57">
        <v>37250</v>
      </c>
      <c r="C4928" s="54">
        <v>903</v>
      </c>
    </row>
    <row r="4929" spans="2:3" ht="15">
      <c r="B4929" s="57">
        <v>37249</v>
      </c>
      <c r="C4929" s="54">
        <v>898</v>
      </c>
    </row>
    <row r="4930" spans="2:3" ht="15">
      <c r="B4930" s="57">
        <v>37246</v>
      </c>
      <c r="C4930" s="54">
        <v>892</v>
      </c>
    </row>
    <row r="4931" spans="2:3" ht="15">
      <c r="B4931" s="57">
        <v>37245</v>
      </c>
      <c r="C4931" s="54">
        <v>904</v>
      </c>
    </row>
    <row r="4932" spans="2:3" ht="15">
      <c r="B4932" s="57">
        <v>37244</v>
      </c>
      <c r="C4932" s="54">
        <v>887</v>
      </c>
    </row>
    <row r="4933" spans="2:3" ht="15">
      <c r="B4933" s="57">
        <v>37243</v>
      </c>
      <c r="C4933" s="54">
        <v>874</v>
      </c>
    </row>
    <row r="4934" spans="2:3" ht="15">
      <c r="B4934" s="57">
        <v>37242</v>
      </c>
      <c r="C4934" s="54">
        <v>878</v>
      </c>
    </row>
    <row r="4935" spans="2:3" ht="15">
      <c r="B4935" s="57">
        <v>37239</v>
      </c>
      <c r="C4935" s="54">
        <v>860</v>
      </c>
    </row>
    <row r="4936" spans="2:3" ht="15">
      <c r="B4936" s="57">
        <v>37238</v>
      </c>
      <c r="C4936" s="54">
        <v>864</v>
      </c>
    </row>
    <row r="4937" spans="2:3" ht="15">
      <c r="B4937" s="57">
        <v>37237</v>
      </c>
      <c r="C4937" s="54">
        <v>856</v>
      </c>
    </row>
    <row r="4938" spans="2:3" ht="15">
      <c r="B4938" s="57">
        <v>37236</v>
      </c>
      <c r="C4938" s="54">
        <v>875</v>
      </c>
    </row>
    <row r="4939" spans="2:3" ht="15">
      <c r="B4939" s="57">
        <v>37235</v>
      </c>
      <c r="C4939" s="54">
        <v>875</v>
      </c>
    </row>
    <row r="4940" spans="2:3" ht="15">
      <c r="B4940" s="57">
        <v>37232</v>
      </c>
      <c r="C4940" s="54">
        <v>878</v>
      </c>
    </row>
    <row r="4941" spans="2:3" ht="15">
      <c r="B4941" s="57">
        <v>37231</v>
      </c>
      <c r="C4941" s="54">
        <v>894</v>
      </c>
    </row>
    <row r="4942" spans="2:3" ht="15">
      <c r="B4942" s="57">
        <v>37230</v>
      </c>
      <c r="C4942" s="54">
        <v>885</v>
      </c>
    </row>
    <row r="4943" spans="2:3" ht="15">
      <c r="B4943" s="57">
        <v>37229</v>
      </c>
      <c r="C4943" s="54">
        <v>912</v>
      </c>
    </row>
    <row r="4944" spans="2:3" ht="15">
      <c r="B4944" s="57">
        <v>37228</v>
      </c>
      <c r="C4944" s="54">
        <v>928</v>
      </c>
    </row>
    <row r="4945" spans="2:3" ht="15">
      <c r="B4945" s="57">
        <v>37225</v>
      </c>
      <c r="C4945" s="54">
        <v>978</v>
      </c>
    </row>
    <row r="4946" spans="2:3" ht="15">
      <c r="B4946" s="57">
        <v>37224</v>
      </c>
      <c r="C4946" s="54">
        <v>983</v>
      </c>
    </row>
    <row r="4947" spans="2:3" ht="15">
      <c r="B4947" s="57">
        <v>37223</v>
      </c>
      <c r="C4947" s="54">
        <v>928</v>
      </c>
    </row>
    <row r="4948" spans="2:3" ht="15">
      <c r="B4948" s="57">
        <v>37222</v>
      </c>
      <c r="C4948" s="54">
        <v>894</v>
      </c>
    </row>
    <row r="4949" spans="2:3" ht="15">
      <c r="B4949" s="57">
        <v>37221</v>
      </c>
      <c r="C4949" s="54">
        <v>875</v>
      </c>
    </row>
    <row r="4950" spans="2:3" ht="15">
      <c r="B4950" s="57">
        <v>37218</v>
      </c>
      <c r="C4950" s="54">
        <v>907</v>
      </c>
    </row>
    <row r="4951" spans="2:3" ht="15">
      <c r="B4951" s="57">
        <v>37217</v>
      </c>
      <c r="C4951" s="54">
        <v>923</v>
      </c>
    </row>
    <row r="4952" spans="2:3" ht="15">
      <c r="B4952" s="57">
        <v>37216</v>
      </c>
      <c r="C4952" s="54">
        <v>915</v>
      </c>
    </row>
    <row r="4953" spans="2:3" ht="15">
      <c r="B4953" s="57">
        <v>37215</v>
      </c>
      <c r="C4953" s="54">
        <v>925</v>
      </c>
    </row>
    <row r="4954" spans="2:3" ht="15">
      <c r="B4954" s="57">
        <v>37214</v>
      </c>
      <c r="C4954" s="54">
        <v>919</v>
      </c>
    </row>
    <row r="4955" spans="2:3" ht="15">
      <c r="B4955" s="57">
        <v>37211</v>
      </c>
      <c r="C4955" s="54">
        <v>957</v>
      </c>
    </row>
    <row r="4956" spans="2:3" ht="15">
      <c r="B4956" s="57">
        <v>37210</v>
      </c>
      <c r="C4956" s="54">
        <v>963</v>
      </c>
    </row>
    <row r="4957" spans="2:3" ht="15">
      <c r="B4957" s="57">
        <v>37209</v>
      </c>
      <c r="C4957" s="54">
        <v>988</v>
      </c>
    </row>
    <row r="4958" spans="2:3" ht="15">
      <c r="B4958" s="57">
        <v>37208</v>
      </c>
      <c r="C4958" s="55">
        <v>1010</v>
      </c>
    </row>
    <row r="4959" spans="2:3" ht="15">
      <c r="B4959" s="57">
        <v>37207</v>
      </c>
      <c r="C4959" s="55">
        <v>1074</v>
      </c>
    </row>
    <row r="4960" spans="2:3" ht="15">
      <c r="B4960" s="57">
        <v>37204</v>
      </c>
      <c r="C4960" s="55">
        <v>1054</v>
      </c>
    </row>
    <row r="4961" spans="2:3" ht="15">
      <c r="B4961" s="57">
        <v>37203</v>
      </c>
      <c r="C4961" s="55">
        <v>1054</v>
      </c>
    </row>
    <row r="4962" spans="2:3" ht="15">
      <c r="B4962" s="57">
        <v>37202</v>
      </c>
      <c r="C4962" s="55">
        <v>1083</v>
      </c>
    </row>
    <row r="4963" spans="2:3" ht="15">
      <c r="B4963" s="57">
        <v>37201</v>
      </c>
      <c r="C4963" s="55">
        <v>1123</v>
      </c>
    </row>
    <row r="4964" spans="2:3" ht="15">
      <c r="B4964" s="57">
        <v>37200</v>
      </c>
      <c r="C4964" s="55">
        <v>1139</v>
      </c>
    </row>
    <row r="4965" spans="2:3" ht="15">
      <c r="B4965" s="57">
        <v>37197</v>
      </c>
      <c r="C4965" s="55">
        <v>1177</v>
      </c>
    </row>
    <row r="4966" spans="2:3" ht="15">
      <c r="B4966" s="57">
        <v>37196</v>
      </c>
      <c r="C4966" s="55">
        <v>1191</v>
      </c>
    </row>
    <row r="4967" spans="2:3" ht="15">
      <c r="B4967" s="57">
        <v>37195</v>
      </c>
      <c r="C4967" s="55">
        <v>1179</v>
      </c>
    </row>
    <row r="4968" spans="2:3" ht="15">
      <c r="B4968" s="57">
        <v>37194</v>
      </c>
      <c r="C4968" s="55">
        <v>1180</v>
      </c>
    </row>
    <row r="4969" spans="2:3" ht="15">
      <c r="B4969" s="57">
        <v>37193</v>
      </c>
      <c r="C4969" s="55">
        <v>1191</v>
      </c>
    </row>
    <row r="4970" spans="2:3" ht="15">
      <c r="B4970" s="57">
        <v>37190</v>
      </c>
      <c r="C4970" s="55">
        <v>1129</v>
      </c>
    </row>
    <row r="4971" spans="2:3" ht="15">
      <c r="B4971" s="57">
        <v>37189</v>
      </c>
      <c r="C4971" s="55">
        <v>1119</v>
      </c>
    </row>
    <row r="4972" spans="2:3" ht="15">
      <c r="B4972" s="57">
        <v>37188</v>
      </c>
      <c r="C4972" s="55">
        <v>1105</v>
      </c>
    </row>
    <row r="4973" spans="2:3" ht="15">
      <c r="B4973" s="57">
        <v>37187</v>
      </c>
      <c r="C4973" s="55">
        <v>1090</v>
      </c>
    </row>
    <row r="4974" spans="2:3" ht="15">
      <c r="B4974" s="57">
        <v>37186</v>
      </c>
      <c r="C4974" s="55">
        <v>1074</v>
      </c>
    </row>
    <row r="4975" spans="2:3" ht="15">
      <c r="B4975" s="57">
        <v>37183</v>
      </c>
      <c r="C4975" s="55">
        <v>1094</v>
      </c>
    </row>
    <row r="4976" spans="2:3" ht="15">
      <c r="B4976" s="57">
        <v>37182</v>
      </c>
      <c r="C4976" s="55">
        <v>1129</v>
      </c>
    </row>
    <row r="4977" spans="2:3" ht="15">
      <c r="B4977" s="57">
        <v>37181</v>
      </c>
      <c r="C4977" s="55">
        <v>1119</v>
      </c>
    </row>
    <row r="4978" spans="2:3" ht="15">
      <c r="B4978" s="57">
        <v>37180</v>
      </c>
      <c r="C4978" s="55">
        <v>1136</v>
      </c>
    </row>
    <row r="4979" spans="2:3" ht="15">
      <c r="B4979" s="57">
        <v>37179</v>
      </c>
      <c r="C4979" s="55">
        <v>1163</v>
      </c>
    </row>
    <row r="4980" spans="2:3" ht="15">
      <c r="B4980" s="57">
        <v>37176</v>
      </c>
      <c r="C4980" s="55">
        <v>1186</v>
      </c>
    </row>
    <row r="4981" spans="2:3" ht="15">
      <c r="B4981" s="57">
        <v>37175</v>
      </c>
      <c r="C4981" s="55">
        <v>1172</v>
      </c>
    </row>
    <row r="4982" spans="2:3" ht="15">
      <c r="B4982" s="57">
        <v>37174</v>
      </c>
      <c r="C4982" s="55">
        <v>1188</v>
      </c>
    </row>
    <row r="4983" spans="2:3" ht="15">
      <c r="B4983" s="57">
        <v>37173</v>
      </c>
      <c r="C4983" s="55">
        <v>1232</v>
      </c>
    </row>
    <row r="4984" spans="2:3" ht="15">
      <c r="B4984" s="57">
        <v>37172</v>
      </c>
      <c r="C4984" s="55">
        <v>1256</v>
      </c>
    </row>
    <row r="4985" spans="2:3" ht="15">
      <c r="B4985" s="57">
        <v>37169</v>
      </c>
      <c r="C4985" s="55">
        <v>1246</v>
      </c>
    </row>
    <row r="4986" spans="2:3" ht="15">
      <c r="B4986" s="57">
        <v>37168</v>
      </c>
      <c r="C4986" s="55">
        <v>1241</v>
      </c>
    </row>
    <row r="4987" spans="2:3" ht="15">
      <c r="B4987" s="57">
        <v>37167</v>
      </c>
      <c r="C4987" s="55">
        <v>1215</v>
      </c>
    </row>
    <row r="4988" spans="2:3" ht="15">
      <c r="B4988" s="57">
        <v>37166</v>
      </c>
      <c r="C4988" s="55">
        <v>1192</v>
      </c>
    </row>
    <row r="4989" spans="2:3" ht="15">
      <c r="B4989" s="57">
        <v>37165</v>
      </c>
      <c r="C4989" s="55">
        <v>1191</v>
      </c>
    </row>
    <row r="4990" spans="2:3" ht="15">
      <c r="B4990" s="57">
        <v>37162</v>
      </c>
      <c r="C4990" s="55">
        <v>1163</v>
      </c>
    </row>
    <row r="4991" spans="2:3" ht="15">
      <c r="B4991" s="57">
        <v>37161</v>
      </c>
      <c r="C4991" s="55">
        <v>1183</v>
      </c>
    </row>
    <row r="4992" spans="2:3" ht="15">
      <c r="B4992" s="57">
        <v>37160</v>
      </c>
      <c r="C4992" s="55">
        <v>1188</v>
      </c>
    </row>
    <row r="4993" spans="2:3" ht="15">
      <c r="B4993" s="57">
        <v>37159</v>
      </c>
      <c r="C4993" s="55">
        <v>1152</v>
      </c>
    </row>
    <row r="4994" spans="2:3" ht="15">
      <c r="B4994" s="57">
        <v>37158</v>
      </c>
      <c r="C4994" s="55">
        <v>1145</v>
      </c>
    </row>
    <row r="4995" spans="2:3" ht="15">
      <c r="B4995" s="57">
        <v>37155</v>
      </c>
      <c r="C4995" s="55">
        <v>1151</v>
      </c>
    </row>
    <row r="4996" spans="2:3" ht="15">
      <c r="B4996" s="57">
        <v>37154</v>
      </c>
      <c r="C4996" s="55">
        <v>1102</v>
      </c>
    </row>
    <row r="4997" spans="2:3" ht="15">
      <c r="B4997" s="57">
        <v>37153</v>
      </c>
      <c r="C4997" s="55">
        <v>1076</v>
      </c>
    </row>
    <row r="4998" spans="2:3" ht="15">
      <c r="B4998" s="57">
        <v>37152</v>
      </c>
      <c r="C4998" s="55">
        <v>1073</v>
      </c>
    </row>
    <row r="4999" spans="2:3" ht="15">
      <c r="B4999" s="57">
        <v>37151</v>
      </c>
      <c r="C4999" s="55">
        <v>1090</v>
      </c>
    </row>
    <row r="5000" spans="2:3" ht="15">
      <c r="B5000" s="57">
        <v>37148</v>
      </c>
      <c r="C5000" s="54">
        <v>961</v>
      </c>
    </row>
    <row r="5001" spans="2:3" ht="15">
      <c r="B5001" s="57">
        <v>37147</v>
      </c>
      <c r="C5001" s="54">
        <v>961</v>
      </c>
    </row>
    <row r="5002" spans="2:3" ht="15">
      <c r="B5002" s="57">
        <v>37146</v>
      </c>
      <c r="C5002" s="54">
        <v>961</v>
      </c>
    </row>
    <row r="5003" spans="2:3" ht="15">
      <c r="B5003" s="57">
        <v>37145</v>
      </c>
      <c r="C5003" s="54">
        <v>961</v>
      </c>
    </row>
    <row r="5004" spans="2:3" ht="15">
      <c r="B5004" s="57">
        <v>37144</v>
      </c>
      <c r="C5004" s="54">
        <v>968</v>
      </c>
    </row>
    <row r="5005" spans="2:3" ht="15">
      <c r="B5005" s="57">
        <v>37141</v>
      </c>
      <c r="C5005" s="54">
        <v>971</v>
      </c>
    </row>
    <row r="5006" spans="2:3" ht="15">
      <c r="B5006" s="57">
        <v>37140</v>
      </c>
      <c r="C5006" s="54">
        <v>955</v>
      </c>
    </row>
    <row r="5007" spans="2:3" ht="15">
      <c r="B5007" s="57">
        <v>37139</v>
      </c>
      <c r="C5007" s="54">
        <v>931</v>
      </c>
    </row>
    <row r="5008" spans="2:3" ht="15">
      <c r="B5008" s="57">
        <v>37138</v>
      </c>
      <c r="C5008" s="54">
        <v>923</v>
      </c>
    </row>
    <row r="5009" spans="2:3" ht="15">
      <c r="B5009" s="57">
        <v>37137</v>
      </c>
      <c r="C5009" s="54">
        <v>952</v>
      </c>
    </row>
    <row r="5010" spans="2:3" ht="15">
      <c r="B5010" s="57">
        <v>37134</v>
      </c>
      <c r="C5010" s="54">
        <v>952</v>
      </c>
    </row>
    <row r="5011" spans="2:3" ht="15">
      <c r="B5011" s="57">
        <v>37133</v>
      </c>
      <c r="C5011" s="54">
        <v>950</v>
      </c>
    </row>
    <row r="5012" spans="2:3" ht="15">
      <c r="B5012" s="57">
        <v>37132</v>
      </c>
      <c r="C5012" s="54">
        <v>933</v>
      </c>
    </row>
    <row r="5013" spans="2:3" ht="15">
      <c r="B5013" s="57">
        <v>37131</v>
      </c>
      <c r="C5013" s="54">
        <v>941</v>
      </c>
    </row>
    <row r="5014" spans="2:3" ht="15">
      <c r="B5014" s="57">
        <v>37130</v>
      </c>
      <c r="C5014" s="54">
        <v>953</v>
      </c>
    </row>
    <row r="5015" spans="2:3" ht="15">
      <c r="B5015" s="57">
        <v>37127</v>
      </c>
      <c r="C5015" s="54">
        <v>946</v>
      </c>
    </row>
    <row r="5016" spans="2:3" ht="15">
      <c r="B5016" s="57">
        <v>37126</v>
      </c>
      <c r="C5016" s="54">
        <v>943</v>
      </c>
    </row>
    <row r="5017" spans="2:3" ht="15">
      <c r="B5017" s="57">
        <v>37125</v>
      </c>
      <c r="C5017" s="54">
        <v>939</v>
      </c>
    </row>
    <row r="5018" spans="2:3" ht="15">
      <c r="B5018" s="57">
        <v>37124</v>
      </c>
      <c r="C5018" s="55">
        <v>1010</v>
      </c>
    </row>
    <row r="5019" spans="2:3" ht="15">
      <c r="B5019" s="57">
        <v>37123</v>
      </c>
      <c r="C5019" s="54">
        <v>989</v>
      </c>
    </row>
    <row r="5020" spans="2:3" ht="15">
      <c r="B5020" s="57">
        <v>37120</v>
      </c>
      <c r="C5020" s="54">
        <v>982</v>
      </c>
    </row>
    <row r="5021" spans="2:3" ht="15">
      <c r="B5021" s="57">
        <v>37119</v>
      </c>
      <c r="C5021" s="54">
        <v>932</v>
      </c>
    </row>
    <row r="5022" spans="2:3" ht="15">
      <c r="B5022" s="57">
        <v>37118</v>
      </c>
      <c r="C5022" s="54">
        <v>937</v>
      </c>
    </row>
    <row r="5023" spans="2:3" ht="15">
      <c r="B5023" s="57">
        <v>37117</v>
      </c>
      <c r="C5023" s="54">
        <v>943</v>
      </c>
    </row>
    <row r="5024" spans="2:3" ht="15">
      <c r="B5024" s="57">
        <v>37116</v>
      </c>
      <c r="C5024" s="54">
        <v>927</v>
      </c>
    </row>
    <row r="5025" spans="2:3" ht="15">
      <c r="B5025" s="57">
        <v>37113</v>
      </c>
      <c r="C5025" s="54">
        <v>912</v>
      </c>
    </row>
    <row r="5026" spans="2:3" ht="15">
      <c r="B5026" s="57">
        <v>37112</v>
      </c>
      <c r="C5026" s="54">
        <v>920</v>
      </c>
    </row>
    <row r="5027" spans="2:3" ht="15">
      <c r="B5027" s="57">
        <v>37111</v>
      </c>
      <c r="C5027" s="54">
        <v>904</v>
      </c>
    </row>
    <row r="5028" spans="2:3" ht="15">
      <c r="B5028" s="57">
        <v>37110</v>
      </c>
      <c r="C5028" s="54">
        <v>925</v>
      </c>
    </row>
    <row r="5029" spans="2:3" ht="15">
      <c r="B5029" s="57">
        <v>37109</v>
      </c>
      <c r="C5029" s="54">
        <v>928</v>
      </c>
    </row>
    <row r="5030" spans="2:3" ht="15">
      <c r="B5030" s="57">
        <v>37106</v>
      </c>
      <c r="C5030" s="54">
        <v>954</v>
      </c>
    </row>
    <row r="5031" spans="2:3" ht="15">
      <c r="B5031" s="57">
        <v>37105</v>
      </c>
      <c r="C5031" s="54">
        <v>949</v>
      </c>
    </row>
    <row r="5032" spans="2:3" ht="15">
      <c r="B5032" s="57">
        <v>37104</v>
      </c>
      <c r="C5032" s="54">
        <v>975</v>
      </c>
    </row>
    <row r="5033" spans="2:3" ht="15">
      <c r="B5033" s="57">
        <v>37103</v>
      </c>
      <c r="C5033" s="54">
        <v>972</v>
      </c>
    </row>
    <row r="5034" spans="2:3" ht="15">
      <c r="B5034" s="57">
        <v>37102</v>
      </c>
      <c r="C5034" s="54">
        <v>972</v>
      </c>
    </row>
    <row r="5035" spans="2:3" ht="15">
      <c r="B5035" s="57">
        <v>37099</v>
      </c>
      <c r="C5035" s="54">
        <v>975</v>
      </c>
    </row>
    <row r="5036" spans="2:3" ht="15">
      <c r="B5036" s="57">
        <v>37098</v>
      </c>
      <c r="C5036" s="54">
        <v>959</v>
      </c>
    </row>
    <row r="5037" spans="2:3" ht="15">
      <c r="B5037" s="57">
        <v>37097</v>
      </c>
      <c r="C5037" s="54">
        <v>916</v>
      </c>
    </row>
    <row r="5038" spans="2:3" ht="15">
      <c r="B5038" s="57">
        <v>37096</v>
      </c>
      <c r="C5038" s="54">
        <v>932</v>
      </c>
    </row>
    <row r="5039" spans="2:3" ht="15">
      <c r="B5039" s="57">
        <v>37095</v>
      </c>
      <c r="C5039" s="54">
        <v>921</v>
      </c>
    </row>
    <row r="5040" spans="2:3" ht="15">
      <c r="B5040" s="57">
        <v>37092</v>
      </c>
      <c r="C5040" s="54">
        <v>944</v>
      </c>
    </row>
    <row r="5041" spans="2:3" ht="15">
      <c r="B5041" s="57">
        <v>37091</v>
      </c>
      <c r="C5041" s="54">
        <v>975</v>
      </c>
    </row>
    <row r="5042" spans="2:3" ht="15">
      <c r="B5042" s="57">
        <v>37090</v>
      </c>
      <c r="C5042" s="54">
        <v>980</v>
      </c>
    </row>
    <row r="5043" spans="2:3" ht="15">
      <c r="B5043" s="57">
        <v>37089</v>
      </c>
      <c r="C5043" s="54">
        <v>940</v>
      </c>
    </row>
    <row r="5044" spans="2:3" ht="15">
      <c r="B5044" s="57">
        <v>37088</v>
      </c>
      <c r="C5044" s="55">
        <v>1004</v>
      </c>
    </row>
    <row r="5045" spans="2:3" ht="15">
      <c r="B5045" s="57">
        <v>37085</v>
      </c>
      <c r="C5045" s="54">
        <v>999</v>
      </c>
    </row>
    <row r="5046" spans="2:3" ht="15">
      <c r="B5046" s="57">
        <v>37084</v>
      </c>
      <c r="C5046" s="55">
        <v>1028</v>
      </c>
    </row>
    <row r="5047" spans="2:3" ht="15">
      <c r="B5047" s="57">
        <v>37083</v>
      </c>
      <c r="C5047" s="54">
        <v>972</v>
      </c>
    </row>
    <row r="5048" spans="2:3" ht="15">
      <c r="B5048" s="57">
        <v>37082</v>
      </c>
      <c r="C5048" s="54">
        <v>903</v>
      </c>
    </row>
    <row r="5049" spans="2:3" ht="15">
      <c r="B5049" s="57">
        <v>37081</v>
      </c>
      <c r="C5049" s="54">
        <v>887</v>
      </c>
    </row>
    <row r="5050" spans="2:3" ht="15">
      <c r="B5050" s="57">
        <v>37078</v>
      </c>
      <c r="C5050" s="54">
        <v>889</v>
      </c>
    </row>
    <row r="5051" spans="2:3" ht="15">
      <c r="B5051" s="57">
        <v>37077</v>
      </c>
      <c r="C5051" s="54">
        <v>894</v>
      </c>
    </row>
    <row r="5052" spans="2:3" ht="15">
      <c r="B5052" s="57">
        <v>37076</v>
      </c>
      <c r="C5052" s="54">
        <v>869</v>
      </c>
    </row>
    <row r="5053" spans="2:3" ht="15">
      <c r="B5053" s="57">
        <v>37075</v>
      </c>
      <c r="C5053" s="54">
        <v>852</v>
      </c>
    </row>
    <row r="5054" spans="2:3" ht="15">
      <c r="B5054" s="57">
        <v>37074</v>
      </c>
      <c r="C5054" s="54">
        <v>853</v>
      </c>
    </row>
    <row r="5055" spans="2:3" ht="15">
      <c r="B5055" s="57">
        <v>37071</v>
      </c>
      <c r="C5055" s="54">
        <v>841</v>
      </c>
    </row>
    <row r="5056" spans="2:3" ht="15">
      <c r="B5056" s="57">
        <v>37070</v>
      </c>
      <c r="C5056" s="54">
        <v>844</v>
      </c>
    </row>
    <row r="5057" spans="2:3" ht="15">
      <c r="B5057" s="57">
        <v>37069</v>
      </c>
      <c r="C5057" s="54">
        <v>847</v>
      </c>
    </row>
    <row r="5058" spans="2:3" ht="15">
      <c r="B5058" s="57">
        <v>37068</v>
      </c>
      <c r="C5058" s="54">
        <v>835</v>
      </c>
    </row>
    <row r="5059" spans="2:3" ht="15">
      <c r="B5059" s="57">
        <v>37067</v>
      </c>
      <c r="C5059" s="54">
        <v>829</v>
      </c>
    </row>
    <row r="5060" spans="2:3" ht="15">
      <c r="B5060" s="57">
        <v>37064</v>
      </c>
      <c r="C5060" s="54">
        <v>836</v>
      </c>
    </row>
    <row r="5061" spans="2:3" ht="15">
      <c r="B5061" s="57">
        <v>37063</v>
      </c>
      <c r="C5061" s="54">
        <v>843</v>
      </c>
    </row>
    <row r="5062" spans="2:3" ht="15">
      <c r="B5062" s="57">
        <v>37062</v>
      </c>
      <c r="C5062" s="54">
        <v>865</v>
      </c>
    </row>
    <row r="5063" spans="2:3" ht="15">
      <c r="B5063" s="57">
        <v>37061</v>
      </c>
      <c r="C5063" s="54">
        <v>878</v>
      </c>
    </row>
    <row r="5064" spans="2:3" ht="15">
      <c r="B5064" s="57">
        <v>37060</v>
      </c>
      <c r="C5064" s="54">
        <v>893</v>
      </c>
    </row>
    <row r="5065" spans="2:3" ht="15">
      <c r="B5065" s="57">
        <v>37057</v>
      </c>
      <c r="C5065" s="54">
        <v>842</v>
      </c>
    </row>
    <row r="5066" spans="2:3" ht="15">
      <c r="B5066" s="57">
        <v>37056</v>
      </c>
      <c r="C5066" s="54">
        <v>842</v>
      </c>
    </row>
    <row r="5067" spans="2:3" ht="15">
      <c r="B5067" s="57">
        <v>37055</v>
      </c>
      <c r="C5067" s="54">
        <v>825</v>
      </c>
    </row>
    <row r="5068" spans="2:3" ht="15">
      <c r="B5068" s="57">
        <v>37054</v>
      </c>
      <c r="C5068" s="54">
        <v>810</v>
      </c>
    </row>
    <row r="5069" spans="2:3" ht="15">
      <c r="B5069" s="57">
        <v>37053</v>
      </c>
      <c r="C5069" s="54">
        <v>794</v>
      </c>
    </row>
    <row r="5070" spans="2:3" ht="15">
      <c r="B5070" s="57">
        <v>37050</v>
      </c>
      <c r="C5070" s="54">
        <v>794</v>
      </c>
    </row>
    <row r="5071" spans="2:3" ht="15">
      <c r="B5071" s="57">
        <v>37049</v>
      </c>
      <c r="C5071" s="54">
        <v>803</v>
      </c>
    </row>
    <row r="5072" spans="2:3" ht="15">
      <c r="B5072" s="57">
        <v>37048</v>
      </c>
      <c r="C5072" s="54">
        <v>822</v>
      </c>
    </row>
    <row r="5073" spans="2:3" ht="15">
      <c r="B5073" s="57">
        <v>37047</v>
      </c>
      <c r="C5073" s="54">
        <v>804</v>
      </c>
    </row>
    <row r="5074" spans="2:3" ht="15">
      <c r="B5074" s="57">
        <v>37046</v>
      </c>
      <c r="C5074" s="54">
        <v>828</v>
      </c>
    </row>
    <row r="5075" spans="2:3" ht="15">
      <c r="B5075" s="57">
        <v>37043</v>
      </c>
      <c r="C5075" s="54">
        <v>860</v>
      </c>
    </row>
    <row r="5076" spans="2:3" ht="15">
      <c r="B5076" s="57">
        <v>37042</v>
      </c>
      <c r="C5076" s="54">
        <v>857</v>
      </c>
    </row>
    <row r="5077" spans="2:3" ht="15">
      <c r="B5077" s="57">
        <v>37041</v>
      </c>
      <c r="C5077" s="54">
        <v>860</v>
      </c>
    </row>
    <row r="5078" spans="2:3" ht="15">
      <c r="B5078" s="57">
        <v>37040</v>
      </c>
      <c r="C5078" s="54">
        <v>858</v>
      </c>
    </row>
    <row r="5079" spans="2:3" ht="15">
      <c r="B5079" s="57">
        <v>37039</v>
      </c>
      <c r="C5079" s="54">
        <v>853</v>
      </c>
    </row>
    <row r="5080" spans="2:3" ht="15">
      <c r="B5080" s="57">
        <v>37036</v>
      </c>
      <c r="C5080" s="54">
        <v>853</v>
      </c>
    </row>
    <row r="5081" spans="2:3" ht="15">
      <c r="B5081" s="57">
        <v>37035</v>
      </c>
      <c r="C5081" s="54">
        <v>836</v>
      </c>
    </row>
    <row r="5082" spans="2:3" ht="15">
      <c r="B5082" s="57">
        <v>37034</v>
      </c>
      <c r="C5082" s="54">
        <v>834</v>
      </c>
    </row>
    <row r="5083" spans="2:3" ht="15">
      <c r="B5083" s="57">
        <v>37033</v>
      </c>
      <c r="C5083" s="54">
        <v>817</v>
      </c>
    </row>
    <row r="5084" spans="2:3" ht="15">
      <c r="B5084" s="57">
        <v>37032</v>
      </c>
      <c r="C5084" s="54">
        <v>817</v>
      </c>
    </row>
    <row r="5085" spans="2:3" ht="15">
      <c r="B5085" s="57">
        <v>37029</v>
      </c>
      <c r="C5085" s="54">
        <v>820</v>
      </c>
    </row>
    <row r="5086" spans="2:3" ht="15">
      <c r="B5086" s="57">
        <v>37028</v>
      </c>
      <c r="C5086" s="54">
        <v>827</v>
      </c>
    </row>
    <row r="5087" spans="2:3" ht="15">
      <c r="B5087" s="57">
        <v>37027</v>
      </c>
      <c r="C5087" s="54">
        <v>830</v>
      </c>
    </row>
    <row r="5088" spans="2:3" ht="15">
      <c r="B5088" s="57">
        <v>37026</v>
      </c>
      <c r="C5088" s="54">
        <v>856</v>
      </c>
    </row>
    <row r="5089" spans="2:3" ht="15">
      <c r="B5089" s="57">
        <v>37025</v>
      </c>
      <c r="C5089" s="54">
        <v>859</v>
      </c>
    </row>
    <row r="5090" spans="2:3" ht="15">
      <c r="B5090" s="57">
        <v>37022</v>
      </c>
      <c r="C5090" s="54">
        <v>836</v>
      </c>
    </row>
    <row r="5091" spans="2:3" ht="15">
      <c r="B5091" s="57">
        <v>37021</v>
      </c>
      <c r="C5091" s="54">
        <v>827</v>
      </c>
    </row>
    <row r="5092" spans="2:3" ht="15">
      <c r="B5092" s="57">
        <v>37020</v>
      </c>
      <c r="C5092" s="54">
        <v>833</v>
      </c>
    </row>
    <row r="5093" spans="2:3" ht="15">
      <c r="B5093" s="57">
        <v>37019</v>
      </c>
      <c r="C5093" s="54">
        <v>819</v>
      </c>
    </row>
    <row r="5094" spans="2:3" ht="15">
      <c r="B5094" s="57">
        <v>37018</v>
      </c>
      <c r="C5094" s="54">
        <v>812</v>
      </c>
    </row>
    <row r="5095" spans="2:3" ht="15">
      <c r="B5095" s="57">
        <v>37015</v>
      </c>
      <c r="C5095" s="54">
        <v>812</v>
      </c>
    </row>
    <row r="5096" spans="2:3" ht="15">
      <c r="B5096" s="57">
        <v>37014</v>
      </c>
      <c r="C5096" s="54">
        <v>824</v>
      </c>
    </row>
    <row r="5097" spans="2:3" ht="15">
      <c r="B5097" s="57">
        <v>37013</v>
      </c>
      <c r="C5097" s="54">
        <v>837</v>
      </c>
    </row>
    <row r="5098" spans="2:3" ht="15">
      <c r="B5098" s="57">
        <v>37012</v>
      </c>
      <c r="C5098" s="54">
        <v>823</v>
      </c>
    </row>
    <row r="5099" spans="2:3" ht="15">
      <c r="B5099" s="57">
        <v>37011</v>
      </c>
      <c r="C5099" s="54">
        <v>821</v>
      </c>
    </row>
    <row r="5100" spans="2:3" ht="15">
      <c r="B5100" s="57">
        <v>37008</v>
      </c>
      <c r="C5100" s="54">
        <v>810</v>
      </c>
    </row>
    <row r="5101" spans="2:3" ht="15">
      <c r="B5101" s="57">
        <v>37007</v>
      </c>
      <c r="C5101" s="54">
        <v>853</v>
      </c>
    </row>
    <row r="5102" spans="2:3" ht="15">
      <c r="B5102" s="57">
        <v>37006</v>
      </c>
      <c r="C5102" s="54">
        <v>864</v>
      </c>
    </row>
    <row r="5103" spans="2:3" ht="15">
      <c r="B5103" s="57">
        <v>37005</v>
      </c>
      <c r="C5103" s="54">
        <v>880</v>
      </c>
    </row>
    <row r="5104" spans="2:3" ht="15">
      <c r="B5104" s="57">
        <v>37004</v>
      </c>
      <c r="C5104" s="54">
        <v>898</v>
      </c>
    </row>
    <row r="5105" spans="2:3" ht="15">
      <c r="B5105" s="57">
        <v>37001</v>
      </c>
      <c r="C5105" s="54">
        <v>839</v>
      </c>
    </row>
    <row r="5106" spans="2:3" ht="15">
      <c r="B5106" s="57">
        <v>37000</v>
      </c>
      <c r="C5106" s="54">
        <v>800</v>
      </c>
    </row>
    <row r="5107" spans="2:3" ht="15">
      <c r="B5107" s="57">
        <v>36999</v>
      </c>
      <c r="C5107" s="54">
        <v>780</v>
      </c>
    </row>
    <row r="5108" spans="2:3" ht="15">
      <c r="B5108" s="57">
        <v>36998</v>
      </c>
      <c r="C5108" s="54">
        <v>784</v>
      </c>
    </row>
    <row r="5109" spans="2:3" ht="15">
      <c r="B5109" s="57">
        <v>36997</v>
      </c>
      <c r="C5109" s="54">
        <v>786</v>
      </c>
    </row>
    <row r="5110" spans="2:3" ht="15">
      <c r="B5110" s="57">
        <v>36993</v>
      </c>
      <c r="C5110" s="54">
        <v>761</v>
      </c>
    </row>
    <row r="5111" spans="2:3" ht="15">
      <c r="B5111" s="57">
        <v>36992</v>
      </c>
      <c r="C5111" s="54">
        <v>761</v>
      </c>
    </row>
    <row r="5112" spans="2:3" ht="15">
      <c r="B5112" s="57">
        <v>36991</v>
      </c>
      <c r="C5112" s="54">
        <v>764</v>
      </c>
    </row>
    <row r="5113" spans="2:3" ht="15">
      <c r="B5113" s="57">
        <v>36990</v>
      </c>
      <c r="C5113" s="54">
        <v>774</v>
      </c>
    </row>
    <row r="5114" spans="2:3" ht="15">
      <c r="B5114" s="57">
        <v>36987</v>
      </c>
      <c r="C5114" s="54">
        <v>792</v>
      </c>
    </row>
    <row r="5115" spans="2:3" ht="15">
      <c r="B5115" s="57">
        <v>36986</v>
      </c>
      <c r="C5115" s="54">
        <v>793</v>
      </c>
    </row>
    <row r="5116" spans="2:3" ht="15">
      <c r="B5116" s="57">
        <v>36985</v>
      </c>
      <c r="C5116" s="54">
        <v>807</v>
      </c>
    </row>
    <row r="5117" spans="2:3" ht="15">
      <c r="B5117" s="57">
        <v>36984</v>
      </c>
      <c r="C5117" s="54">
        <v>813</v>
      </c>
    </row>
    <row r="5118" spans="2:3" ht="15">
      <c r="B5118" s="57">
        <v>36983</v>
      </c>
      <c r="C5118" s="54">
        <v>810</v>
      </c>
    </row>
    <row r="5119" spans="2:3" ht="15">
      <c r="B5119" s="57">
        <v>36980</v>
      </c>
      <c r="C5119" s="54">
        <v>814</v>
      </c>
    </row>
    <row r="5120" spans="2:3" ht="15">
      <c r="B5120" s="57">
        <v>36979</v>
      </c>
      <c r="C5120" s="54">
        <v>808</v>
      </c>
    </row>
    <row r="5121" spans="2:3" ht="15">
      <c r="B5121" s="57">
        <v>36978</v>
      </c>
      <c r="C5121" s="54">
        <v>788</v>
      </c>
    </row>
    <row r="5122" spans="2:3" ht="15">
      <c r="B5122" s="57">
        <v>36977</v>
      </c>
      <c r="C5122" s="54">
        <v>788</v>
      </c>
    </row>
    <row r="5123" spans="2:3" ht="15">
      <c r="B5123" s="57">
        <v>36976</v>
      </c>
      <c r="C5123" s="54">
        <v>810</v>
      </c>
    </row>
    <row r="5124" spans="2:3" ht="15">
      <c r="B5124" s="57">
        <v>36973</v>
      </c>
      <c r="C5124" s="54">
        <v>853</v>
      </c>
    </row>
    <row r="5125" spans="2:3" ht="15">
      <c r="B5125" s="57">
        <v>36972</v>
      </c>
      <c r="C5125" s="54">
        <v>831</v>
      </c>
    </row>
    <row r="5126" spans="2:3" ht="15">
      <c r="B5126" s="57">
        <v>36971</v>
      </c>
      <c r="C5126" s="54">
        <v>785</v>
      </c>
    </row>
    <row r="5127" spans="2:3" ht="15">
      <c r="B5127" s="57">
        <v>36970</v>
      </c>
      <c r="C5127" s="54">
        <v>790</v>
      </c>
    </row>
    <row r="5128" spans="2:3" ht="15">
      <c r="B5128" s="57">
        <v>36969</v>
      </c>
      <c r="C5128" s="54">
        <v>797</v>
      </c>
    </row>
    <row r="5129" spans="2:3" ht="15">
      <c r="B5129" s="57">
        <v>36966</v>
      </c>
      <c r="C5129" s="54">
        <v>775</v>
      </c>
    </row>
    <row r="5130" spans="2:3" ht="15">
      <c r="B5130" s="57">
        <v>36965</v>
      </c>
      <c r="C5130" s="54">
        <v>758</v>
      </c>
    </row>
    <row r="5131" spans="2:3" ht="15">
      <c r="B5131" s="57">
        <v>36964</v>
      </c>
      <c r="C5131" s="54">
        <v>744</v>
      </c>
    </row>
    <row r="5132" spans="2:3" ht="15">
      <c r="B5132" s="57">
        <v>36963</v>
      </c>
      <c r="C5132" s="54">
        <v>734</v>
      </c>
    </row>
    <row r="5133" spans="2:3" ht="15">
      <c r="B5133" s="57">
        <v>36962</v>
      </c>
      <c r="C5133" s="54">
        <v>728</v>
      </c>
    </row>
    <row r="5134" spans="2:3" ht="15">
      <c r="B5134" s="57">
        <v>36959</v>
      </c>
      <c r="C5134" s="54">
        <v>711</v>
      </c>
    </row>
    <row r="5135" spans="2:3" ht="15">
      <c r="B5135" s="57">
        <v>36958</v>
      </c>
      <c r="C5135" s="54">
        <v>721</v>
      </c>
    </row>
    <row r="5136" spans="2:3" ht="15">
      <c r="B5136" s="57">
        <v>36957</v>
      </c>
      <c r="C5136" s="54">
        <v>713</v>
      </c>
    </row>
    <row r="5137" spans="2:3" ht="15">
      <c r="B5137" s="57">
        <v>36956</v>
      </c>
      <c r="C5137" s="54">
        <v>714</v>
      </c>
    </row>
    <row r="5138" spans="2:3" ht="15">
      <c r="B5138" s="57">
        <v>36955</v>
      </c>
      <c r="C5138" s="54">
        <v>718</v>
      </c>
    </row>
    <row r="5139" spans="2:3" ht="15">
      <c r="B5139" s="57">
        <v>36952</v>
      </c>
      <c r="C5139" s="54">
        <v>729</v>
      </c>
    </row>
    <row r="5140" spans="2:3" ht="15">
      <c r="B5140" s="57">
        <v>36951</v>
      </c>
      <c r="C5140" s="54">
        <v>742</v>
      </c>
    </row>
    <row r="5141" spans="2:3" ht="15">
      <c r="B5141" s="57">
        <v>36950</v>
      </c>
      <c r="C5141" s="54">
        <v>753</v>
      </c>
    </row>
    <row r="5142" spans="2:3" ht="15">
      <c r="B5142" s="57">
        <v>36949</v>
      </c>
      <c r="C5142" s="54">
        <v>745</v>
      </c>
    </row>
    <row r="5143" spans="2:3" ht="15">
      <c r="B5143" s="57">
        <v>36948</v>
      </c>
      <c r="C5143" s="54">
        <v>728</v>
      </c>
    </row>
    <row r="5144" spans="2:3" ht="15">
      <c r="B5144" s="57">
        <v>36945</v>
      </c>
      <c r="C5144" s="54">
        <v>731</v>
      </c>
    </row>
    <row r="5145" spans="2:3" ht="15">
      <c r="B5145" s="57">
        <v>36944</v>
      </c>
      <c r="C5145" s="54">
        <v>728</v>
      </c>
    </row>
    <row r="5146" spans="2:3" ht="15">
      <c r="B5146" s="57">
        <v>36943</v>
      </c>
      <c r="C5146" s="54">
        <v>735</v>
      </c>
    </row>
    <row r="5147" spans="2:3" ht="15">
      <c r="B5147" s="57">
        <v>36942</v>
      </c>
      <c r="C5147" s="54">
        <v>715</v>
      </c>
    </row>
    <row r="5148" spans="2:3" ht="15">
      <c r="B5148" s="57">
        <v>36941</v>
      </c>
      <c r="C5148" s="54">
        <v>698</v>
      </c>
    </row>
    <row r="5149" spans="2:3" ht="15">
      <c r="B5149" s="57">
        <v>36938</v>
      </c>
      <c r="C5149" s="54">
        <v>692</v>
      </c>
    </row>
    <row r="5150" spans="2:3" ht="15">
      <c r="B5150" s="57">
        <v>36937</v>
      </c>
      <c r="C5150" s="54">
        <v>680</v>
      </c>
    </row>
    <row r="5151" spans="2:3" ht="15">
      <c r="B5151" s="57">
        <v>36936</v>
      </c>
      <c r="C5151" s="54">
        <v>689</v>
      </c>
    </row>
    <row r="5152" spans="2:3" ht="15">
      <c r="B5152" s="57">
        <v>36935</v>
      </c>
      <c r="C5152" s="54">
        <v>693</v>
      </c>
    </row>
    <row r="5153" spans="2:3" ht="15">
      <c r="B5153" s="57">
        <v>36934</v>
      </c>
      <c r="C5153" s="54">
        <v>694</v>
      </c>
    </row>
    <row r="5154" spans="2:3" ht="15">
      <c r="B5154" s="57">
        <v>36931</v>
      </c>
      <c r="C5154" s="54">
        <v>696</v>
      </c>
    </row>
    <row r="5155" spans="2:3" ht="15">
      <c r="B5155" s="57">
        <v>36930</v>
      </c>
      <c r="C5155" s="54">
        <v>689</v>
      </c>
    </row>
    <row r="5156" spans="2:3" ht="15">
      <c r="B5156" s="57">
        <v>36929</v>
      </c>
      <c r="C5156" s="54">
        <v>700</v>
      </c>
    </row>
    <row r="5157" spans="2:3" ht="15">
      <c r="B5157" s="57">
        <v>36928</v>
      </c>
      <c r="C5157" s="54">
        <v>693</v>
      </c>
    </row>
    <row r="5158" spans="2:3" ht="15">
      <c r="B5158" s="57">
        <v>36927</v>
      </c>
      <c r="C5158" s="54">
        <v>702</v>
      </c>
    </row>
    <row r="5159" spans="2:3" ht="15">
      <c r="B5159" s="57">
        <v>36924</v>
      </c>
      <c r="C5159" s="54">
        <v>687</v>
      </c>
    </row>
    <row r="5160" spans="2:3" ht="15">
      <c r="B5160" s="57">
        <v>36923</v>
      </c>
      <c r="C5160" s="54">
        <v>687</v>
      </c>
    </row>
    <row r="5161" spans="2:3" ht="15">
      <c r="B5161" s="57">
        <v>36922</v>
      </c>
      <c r="C5161" s="54">
        <v>677</v>
      </c>
    </row>
    <row r="5162" spans="2:3" ht="15">
      <c r="B5162" s="57">
        <v>36921</v>
      </c>
      <c r="C5162" s="54">
        <v>680</v>
      </c>
    </row>
    <row r="5163" spans="2:3" ht="15">
      <c r="B5163" s="57">
        <v>36920</v>
      </c>
      <c r="C5163" s="54">
        <v>668</v>
      </c>
    </row>
    <row r="5164" spans="2:3" ht="15">
      <c r="B5164" s="57">
        <v>36917</v>
      </c>
      <c r="C5164" s="54">
        <v>683</v>
      </c>
    </row>
    <row r="5165" spans="2:3" ht="15">
      <c r="B5165" s="57">
        <v>36916</v>
      </c>
      <c r="C5165" s="54">
        <v>699</v>
      </c>
    </row>
    <row r="5166" spans="2:3" ht="15">
      <c r="B5166" s="57">
        <v>36915</v>
      </c>
      <c r="C5166" s="54">
        <v>694</v>
      </c>
    </row>
    <row r="5167" spans="2:3" ht="15">
      <c r="B5167" s="57">
        <v>36914</v>
      </c>
      <c r="C5167" s="54">
        <v>697</v>
      </c>
    </row>
    <row r="5168" spans="2:3" ht="15">
      <c r="B5168" s="57">
        <v>36913</v>
      </c>
      <c r="C5168" s="54">
        <v>708</v>
      </c>
    </row>
    <row r="5169" spans="2:3" ht="15">
      <c r="B5169" s="57">
        <v>36910</v>
      </c>
      <c r="C5169" s="54">
        <v>717</v>
      </c>
    </row>
    <row r="5170" spans="2:3" ht="15">
      <c r="B5170" s="57">
        <v>36909</v>
      </c>
      <c r="C5170" s="54">
        <v>726</v>
      </c>
    </row>
    <row r="5171" spans="2:3" ht="15">
      <c r="B5171" s="57">
        <v>36908</v>
      </c>
      <c r="C5171" s="54">
        <v>729</v>
      </c>
    </row>
    <row r="5172" spans="2:3" ht="15">
      <c r="B5172" s="57">
        <v>36907</v>
      </c>
      <c r="C5172" s="54">
        <v>732</v>
      </c>
    </row>
    <row r="5173" spans="2:3" ht="15">
      <c r="B5173" s="57">
        <v>36906</v>
      </c>
      <c r="C5173" s="54">
        <v>723</v>
      </c>
    </row>
    <row r="5174" spans="2:3" ht="15">
      <c r="B5174" s="57">
        <v>36903</v>
      </c>
      <c r="C5174" s="54">
        <v>728</v>
      </c>
    </row>
    <row r="5175" spans="2:3" ht="15">
      <c r="B5175" s="57">
        <v>36902</v>
      </c>
      <c r="C5175" s="54">
        <v>739</v>
      </c>
    </row>
    <row r="5176" spans="2:3" ht="15">
      <c r="B5176" s="57">
        <v>36901</v>
      </c>
      <c r="C5176" s="54">
        <v>748</v>
      </c>
    </row>
    <row r="5177" spans="2:3" ht="15">
      <c r="B5177" s="57">
        <v>36900</v>
      </c>
      <c r="C5177" s="54">
        <v>750</v>
      </c>
    </row>
    <row r="5178" spans="2:3" ht="15">
      <c r="B5178" s="57">
        <v>36899</v>
      </c>
      <c r="C5178" s="54">
        <v>751</v>
      </c>
    </row>
    <row r="5179" spans="2:3" ht="15">
      <c r="B5179" s="57">
        <v>36896</v>
      </c>
      <c r="C5179" s="54">
        <v>740</v>
      </c>
    </row>
    <row r="5180" spans="2:3" ht="15">
      <c r="B5180" s="57">
        <v>36895</v>
      </c>
      <c r="C5180" s="54">
        <v>737</v>
      </c>
    </row>
    <row r="5181" spans="2:3" ht="15">
      <c r="B5181" s="57">
        <v>36894</v>
      </c>
      <c r="C5181" s="54">
        <v>738</v>
      </c>
    </row>
    <row r="5182" spans="2:3" ht="15">
      <c r="B5182" s="57">
        <v>36893</v>
      </c>
      <c r="C5182" s="54">
        <v>762</v>
      </c>
    </row>
    <row r="5183" spans="2:3" ht="15">
      <c r="B5183" s="57">
        <v>36889</v>
      </c>
      <c r="C5183" s="54">
        <v>749</v>
      </c>
    </row>
    <row r="5184" spans="2:3" ht="15">
      <c r="B5184" s="57">
        <v>36888</v>
      </c>
      <c r="C5184" s="54">
        <v>744</v>
      </c>
    </row>
    <row r="5185" spans="2:3" ht="15">
      <c r="B5185" s="57">
        <v>36887</v>
      </c>
      <c r="C5185" s="54">
        <v>754</v>
      </c>
    </row>
    <row r="5186" spans="2:3" ht="15">
      <c r="B5186" s="57">
        <v>36886</v>
      </c>
      <c r="C5186" s="54">
        <v>760</v>
      </c>
    </row>
    <row r="5187" spans="2:3" ht="15">
      <c r="B5187" s="57">
        <v>36882</v>
      </c>
      <c r="C5187" s="54">
        <v>765</v>
      </c>
    </row>
    <row r="5188" spans="2:3" ht="15">
      <c r="B5188" s="57">
        <v>36881</v>
      </c>
      <c r="C5188" s="54">
        <v>773</v>
      </c>
    </row>
    <row r="5189" spans="2:3" ht="15">
      <c r="B5189" s="57">
        <v>36880</v>
      </c>
      <c r="C5189" s="54">
        <v>778</v>
      </c>
    </row>
    <row r="5190" spans="2:3" ht="15">
      <c r="B5190" s="57">
        <v>36879</v>
      </c>
      <c r="C5190" s="54">
        <v>761</v>
      </c>
    </row>
    <row r="5191" spans="2:3" ht="15">
      <c r="B5191" s="57">
        <v>36878</v>
      </c>
      <c r="C5191" s="54">
        <v>779</v>
      </c>
    </row>
    <row r="5192" spans="2:3" ht="15">
      <c r="B5192" s="57">
        <v>36875</v>
      </c>
      <c r="C5192" s="54">
        <v>781</v>
      </c>
    </row>
    <row r="5193" spans="2:3" ht="15">
      <c r="B5193" s="57">
        <v>36874</v>
      </c>
      <c r="C5193" s="54">
        <v>778</v>
      </c>
    </row>
    <row r="5194" spans="2:3" ht="15">
      <c r="B5194" s="57">
        <v>36873</v>
      </c>
      <c r="C5194" s="54">
        <v>771</v>
      </c>
    </row>
    <row r="5195" spans="2:3" ht="15">
      <c r="B5195" s="57">
        <v>36872</v>
      </c>
      <c r="C5195" s="54">
        <v>768</v>
      </c>
    </row>
    <row r="5196" spans="2:3" ht="15">
      <c r="B5196" s="57">
        <v>36871</v>
      </c>
      <c r="C5196" s="54">
        <v>759</v>
      </c>
    </row>
    <row r="5197" spans="2:3" ht="15">
      <c r="B5197" s="57">
        <v>36868</v>
      </c>
      <c r="C5197" s="54">
        <v>763</v>
      </c>
    </row>
    <row r="5198" spans="2:3" ht="15">
      <c r="B5198" s="57">
        <v>36867</v>
      </c>
      <c r="C5198" s="54">
        <v>782</v>
      </c>
    </row>
    <row r="5199" spans="2:3" ht="15">
      <c r="B5199" s="57">
        <v>36866</v>
      </c>
      <c r="C5199" s="54">
        <v>789</v>
      </c>
    </row>
    <row r="5200" spans="2:3" ht="15">
      <c r="B5200" s="57">
        <v>36865</v>
      </c>
      <c r="C5200" s="54">
        <v>794</v>
      </c>
    </row>
    <row r="5201" spans="2:3" ht="15">
      <c r="B5201" s="57">
        <v>36864</v>
      </c>
      <c r="C5201" s="54">
        <v>810</v>
      </c>
    </row>
    <row r="5202" spans="2:3" ht="15">
      <c r="B5202" s="57">
        <v>36861</v>
      </c>
      <c r="C5202" s="54">
        <v>810</v>
      </c>
    </row>
    <row r="5203" spans="2:3" ht="15">
      <c r="B5203" s="57">
        <v>36860</v>
      </c>
      <c r="C5203" s="54">
        <v>829</v>
      </c>
    </row>
    <row r="5204" spans="2:3" ht="15">
      <c r="B5204" s="57">
        <v>36859</v>
      </c>
      <c r="C5204" s="54">
        <v>800</v>
      </c>
    </row>
    <row r="5205" spans="2:3" ht="15">
      <c r="B5205" s="57">
        <v>36858</v>
      </c>
      <c r="C5205" s="54">
        <v>808</v>
      </c>
    </row>
    <row r="5206" spans="2:3" ht="15">
      <c r="B5206" s="57">
        <v>36857</v>
      </c>
      <c r="C5206" s="54">
        <v>794</v>
      </c>
    </row>
    <row r="5207" spans="2:3" ht="15">
      <c r="B5207" s="57">
        <v>36854</v>
      </c>
      <c r="C5207" s="54">
        <v>796</v>
      </c>
    </row>
    <row r="5208" spans="2:3" ht="15">
      <c r="B5208" s="57">
        <v>36853</v>
      </c>
      <c r="C5208" s="54">
        <v>795</v>
      </c>
    </row>
    <row r="5209" spans="2:3" ht="15">
      <c r="B5209" s="57">
        <v>36852</v>
      </c>
      <c r="C5209" s="54">
        <v>798</v>
      </c>
    </row>
    <row r="5210" spans="2:3" ht="15">
      <c r="B5210" s="57">
        <v>36851</v>
      </c>
      <c r="C5210" s="54">
        <v>775</v>
      </c>
    </row>
    <row r="5211" spans="2:3" ht="15">
      <c r="B5211" s="57">
        <v>36850</v>
      </c>
      <c r="C5211" s="54">
        <v>776</v>
      </c>
    </row>
    <row r="5212" spans="2:3" ht="15">
      <c r="B5212" s="57">
        <v>36847</v>
      </c>
      <c r="C5212" s="54">
        <v>794</v>
      </c>
    </row>
    <row r="5213" spans="2:3" ht="15">
      <c r="B5213" s="57">
        <v>36846</v>
      </c>
      <c r="C5213" s="54">
        <v>792</v>
      </c>
    </row>
    <row r="5214" spans="2:3" ht="15">
      <c r="B5214" s="57">
        <v>36845</v>
      </c>
      <c r="C5214" s="54">
        <v>794</v>
      </c>
    </row>
    <row r="5215" spans="2:3" ht="15">
      <c r="B5215" s="57">
        <v>36844</v>
      </c>
      <c r="C5215" s="54">
        <v>800</v>
      </c>
    </row>
    <row r="5216" spans="2:3" ht="15">
      <c r="B5216" s="57">
        <v>36843</v>
      </c>
      <c r="C5216" s="54">
        <v>810</v>
      </c>
    </row>
    <row r="5217" spans="2:3" ht="15">
      <c r="B5217" s="57">
        <v>36840</v>
      </c>
      <c r="C5217" s="54">
        <v>812</v>
      </c>
    </row>
    <row r="5218" spans="2:3" ht="15">
      <c r="B5218" s="57">
        <v>36839</v>
      </c>
      <c r="C5218" s="54">
        <v>833</v>
      </c>
    </row>
    <row r="5219" spans="2:3" ht="15">
      <c r="B5219" s="57">
        <v>36838</v>
      </c>
      <c r="C5219" s="54">
        <v>818</v>
      </c>
    </row>
    <row r="5220" spans="2:3" ht="15">
      <c r="B5220" s="57">
        <v>36837</v>
      </c>
      <c r="C5220" s="54">
        <v>799</v>
      </c>
    </row>
    <row r="5221" spans="2:3" ht="15">
      <c r="B5221" s="57">
        <v>36836</v>
      </c>
      <c r="C5221" s="54">
        <v>776</v>
      </c>
    </row>
    <row r="5222" spans="2:3" ht="15">
      <c r="B5222" s="57">
        <v>36833</v>
      </c>
      <c r="C5222" s="54">
        <v>775</v>
      </c>
    </row>
    <row r="5223" spans="2:3" ht="15">
      <c r="B5223" s="57">
        <v>36832</v>
      </c>
      <c r="C5223" s="54">
        <v>753</v>
      </c>
    </row>
    <row r="5224" spans="2:3" ht="15">
      <c r="B5224" s="57">
        <v>36831</v>
      </c>
      <c r="C5224" s="54">
        <v>772</v>
      </c>
    </row>
    <row r="5225" spans="2:3" ht="15">
      <c r="B5225" s="57">
        <v>36830</v>
      </c>
      <c r="C5225" s="54">
        <v>758</v>
      </c>
    </row>
    <row r="5226" spans="2:3" ht="15">
      <c r="B5226" s="57">
        <v>36829</v>
      </c>
      <c r="C5226" s="54">
        <v>776</v>
      </c>
    </row>
    <row r="5227" spans="2:3" ht="15">
      <c r="B5227" s="57">
        <v>36826</v>
      </c>
      <c r="C5227" s="54">
        <v>792</v>
      </c>
    </row>
    <row r="5228" spans="2:3" ht="15">
      <c r="B5228" s="57">
        <v>36825</v>
      </c>
      <c r="C5228" s="54">
        <v>811</v>
      </c>
    </row>
    <row r="5229" spans="2:3" ht="15">
      <c r="B5229" s="57">
        <v>36824</v>
      </c>
      <c r="C5229" s="54">
        <v>807</v>
      </c>
    </row>
    <row r="5230" spans="2:3" ht="15">
      <c r="B5230" s="57">
        <v>36823</v>
      </c>
      <c r="C5230" s="54">
        <v>792</v>
      </c>
    </row>
    <row r="5231" spans="2:3" ht="15">
      <c r="B5231" s="57">
        <v>36822</v>
      </c>
      <c r="C5231" s="54">
        <v>791</v>
      </c>
    </row>
    <row r="5232" spans="2:3" ht="15">
      <c r="B5232" s="57">
        <v>36819</v>
      </c>
      <c r="C5232" s="54">
        <v>771</v>
      </c>
    </row>
    <row r="5233" spans="2:3" ht="15">
      <c r="B5233" s="57">
        <v>36818</v>
      </c>
      <c r="C5233" s="54">
        <v>772</v>
      </c>
    </row>
    <row r="5234" spans="2:3" ht="15">
      <c r="B5234" s="57">
        <v>36817</v>
      </c>
      <c r="C5234" s="54">
        <v>779</v>
      </c>
    </row>
    <row r="5235" spans="2:3" ht="15">
      <c r="B5235" s="57">
        <v>36816</v>
      </c>
      <c r="C5235" s="54">
        <v>776</v>
      </c>
    </row>
    <row r="5236" spans="2:3" ht="15">
      <c r="B5236" s="57">
        <v>36815</v>
      </c>
      <c r="C5236" s="54">
        <v>742</v>
      </c>
    </row>
    <row r="5237" spans="2:3" ht="15">
      <c r="B5237" s="57">
        <v>36812</v>
      </c>
      <c r="C5237" s="54">
        <v>744</v>
      </c>
    </row>
    <row r="5238" spans="2:3" ht="15">
      <c r="B5238" s="57">
        <v>36811</v>
      </c>
      <c r="C5238" s="54">
        <v>741</v>
      </c>
    </row>
    <row r="5239" spans="2:3" ht="15">
      <c r="B5239" s="57">
        <v>36810</v>
      </c>
      <c r="C5239" s="54">
        <v>712</v>
      </c>
    </row>
    <row r="5240" spans="2:3" ht="15">
      <c r="B5240" s="57">
        <v>36809</v>
      </c>
      <c r="C5240" s="54">
        <v>701</v>
      </c>
    </row>
    <row r="5241" spans="2:3" ht="15">
      <c r="B5241" s="57">
        <v>36808</v>
      </c>
      <c r="C5241" s="54">
        <v>704</v>
      </c>
    </row>
    <row r="5242" spans="2:3" ht="15">
      <c r="B5242" s="57">
        <v>36805</v>
      </c>
      <c r="C5242" s="54">
        <v>701</v>
      </c>
    </row>
    <row r="5243" spans="2:3" ht="15">
      <c r="B5243" s="57">
        <v>36804</v>
      </c>
      <c r="C5243" s="54">
        <v>687</v>
      </c>
    </row>
    <row r="5244" spans="2:3" ht="15">
      <c r="B5244" s="57">
        <v>36803</v>
      </c>
      <c r="C5244" s="54">
        <v>687</v>
      </c>
    </row>
    <row r="5245" spans="2:3" ht="15">
      <c r="B5245" s="57">
        <v>36802</v>
      </c>
      <c r="C5245" s="54">
        <v>694</v>
      </c>
    </row>
    <row r="5246" spans="2:3" ht="15">
      <c r="B5246" s="57">
        <v>36801</v>
      </c>
      <c r="C5246" s="54">
        <v>714</v>
      </c>
    </row>
    <row r="5247" spans="2:3" ht="15">
      <c r="B5247" s="57">
        <v>36798</v>
      </c>
      <c r="C5247" s="54">
        <v>705</v>
      </c>
    </row>
    <row r="5248" spans="2:3" ht="15">
      <c r="B5248" s="57">
        <v>36797</v>
      </c>
      <c r="C5248" s="54">
        <v>705</v>
      </c>
    </row>
    <row r="5249" spans="2:3" ht="15">
      <c r="B5249" s="57">
        <v>36796</v>
      </c>
      <c r="C5249" s="54">
        <v>711</v>
      </c>
    </row>
    <row r="5250" spans="2:3" ht="15">
      <c r="B5250" s="57">
        <v>36795</v>
      </c>
      <c r="C5250" s="54">
        <v>721</v>
      </c>
    </row>
    <row r="5251" spans="2:3" ht="15">
      <c r="B5251" s="57">
        <v>36794</v>
      </c>
      <c r="C5251" s="54">
        <v>716</v>
      </c>
    </row>
    <row r="5252" spans="2:3" ht="15">
      <c r="B5252" s="57">
        <v>36791</v>
      </c>
      <c r="C5252" s="54">
        <v>723</v>
      </c>
    </row>
    <row r="5253" spans="2:3" ht="15">
      <c r="B5253" s="57">
        <v>36790</v>
      </c>
      <c r="C5253" s="54">
        <v>726</v>
      </c>
    </row>
    <row r="5254" spans="2:3" ht="15">
      <c r="B5254" s="57">
        <v>36789</v>
      </c>
      <c r="C5254" s="54">
        <v>730</v>
      </c>
    </row>
    <row r="5255" spans="2:3" ht="15">
      <c r="B5255" s="57">
        <v>36788</v>
      </c>
      <c r="C5255" s="54">
        <v>717</v>
      </c>
    </row>
    <row r="5256" spans="2:3" ht="15">
      <c r="B5256" s="57">
        <v>36787</v>
      </c>
      <c r="C5256" s="54">
        <v>727</v>
      </c>
    </row>
    <row r="5257" spans="2:3" ht="15">
      <c r="B5257" s="57">
        <v>36784</v>
      </c>
      <c r="C5257" s="54">
        <v>702</v>
      </c>
    </row>
    <row r="5258" spans="2:3" ht="15">
      <c r="B5258" s="57">
        <v>36783</v>
      </c>
      <c r="C5258" s="54">
        <v>693</v>
      </c>
    </row>
    <row r="5259" spans="2:3" ht="15">
      <c r="B5259" s="57">
        <v>36782</v>
      </c>
      <c r="C5259" s="54">
        <v>696</v>
      </c>
    </row>
    <row r="5260" spans="2:3" ht="15">
      <c r="B5260" s="57">
        <v>36781</v>
      </c>
      <c r="C5260" s="54">
        <v>689</v>
      </c>
    </row>
    <row r="5261" spans="2:3" ht="15">
      <c r="B5261" s="57">
        <v>36780</v>
      </c>
      <c r="C5261" s="54">
        <v>679</v>
      </c>
    </row>
    <row r="5262" spans="2:3" ht="15">
      <c r="B5262" s="57">
        <v>36777</v>
      </c>
      <c r="C5262" s="54">
        <v>675</v>
      </c>
    </row>
    <row r="5263" spans="2:3" ht="15">
      <c r="B5263" s="57">
        <v>36776</v>
      </c>
      <c r="C5263" s="54">
        <v>670</v>
      </c>
    </row>
    <row r="5264" spans="2:3" ht="15">
      <c r="B5264" s="57">
        <v>36775</v>
      </c>
      <c r="C5264" s="54">
        <v>662</v>
      </c>
    </row>
    <row r="5265" spans="2:3" ht="15">
      <c r="B5265" s="57">
        <v>36774</v>
      </c>
      <c r="C5265" s="54">
        <v>669</v>
      </c>
    </row>
    <row r="5266" spans="2:3" ht="15">
      <c r="B5266" s="57">
        <v>36773</v>
      </c>
      <c r="C5266" s="54">
        <v>665</v>
      </c>
    </row>
    <row r="5267" spans="2:3" ht="15">
      <c r="B5267" s="57">
        <v>36770</v>
      </c>
      <c r="C5267" s="54">
        <v>663</v>
      </c>
    </row>
    <row r="5268" spans="2:3" ht="15">
      <c r="B5268" s="57">
        <v>36769</v>
      </c>
      <c r="C5268" s="54">
        <v>672</v>
      </c>
    </row>
    <row r="5269" spans="2:3" ht="15">
      <c r="B5269" s="57">
        <v>36768</v>
      </c>
      <c r="C5269" s="54">
        <v>660</v>
      </c>
    </row>
    <row r="5270" spans="2:3" ht="15">
      <c r="B5270" s="57">
        <v>36767</v>
      </c>
      <c r="C5270" s="54">
        <v>661</v>
      </c>
    </row>
    <row r="5271" spans="2:3" ht="15">
      <c r="B5271" s="57">
        <v>36766</v>
      </c>
      <c r="C5271" s="54">
        <v>663</v>
      </c>
    </row>
    <row r="5272" spans="2:3" ht="15">
      <c r="B5272" s="57">
        <v>36763</v>
      </c>
      <c r="C5272" s="54">
        <v>664</v>
      </c>
    </row>
    <row r="5273" spans="2:3" ht="15">
      <c r="B5273" s="57">
        <v>36762</v>
      </c>
      <c r="C5273" s="54">
        <v>674</v>
      </c>
    </row>
    <row r="5274" spans="2:3" ht="15">
      <c r="B5274" s="57">
        <v>36761</v>
      </c>
      <c r="C5274" s="54">
        <v>680</v>
      </c>
    </row>
    <row r="5275" spans="2:3" ht="15">
      <c r="B5275" s="57">
        <v>36760</v>
      </c>
      <c r="C5275" s="54">
        <v>679</v>
      </c>
    </row>
    <row r="5276" spans="2:3" ht="15">
      <c r="B5276" s="57">
        <v>36759</v>
      </c>
      <c r="C5276" s="54">
        <v>694</v>
      </c>
    </row>
    <row r="5277" spans="2:3" ht="15">
      <c r="B5277" s="57">
        <v>36756</v>
      </c>
      <c r="C5277" s="54">
        <v>685</v>
      </c>
    </row>
    <row r="5278" spans="2:3" ht="15">
      <c r="B5278" s="57">
        <v>36755</v>
      </c>
      <c r="C5278" s="54">
        <v>672</v>
      </c>
    </row>
    <row r="5279" spans="2:3" ht="15">
      <c r="B5279" s="57">
        <v>36754</v>
      </c>
      <c r="C5279" s="54">
        <v>689</v>
      </c>
    </row>
    <row r="5280" spans="2:3" ht="15">
      <c r="B5280" s="57">
        <v>36753</v>
      </c>
      <c r="C5280" s="54">
        <v>675</v>
      </c>
    </row>
    <row r="5281" spans="2:3" ht="15">
      <c r="B5281" s="57">
        <v>36752</v>
      </c>
      <c r="C5281" s="54">
        <v>672</v>
      </c>
    </row>
    <row r="5282" spans="2:3" ht="15">
      <c r="B5282" s="57">
        <v>36749</v>
      </c>
      <c r="C5282" s="54">
        <v>678</v>
      </c>
    </row>
    <row r="5283" spans="2:3" ht="15">
      <c r="B5283" s="57">
        <v>36748</v>
      </c>
      <c r="C5283" s="54">
        <v>698</v>
      </c>
    </row>
    <row r="5284" spans="2:3" ht="15">
      <c r="B5284" s="57">
        <v>36747</v>
      </c>
      <c r="C5284" s="54">
        <v>692</v>
      </c>
    </row>
    <row r="5285" spans="2:3" ht="15">
      <c r="B5285" s="57">
        <v>36746</v>
      </c>
      <c r="C5285" s="54">
        <v>697</v>
      </c>
    </row>
    <row r="5286" spans="2:3" ht="15">
      <c r="B5286" s="57">
        <v>36745</v>
      </c>
      <c r="C5286" s="54">
        <v>694</v>
      </c>
    </row>
    <row r="5287" spans="2:3" ht="15">
      <c r="B5287" s="57">
        <v>36742</v>
      </c>
      <c r="C5287" s="54">
        <v>700</v>
      </c>
    </row>
    <row r="5288" spans="2:3" ht="15">
      <c r="B5288" s="57">
        <v>36741</v>
      </c>
      <c r="C5288" s="54">
        <v>701</v>
      </c>
    </row>
    <row r="5289" spans="2:3" ht="15">
      <c r="B5289" s="57">
        <v>36740</v>
      </c>
      <c r="C5289" s="54">
        <v>708</v>
      </c>
    </row>
    <row r="5290" spans="2:3" ht="15">
      <c r="B5290" s="57">
        <v>36739</v>
      </c>
      <c r="C5290" s="54">
        <v>719</v>
      </c>
    </row>
    <row r="5291" spans="2:3" ht="15">
      <c r="B5291" s="57">
        <v>36738</v>
      </c>
      <c r="C5291" s="54">
        <v>712</v>
      </c>
    </row>
    <row r="5292" spans="2:3" ht="15">
      <c r="B5292" s="57">
        <v>36735</v>
      </c>
      <c r="C5292" s="54">
        <v>716</v>
      </c>
    </row>
    <row r="5293" spans="2:3" ht="15">
      <c r="B5293" s="57">
        <v>36734</v>
      </c>
      <c r="C5293" s="54">
        <v>716</v>
      </c>
    </row>
    <row r="5294" spans="2:3" ht="15">
      <c r="B5294" s="57">
        <v>36733</v>
      </c>
      <c r="C5294" s="54">
        <v>705</v>
      </c>
    </row>
    <row r="5295" spans="2:3" ht="15">
      <c r="B5295" s="57">
        <v>36732</v>
      </c>
      <c r="C5295" s="54">
        <v>699</v>
      </c>
    </row>
    <row r="5296" spans="2:3" ht="15">
      <c r="B5296" s="57">
        <v>36731</v>
      </c>
      <c r="C5296" s="54">
        <v>695</v>
      </c>
    </row>
    <row r="5297" spans="2:3" ht="15">
      <c r="B5297" s="57">
        <v>36728</v>
      </c>
      <c r="C5297" s="54">
        <v>702</v>
      </c>
    </row>
    <row r="5298" spans="2:3" ht="15">
      <c r="B5298" s="57">
        <v>36727</v>
      </c>
      <c r="C5298" s="54">
        <v>704</v>
      </c>
    </row>
    <row r="5299" spans="2:3" ht="15">
      <c r="B5299" s="57">
        <v>36726</v>
      </c>
      <c r="C5299" s="54">
        <v>710</v>
      </c>
    </row>
    <row r="5300" spans="2:3" ht="15">
      <c r="B5300" s="57">
        <v>36725</v>
      </c>
      <c r="C5300" s="54">
        <v>699</v>
      </c>
    </row>
    <row r="5301" spans="2:3" ht="15">
      <c r="B5301" s="57">
        <v>36724</v>
      </c>
      <c r="C5301" s="54">
        <v>700</v>
      </c>
    </row>
    <row r="5302" spans="2:3" ht="15">
      <c r="B5302" s="57">
        <v>36721</v>
      </c>
      <c r="C5302" s="54">
        <v>705</v>
      </c>
    </row>
    <row r="5303" spans="2:3" ht="15">
      <c r="B5303" s="57">
        <v>36720</v>
      </c>
      <c r="C5303" s="54">
        <v>709</v>
      </c>
    </row>
    <row r="5304" spans="2:3" ht="15">
      <c r="B5304" s="57">
        <v>36719</v>
      </c>
      <c r="C5304" s="54">
        <v>705</v>
      </c>
    </row>
    <row r="5305" spans="2:3" ht="15">
      <c r="B5305" s="57">
        <v>36718</v>
      </c>
      <c r="C5305" s="54">
        <v>710</v>
      </c>
    </row>
    <row r="5306" spans="2:3" ht="15">
      <c r="B5306" s="57">
        <v>36717</v>
      </c>
      <c r="C5306" s="54">
        <v>698</v>
      </c>
    </row>
    <row r="5307" spans="2:3" ht="15">
      <c r="B5307" s="57">
        <v>36714</v>
      </c>
      <c r="C5307" s="54">
        <v>697</v>
      </c>
    </row>
    <row r="5308" spans="2:3" ht="15">
      <c r="B5308" s="57">
        <v>36713</v>
      </c>
      <c r="C5308" s="54">
        <v>694</v>
      </c>
    </row>
    <row r="5309" spans="2:3" ht="15">
      <c r="B5309" s="57">
        <v>36712</v>
      </c>
      <c r="C5309" s="54">
        <v>694</v>
      </c>
    </row>
    <row r="5310" spans="2:3" ht="15">
      <c r="B5310" s="57">
        <v>36711</v>
      </c>
      <c r="C5310" s="54">
        <v>706</v>
      </c>
    </row>
    <row r="5311" spans="2:3" ht="15">
      <c r="B5311" s="57">
        <v>36710</v>
      </c>
      <c r="C5311" s="54">
        <v>705</v>
      </c>
    </row>
    <row r="5312" spans="2:3" ht="15">
      <c r="B5312" s="57">
        <v>36707</v>
      </c>
      <c r="C5312" s="54">
        <v>722</v>
      </c>
    </row>
    <row r="5313" spans="2:3" ht="15">
      <c r="B5313" s="57">
        <v>36706</v>
      </c>
      <c r="C5313" s="54">
        <v>719</v>
      </c>
    </row>
    <row r="5314" spans="2:3" ht="15">
      <c r="B5314" s="57">
        <v>36705</v>
      </c>
      <c r="C5314" s="54">
        <v>709</v>
      </c>
    </row>
    <row r="5315" spans="2:3" ht="15">
      <c r="B5315" s="57">
        <v>36704</v>
      </c>
      <c r="C5315" s="54">
        <v>716</v>
      </c>
    </row>
    <row r="5316" spans="2:3" ht="15">
      <c r="B5316" s="57">
        <v>36703</v>
      </c>
      <c r="C5316" s="54">
        <v>722</v>
      </c>
    </row>
    <row r="5317" spans="2:3" ht="15">
      <c r="B5317" s="57">
        <v>36700</v>
      </c>
      <c r="C5317" s="54">
        <v>725</v>
      </c>
    </row>
    <row r="5318" spans="2:3" ht="15">
      <c r="B5318" s="57">
        <v>36699</v>
      </c>
      <c r="C5318" s="54">
        <v>709</v>
      </c>
    </row>
    <row r="5319" spans="2:3" ht="15">
      <c r="B5319" s="57">
        <v>36698</v>
      </c>
      <c r="C5319" s="54">
        <v>706</v>
      </c>
    </row>
    <row r="5320" spans="2:3" ht="15">
      <c r="B5320" s="57">
        <v>36697</v>
      </c>
      <c r="C5320" s="54">
        <v>715</v>
      </c>
    </row>
    <row r="5321" spans="2:3" ht="15">
      <c r="B5321" s="57">
        <v>36696</v>
      </c>
      <c r="C5321" s="54">
        <v>719</v>
      </c>
    </row>
    <row r="5322" spans="2:3" ht="15">
      <c r="B5322" s="57">
        <v>36693</v>
      </c>
      <c r="C5322" s="54">
        <v>723</v>
      </c>
    </row>
    <row r="5323" spans="2:3" ht="15">
      <c r="B5323" s="57">
        <v>36692</v>
      </c>
      <c r="C5323" s="54">
        <v>719</v>
      </c>
    </row>
    <row r="5324" spans="2:3" ht="15">
      <c r="B5324" s="57">
        <v>36691</v>
      </c>
      <c r="C5324" s="54">
        <v>708</v>
      </c>
    </row>
    <row r="5325" spans="2:3" ht="15">
      <c r="B5325" s="57">
        <v>36690</v>
      </c>
      <c r="C5325" s="54">
        <v>706</v>
      </c>
    </row>
    <row r="5326" spans="2:3" ht="15">
      <c r="B5326" s="57">
        <v>36689</v>
      </c>
      <c r="C5326" s="54">
        <v>718</v>
      </c>
    </row>
    <row r="5327" spans="2:3" ht="15">
      <c r="B5327" s="57">
        <v>36686</v>
      </c>
      <c r="C5327" s="54">
        <v>711</v>
      </c>
    </row>
    <row r="5328" spans="2:3" ht="15">
      <c r="B5328" s="57">
        <v>36685</v>
      </c>
      <c r="C5328" s="54">
        <v>725</v>
      </c>
    </row>
    <row r="5329" spans="2:3" ht="15">
      <c r="B5329" s="57">
        <v>36684</v>
      </c>
      <c r="C5329" s="54">
        <v>730</v>
      </c>
    </row>
    <row r="5330" spans="2:3" ht="15">
      <c r="B5330" s="57">
        <v>36683</v>
      </c>
      <c r="C5330" s="54">
        <v>741</v>
      </c>
    </row>
    <row r="5331" spans="2:3" ht="15">
      <c r="B5331" s="57">
        <v>36682</v>
      </c>
      <c r="C5331" s="54">
        <v>743</v>
      </c>
    </row>
    <row r="5332" spans="2:3" ht="15">
      <c r="B5332" s="57">
        <v>36679</v>
      </c>
      <c r="C5332" s="54">
        <v>731</v>
      </c>
    </row>
    <row r="5333" spans="2:3" ht="15">
      <c r="B5333" s="57">
        <v>36678</v>
      </c>
      <c r="C5333" s="54">
        <v>770</v>
      </c>
    </row>
    <row r="5334" spans="2:3" ht="15">
      <c r="B5334" s="57">
        <v>36677</v>
      </c>
      <c r="C5334" s="54">
        <v>792</v>
      </c>
    </row>
    <row r="5335" spans="2:3" ht="15">
      <c r="B5335" s="57">
        <v>36676</v>
      </c>
      <c r="C5335" s="54">
        <v>797</v>
      </c>
    </row>
    <row r="5336" spans="2:3" ht="15">
      <c r="B5336" s="57">
        <v>36672</v>
      </c>
      <c r="C5336" s="54">
        <v>823</v>
      </c>
    </row>
    <row r="5337" spans="2:3" ht="15">
      <c r="B5337" s="57">
        <v>36671</v>
      </c>
      <c r="C5337" s="54">
        <v>821</v>
      </c>
    </row>
    <row r="5338" spans="2:3" ht="15">
      <c r="B5338" s="57">
        <v>36670</v>
      </c>
      <c r="C5338" s="54">
        <v>831</v>
      </c>
    </row>
    <row r="5339" spans="2:3" ht="15">
      <c r="B5339" s="57">
        <v>36669</v>
      </c>
      <c r="C5339" s="54">
        <v>839</v>
      </c>
    </row>
    <row r="5340" spans="2:3" ht="15">
      <c r="B5340" s="57">
        <v>36668</v>
      </c>
      <c r="C5340" s="54">
        <v>854</v>
      </c>
    </row>
    <row r="5341" spans="2:3" ht="15">
      <c r="B5341" s="57">
        <v>36665</v>
      </c>
      <c r="C5341" s="54">
        <v>833</v>
      </c>
    </row>
    <row r="5342" spans="2:3" ht="15">
      <c r="B5342" s="57">
        <v>36664</v>
      </c>
      <c r="C5342" s="54">
        <v>809</v>
      </c>
    </row>
    <row r="5343" spans="2:3" ht="15">
      <c r="B5343" s="57">
        <v>36663</v>
      </c>
      <c r="C5343" s="54">
        <v>815</v>
      </c>
    </row>
    <row r="5344" spans="2:3" ht="15">
      <c r="B5344" s="57">
        <v>36662</v>
      </c>
      <c r="C5344" s="54">
        <v>826</v>
      </c>
    </row>
    <row r="5345" spans="2:3" ht="15">
      <c r="B5345" s="57">
        <v>36661</v>
      </c>
      <c r="C5345" s="54">
        <v>823</v>
      </c>
    </row>
    <row r="5346" spans="2:3" ht="15">
      <c r="B5346" s="57">
        <v>36658</v>
      </c>
      <c r="C5346" s="54">
        <v>838</v>
      </c>
    </row>
    <row r="5347" spans="2:3" ht="15">
      <c r="B5347" s="57">
        <v>36657</v>
      </c>
      <c r="C5347" s="54">
        <v>823</v>
      </c>
    </row>
    <row r="5348" spans="2:3" ht="15">
      <c r="B5348" s="57">
        <v>36656</v>
      </c>
      <c r="C5348" s="54">
        <v>835</v>
      </c>
    </row>
    <row r="5349" spans="2:3" ht="15">
      <c r="B5349" s="57">
        <v>36655</v>
      </c>
      <c r="C5349" s="54">
        <v>809</v>
      </c>
    </row>
    <row r="5350" spans="2:3" ht="15">
      <c r="B5350" s="57">
        <v>36654</v>
      </c>
      <c r="C5350" s="54">
        <v>810</v>
      </c>
    </row>
    <row r="5351" spans="2:3" ht="15">
      <c r="B5351" s="57">
        <v>36651</v>
      </c>
      <c r="C5351" s="54">
        <v>795</v>
      </c>
    </row>
    <row r="5352" spans="2:3" ht="15">
      <c r="B5352" s="57">
        <v>36650</v>
      </c>
      <c r="C5352" s="54">
        <v>782</v>
      </c>
    </row>
    <row r="5353" spans="2:3" ht="15">
      <c r="B5353" s="57">
        <v>36649</v>
      </c>
      <c r="C5353" s="54">
        <v>770</v>
      </c>
    </row>
    <row r="5354" spans="2:3" ht="15">
      <c r="B5354" s="57">
        <v>36648</v>
      </c>
      <c r="C5354" s="54">
        <v>736</v>
      </c>
    </row>
    <row r="5355" spans="2:3" ht="15">
      <c r="B5355" s="57">
        <v>36647</v>
      </c>
      <c r="C5355" s="54">
        <v>729</v>
      </c>
    </row>
    <row r="5356" spans="2:3" ht="15">
      <c r="B5356" s="57">
        <v>36644</v>
      </c>
      <c r="C5356" s="54">
        <v>742</v>
      </c>
    </row>
    <row r="5357" spans="2:3" ht="15">
      <c r="B5357" s="57">
        <v>36643</v>
      </c>
      <c r="C5357" s="54">
        <v>753</v>
      </c>
    </row>
    <row r="5358" spans="2:3" ht="15">
      <c r="B5358" s="57">
        <v>36642</v>
      </c>
      <c r="C5358" s="54">
        <v>751</v>
      </c>
    </row>
    <row r="5359" spans="2:3" ht="15">
      <c r="B5359" s="57">
        <v>36641</v>
      </c>
      <c r="C5359" s="54">
        <v>741</v>
      </c>
    </row>
    <row r="5360" spans="2:3" ht="15">
      <c r="B5360" s="57">
        <v>36640</v>
      </c>
      <c r="C5360" s="54">
        <v>784</v>
      </c>
    </row>
    <row r="5361" spans="2:3" ht="15">
      <c r="B5361" s="57">
        <v>36637</v>
      </c>
      <c r="C5361" s="54">
        <v>758</v>
      </c>
    </row>
    <row r="5362" spans="2:3" ht="15">
      <c r="B5362" s="57">
        <v>36636</v>
      </c>
      <c r="C5362" s="54">
        <v>764</v>
      </c>
    </row>
    <row r="5363" spans="2:3" ht="15">
      <c r="B5363" s="57">
        <v>36635</v>
      </c>
      <c r="C5363" s="54">
        <v>766</v>
      </c>
    </row>
    <row r="5364" spans="2:3" ht="15">
      <c r="B5364" s="57">
        <v>36634</v>
      </c>
      <c r="C5364" s="54">
        <v>772</v>
      </c>
    </row>
    <row r="5365" spans="2:3" ht="15">
      <c r="B5365" s="57">
        <v>36633</v>
      </c>
      <c r="C5365" s="54">
        <v>801</v>
      </c>
    </row>
    <row r="5366" spans="2:3" ht="15">
      <c r="B5366" s="57">
        <v>36630</v>
      </c>
      <c r="C5366" s="54">
        <v>780</v>
      </c>
    </row>
    <row r="5367" spans="2:3" ht="15">
      <c r="B5367" s="57">
        <v>36629</v>
      </c>
      <c r="C5367" s="54">
        <v>754</v>
      </c>
    </row>
    <row r="5368" spans="2:3" ht="15">
      <c r="B5368" s="57">
        <v>36628</v>
      </c>
      <c r="C5368" s="54">
        <v>739</v>
      </c>
    </row>
    <row r="5369" spans="2:3" ht="15">
      <c r="B5369" s="57">
        <v>36627</v>
      </c>
      <c r="C5369" s="54">
        <v>739</v>
      </c>
    </row>
    <row r="5370" spans="2:3" ht="15">
      <c r="B5370" s="57">
        <v>36626</v>
      </c>
      <c r="C5370" s="54">
        <v>735</v>
      </c>
    </row>
    <row r="5371" spans="2:3" ht="15">
      <c r="B5371" s="57">
        <v>36623</v>
      </c>
      <c r="C5371" s="54">
        <v>730</v>
      </c>
    </row>
    <row r="5372" spans="2:3" ht="15">
      <c r="B5372" s="57">
        <v>36622</v>
      </c>
      <c r="C5372" s="54">
        <v>726</v>
      </c>
    </row>
    <row r="5373" spans="2:3" ht="15">
      <c r="B5373" s="57">
        <v>36621</v>
      </c>
      <c r="C5373" s="54">
        <v>736</v>
      </c>
    </row>
    <row r="5374" spans="2:3" ht="15">
      <c r="B5374" s="57">
        <v>36620</v>
      </c>
      <c r="C5374" s="54">
        <v>722</v>
      </c>
    </row>
    <row r="5375" spans="2:3" ht="15">
      <c r="B5375" s="57">
        <v>36619</v>
      </c>
      <c r="C5375" s="54">
        <v>695</v>
      </c>
    </row>
    <row r="5376" spans="2:3" ht="15">
      <c r="B5376" s="57">
        <v>36616</v>
      </c>
      <c r="C5376" s="54">
        <v>679</v>
      </c>
    </row>
    <row r="5377" spans="2:3" ht="15">
      <c r="B5377" s="57">
        <v>36615</v>
      </c>
      <c r="C5377" s="54">
        <v>679</v>
      </c>
    </row>
    <row r="5378" spans="2:3" ht="15">
      <c r="B5378" s="57">
        <v>36614</v>
      </c>
      <c r="C5378" s="54">
        <v>643</v>
      </c>
    </row>
    <row r="5379" spans="2:3" ht="15">
      <c r="B5379" s="57">
        <v>36613</v>
      </c>
      <c r="C5379" s="54">
        <v>632</v>
      </c>
    </row>
    <row r="5380" spans="2:3" ht="15">
      <c r="B5380" s="57">
        <v>36612</v>
      </c>
      <c r="C5380" s="54">
        <v>630</v>
      </c>
    </row>
    <row r="5381" spans="2:3" ht="15">
      <c r="B5381" s="57">
        <v>36609</v>
      </c>
      <c r="C5381" s="54">
        <v>633</v>
      </c>
    </row>
    <row r="5382" spans="2:3" ht="15">
      <c r="B5382" s="57">
        <v>36608</v>
      </c>
      <c r="C5382" s="54">
        <v>650</v>
      </c>
    </row>
    <row r="5383" spans="2:3" ht="15">
      <c r="B5383" s="57">
        <v>36607</v>
      </c>
      <c r="C5383" s="54">
        <v>633</v>
      </c>
    </row>
    <row r="5384" spans="2:3" ht="15">
      <c r="B5384" s="57">
        <v>36606</v>
      </c>
      <c r="C5384" s="54">
        <v>651</v>
      </c>
    </row>
    <row r="5385" spans="2:3" ht="15">
      <c r="B5385" s="57">
        <v>36605</v>
      </c>
      <c r="C5385" s="54">
        <v>658</v>
      </c>
    </row>
    <row r="5386" spans="2:3" ht="15">
      <c r="B5386" s="57">
        <v>36602</v>
      </c>
      <c r="C5386" s="54">
        <v>657</v>
      </c>
    </row>
    <row r="5387" spans="2:3" ht="15">
      <c r="B5387" s="57">
        <v>36601</v>
      </c>
      <c r="C5387" s="54">
        <v>665</v>
      </c>
    </row>
    <row r="5388" spans="2:3" ht="15">
      <c r="B5388" s="57">
        <v>36600</v>
      </c>
      <c r="C5388" s="54">
        <v>680</v>
      </c>
    </row>
    <row r="5389" spans="2:3" ht="15">
      <c r="B5389" s="57">
        <v>36599</v>
      </c>
      <c r="C5389" s="54">
        <v>663</v>
      </c>
    </row>
    <row r="5390" spans="2:3" ht="15">
      <c r="B5390" s="57">
        <v>36598</v>
      </c>
      <c r="C5390" s="54">
        <v>663</v>
      </c>
    </row>
    <row r="5391" spans="2:3" ht="15">
      <c r="B5391" s="57">
        <v>36595</v>
      </c>
      <c r="C5391" s="54">
        <v>643</v>
      </c>
    </row>
    <row r="5392" spans="2:3" ht="15">
      <c r="B5392" s="57">
        <v>36594</v>
      </c>
      <c r="C5392" s="54">
        <v>638</v>
      </c>
    </row>
    <row r="5393" spans="2:3" ht="15">
      <c r="B5393" s="57">
        <v>36593</v>
      </c>
      <c r="C5393" s="54">
        <v>638</v>
      </c>
    </row>
    <row r="5394" spans="2:3" ht="15">
      <c r="B5394" s="57">
        <v>36592</v>
      </c>
      <c r="C5394" s="54">
        <v>638</v>
      </c>
    </row>
    <row r="5395" spans="2:3" ht="15">
      <c r="B5395" s="57">
        <v>36591</v>
      </c>
      <c r="C5395" s="54">
        <v>646</v>
      </c>
    </row>
    <row r="5396" spans="2:3" ht="15">
      <c r="B5396" s="57">
        <v>36588</v>
      </c>
      <c r="C5396" s="54">
        <v>647</v>
      </c>
    </row>
    <row r="5397" spans="2:3" ht="15">
      <c r="B5397" s="57">
        <v>36587</v>
      </c>
      <c r="C5397" s="54">
        <v>665</v>
      </c>
    </row>
    <row r="5398" spans="2:3" ht="15">
      <c r="B5398" s="57">
        <v>36586</v>
      </c>
      <c r="C5398" s="54">
        <v>685</v>
      </c>
    </row>
    <row r="5399" spans="2:3" ht="15">
      <c r="B5399" s="57">
        <v>36585</v>
      </c>
      <c r="C5399" s="54">
        <v>688</v>
      </c>
    </row>
    <row r="5400" spans="2:3" ht="15">
      <c r="B5400" s="57">
        <v>36584</v>
      </c>
      <c r="C5400" s="54">
        <v>694</v>
      </c>
    </row>
    <row r="5401" spans="2:3" ht="15">
      <c r="B5401" s="57">
        <v>36581</v>
      </c>
      <c r="C5401" s="54">
        <v>702</v>
      </c>
    </row>
    <row r="5402" spans="2:3" ht="15">
      <c r="B5402" s="57">
        <v>36580</v>
      </c>
      <c r="C5402" s="54">
        <v>716</v>
      </c>
    </row>
    <row r="5403" spans="2:3" ht="15">
      <c r="B5403" s="57">
        <v>36579</v>
      </c>
      <c r="C5403" s="54">
        <v>699</v>
      </c>
    </row>
    <row r="5404" spans="2:3" ht="15">
      <c r="B5404" s="57">
        <v>36578</v>
      </c>
      <c r="C5404" s="54">
        <v>727</v>
      </c>
    </row>
    <row r="5405" spans="2:3" ht="15">
      <c r="B5405" s="57">
        <v>36574</v>
      </c>
      <c r="C5405" s="54">
        <v>707</v>
      </c>
    </row>
    <row r="5406" spans="2:3" ht="15">
      <c r="B5406" s="57">
        <v>36573</v>
      </c>
      <c r="C5406" s="54">
        <v>689</v>
      </c>
    </row>
    <row r="5407" spans="2:3" ht="15">
      <c r="B5407" s="57">
        <v>36572</v>
      </c>
      <c r="C5407" s="54">
        <v>691</v>
      </c>
    </row>
    <row r="5408" spans="2:3" ht="15">
      <c r="B5408" s="57">
        <v>36571</v>
      </c>
      <c r="C5408" s="54">
        <v>680</v>
      </c>
    </row>
    <row r="5409" spans="2:3" ht="15">
      <c r="B5409" s="57">
        <v>36570</v>
      </c>
      <c r="C5409" s="54">
        <v>686</v>
      </c>
    </row>
    <row r="5410" spans="2:3" ht="15">
      <c r="B5410" s="57">
        <v>36567</v>
      </c>
      <c r="C5410" s="54">
        <v>673</v>
      </c>
    </row>
    <row r="5411" spans="2:3" ht="15">
      <c r="B5411" s="57">
        <v>36566</v>
      </c>
      <c r="C5411" s="54">
        <v>668</v>
      </c>
    </row>
    <row r="5412" spans="2:3" ht="15">
      <c r="B5412" s="57">
        <v>36565</v>
      </c>
      <c r="C5412" s="54">
        <v>683</v>
      </c>
    </row>
    <row r="5413" spans="2:3" ht="15">
      <c r="B5413" s="57">
        <v>36564</v>
      </c>
      <c r="C5413" s="54">
        <v>677</v>
      </c>
    </row>
    <row r="5414" spans="2:3" ht="15">
      <c r="B5414" s="57">
        <v>36563</v>
      </c>
      <c r="C5414" s="54">
        <v>691</v>
      </c>
    </row>
    <row r="5415" spans="2:3" ht="15">
      <c r="B5415" s="57">
        <v>36560</v>
      </c>
      <c r="C5415" s="54">
        <v>719</v>
      </c>
    </row>
    <row r="5416" spans="2:3" ht="15">
      <c r="B5416" s="57">
        <v>36559</v>
      </c>
      <c r="C5416" s="54">
        <v>772</v>
      </c>
    </row>
    <row r="5417" spans="2:3" ht="15">
      <c r="B5417" s="57">
        <v>36558</v>
      </c>
      <c r="C5417" s="54">
        <v>763</v>
      </c>
    </row>
    <row r="5418" spans="2:3" ht="15">
      <c r="B5418" s="57">
        <v>36557</v>
      </c>
      <c r="C5418" s="54">
        <v>756</v>
      </c>
    </row>
    <row r="5419" spans="2:3" ht="15">
      <c r="B5419" s="57">
        <v>36556</v>
      </c>
      <c r="C5419" s="54">
        <v>758</v>
      </c>
    </row>
    <row r="5420" spans="2:3" ht="15">
      <c r="B5420" s="57">
        <v>36553</v>
      </c>
      <c r="C5420" s="54">
        <v>750</v>
      </c>
    </row>
    <row r="5421" spans="2:3" ht="15">
      <c r="B5421" s="57">
        <v>36552</v>
      </c>
      <c r="C5421" s="54">
        <v>706</v>
      </c>
    </row>
    <row r="5422" spans="2:3" ht="15">
      <c r="B5422" s="57">
        <v>36551</v>
      </c>
      <c r="C5422" s="54">
        <v>703</v>
      </c>
    </row>
    <row r="5423" spans="2:3" ht="15">
      <c r="B5423" s="57">
        <v>36550</v>
      </c>
      <c r="C5423" s="54">
        <v>706</v>
      </c>
    </row>
    <row r="5424" spans="2:3" ht="15">
      <c r="B5424" s="57">
        <v>36549</v>
      </c>
      <c r="C5424" s="54">
        <v>688</v>
      </c>
    </row>
    <row r="5425" spans="2:3" ht="15">
      <c r="B5425" s="57">
        <v>36546</v>
      </c>
      <c r="C5425" s="54">
        <v>685</v>
      </c>
    </row>
    <row r="5426" spans="2:3" ht="15">
      <c r="B5426" s="57">
        <v>36545</v>
      </c>
      <c r="C5426" s="54">
        <v>687</v>
      </c>
    </row>
    <row r="5427" spans="2:3" ht="15">
      <c r="B5427" s="57">
        <v>36544</v>
      </c>
      <c r="C5427" s="54">
        <v>683</v>
      </c>
    </row>
    <row r="5428" spans="2:3" ht="15">
      <c r="B5428" s="57">
        <v>36543</v>
      </c>
      <c r="C5428" s="54">
        <v>687</v>
      </c>
    </row>
    <row r="5429" spans="2:3" ht="15">
      <c r="B5429" s="57">
        <v>36539</v>
      </c>
      <c r="C5429" s="54">
        <v>693</v>
      </c>
    </row>
    <row r="5430" spans="2:3" ht="15">
      <c r="B5430" s="57">
        <v>36538</v>
      </c>
      <c r="C5430" s="54">
        <v>702</v>
      </c>
    </row>
    <row r="5431" spans="2:3" ht="15">
      <c r="B5431" s="57">
        <v>36537</v>
      </c>
      <c r="C5431" s="54">
        <v>708</v>
      </c>
    </row>
    <row r="5432" spans="2:3" ht="15">
      <c r="B5432" s="57">
        <v>36536</v>
      </c>
      <c r="C5432" s="54">
        <v>698</v>
      </c>
    </row>
    <row r="5433" spans="2:3" ht="15">
      <c r="B5433" s="57">
        <v>36535</v>
      </c>
      <c r="C5433" s="54">
        <v>668</v>
      </c>
    </row>
    <row r="5434" spans="2:3" ht="15">
      <c r="B5434" s="57">
        <v>36532</v>
      </c>
      <c r="C5434" s="54">
        <v>677</v>
      </c>
    </row>
    <row r="5435" spans="2:3" ht="15">
      <c r="B5435" s="57">
        <v>36531</v>
      </c>
      <c r="C5435" s="54">
        <v>688</v>
      </c>
    </row>
    <row r="5436" spans="2:3" ht="15">
      <c r="B5436" s="57">
        <v>36530</v>
      </c>
      <c r="C5436" s="54">
        <v>677</v>
      </c>
    </row>
    <row r="5437" spans="2:3" ht="15">
      <c r="B5437" s="57">
        <v>36529</v>
      </c>
      <c r="C5437" s="54">
        <v>675</v>
      </c>
    </row>
    <row r="5438" spans="2:3" ht="15">
      <c r="B5438" s="57">
        <v>36528</v>
      </c>
      <c r="C5438" s="54">
        <v>626</v>
      </c>
    </row>
    <row r="5439" spans="2:3" ht="15">
      <c r="B5439" s="57">
        <v>36525</v>
      </c>
      <c r="C5439" s="54">
        <v>636</v>
      </c>
    </row>
    <row r="5440" spans="2:3" ht="15">
      <c r="B5440" s="57">
        <v>36524</v>
      </c>
      <c r="C5440" s="54">
        <v>640</v>
      </c>
    </row>
    <row r="5441" spans="2:3" ht="15">
      <c r="B5441" s="57">
        <v>36523</v>
      </c>
      <c r="C5441" s="54">
        <v>645</v>
      </c>
    </row>
    <row r="5442" spans="2:3" ht="15">
      <c r="B5442" s="57">
        <v>36522</v>
      </c>
      <c r="C5442" s="54">
        <v>642</v>
      </c>
    </row>
    <row r="5443" spans="2:3" ht="15">
      <c r="B5443" s="57">
        <v>36521</v>
      </c>
      <c r="C5443" s="54">
        <v>643</v>
      </c>
    </row>
    <row r="5444" spans="2:3" ht="15">
      <c r="B5444" s="57">
        <v>36518</v>
      </c>
      <c r="C5444" s="54">
        <v>641</v>
      </c>
    </row>
    <row r="5445" spans="2:3" ht="15">
      <c r="B5445" s="57">
        <v>36517</v>
      </c>
      <c r="C5445" s="54">
        <v>640</v>
      </c>
    </row>
    <row r="5446" spans="2:3" ht="15">
      <c r="B5446" s="57">
        <v>36516</v>
      </c>
      <c r="C5446" s="54">
        <v>643</v>
      </c>
    </row>
    <row r="5447" spans="2:3" ht="15">
      <c r="B5447" s="57">
        <v>36515</v>
      </c>
      <c r="C5447" s="54">
        <v>639</v>
      </c>
    </row>
    <row r="5448" spans="2:3" ht="15">
      <c r="B5448" s="57">
        <v>36514</v>
      </c>
      <c r="C5448" s="54">
        <v>643</v>
      </c>
    </row>
    <row r="5449" spans="2:3" ht="15">
      <c r="B5449" s="57">
        <v>36511</v>
      </c>
      <c r="C5449" s="54">
        <v>655</v>
      </c>
    </row>
    <row r="5450" spans="2:3" ht="15">
      <c r="B5450" s="57">
        <v>36510</v>
      </c>
      <c r="C5450" s="54">
        <v>656</v>
      </c>
    </row>
    <row r="5451" spans="2:3" ht="15">
      <c r="B5451" s="57">
        <v>36509</v>
      </c>
      <c r="C5451" s="54">
        <v>674</v>
      </c>
    </row>
    <row r="5452" spans="2:3" ht="15">
      <c r="B5452" s="57">
        <v>36508</v>
      </c>
      <c r="C5452" s="54">
        <v>689</v>
      </c>
    </row>
    <row r="5453" spans="2:3" ht="15">
      <c r="B5453" s="57">
        <v>36507</v>
      </c>
      <c r="C5453" s="54">
        <v>692</v>
      </c>
    </row>
    <row r="5454" spans="2:3" ht="15">
      <c r="B5454" s="57">
        <v>36504</v>
      </c>
      <c r="C5454" s="54">
        <v>732</v>
      </c>
    </row>
    <row r="5455" spans="2:3" ht="15">
      <c r="B5455" s="57">
        <v>36503</v>
      </c>
      <c r="C5455" s="54">
        <v>756</v>
      </c>
    </row>
    <row r="5456" spans="2:3" ht="15">
      <c r="B5456" s="57">
        <v>36502</v>
      </c>
      <c r="C5456" s="54">
        <v>759</v>
      </c>
    </row>
    <row r="5457" spans="2:3" ht="15">
      <c r="B5457" s="57">
        <v>36501</v>
      </c>
      <c r="C5457" s="54">
        <v>761</v>
      </c>
    </row>
    <row r="5458" spans="2:3" ht="15">
      <c r="B5458" s="57">
        <v>36500</v>
      </c>
      <c r="C5458" s="54">
        <v>762</v>
      </c>
    </row>
    <row r="5459" spans="2:3" ht="15">
      <c r="B5459" s="57">
        <v>36497</v>
      </c>
      <c r="C5459" s="54">
        <v>768</v>
      </c>
    </row>
    <row r="5460" spans="2:3" ht="15">
      <c r="B5460" s="57">
        <v>36496</v>
      </c>
      <c r="C5460" s="54">
        <v>797</v>
      </c>
    </row>
    <row r="5461" spans="2:3" ht="15">
      <c r="B5461" s="57">
        <v>36495</v>
      </c>
      <c r="C5461" s="54">
        <v>811</v>
      </c>
    </row>
    <row r="5462" spans="2:3" ht="15">
      <c r="B5462" s="57">
        <v>36494</v>
      </c>
      <c r="C5462" s="54">
        <v>806</v>
      </c>
    </row>
    <row r="5463" spans="2:3" ht="15">
      <c r="B5463" s="57">
        <v>36493</v>
      </c>
      <c r="C5463" s="54">
        <v>783</v>
      </c>
    </row>
    <row r="5464" spans="2:3" ht="15">
      <c r="B5464" s="57">
        <v>36490</v>
      </c>
      <c r="C5464" s="54">
        <v>782</v>
      </c>
    </row>
    <row r="5465" spans="2:3" ht="15">
      <c r="B5465" s="57">
        <v>36488</v>
      </c>
      <c r="C5465" s="54">
        <v>788</v>
      </c>
    </row>
    <row r="5466" spans="2:3" ht="15">
      <c r="B5466" s="57">
        <v>36487</v>
      </c>
      <c r="C5466" s="54">
        <v>793</v>
      </c>
    </row>
    <row r="5467" spans="2:3" ht="15">
      <c r="B5467" s="57">
        <v>36486</v>
      </c>
      <c r="C5467" s="54">
        <v>800</v>
      </c>
    </row>
    <row r="5468" spans="2:3" ht="15">
      <c r="B5468" s="57">
        <v>36483</v>
      </c>
      <c r="C5468" s="54">
        <v>803</v>
      </c>
    </row>
    <row r="5469" spans="2:3" ht="15">
      <c r="B5469" s="57">
        <v>36482</v>
      </c>
      <c r="C5469" s="54">
        <v>790</v>
      </c>
    </row>
    <row r="5470" spans="2:3" ht="15">
      <c r="B5470" s="57">
        <v>36481</v>
      </c>
      <c r="C5470" s="54">
        <v>798</v>
      </c>
    </row>
    <row r="5471" spans="2:3" ht="15">
      <c r="B5471" s="57">
        <v>36480</v>
      </c>
      <c r="C5471" s="54">
        <v>769</v>
      </c>
    </row>
    <row r="5472" spans="2:3" ht="15">
      <c r="B5472" s="57">
        <v>36479</v>
      </c>
      <c r="C5472" s="54">
        <v>774</v>
      </c>
    </row>
    <row r="5473" spans="2:3" ht="15">
      <c r="B5473" s="57">
        <v>36476</v>
      </c>
      <c r="C5473" s="54">
        <v>772</v>
      </c>
    </row>
    <row r="5474" spans="2:3" ht="15">
      <c r="B5474" s="57">
        <v>36474</v>
      </c>
      <c r="C5474" s="54">
        <v>781</v>
      </c>
    </row>
    <row r="5475" spans="2:3" ht="15">
      <c r="B5475" s="57">
        <v>36473</v>
      </c>
      <c r="C5475" s="54">
        <v>778</v>
      </c>
    </row>
    <row r="5476" spans="2:3" ht="15">
      <c r="B5476" s="57">
        <v>36472</v>
      </c>
      <c r="C5476" s="54">
        <v>788</v>
      </c>
    </row>
    <row r="5477" spans="2:3" ht="15">
      <c r="B5477" s="57">
        <v>36469</v>
      </c>
      <c r="C5477" s="54">
        <v>812</v>
      </c>
    </row>
    <row r="5478" spans="2:3" ht="15">
      <c r="B5478" s="57">
        <v>36468</v>
      </c>
      <c r="C5478" s="54">
        <v>811</v>
      </c>
    </row>
    <row r="5479" spans="2:3" ht="15">
      <c r="B5479" s="57">
        <v>36467</v>
      </c>
      <c r="C5479" s="54">
        <v>816</v>
      </c>
    </row>
    <row r="5480" spans="2:3" ht="15">
      <c r="B5480" s="57">
        <v>36466</v>
      </c>
      <c r="C5480" s="54">
        <v>821</v>
      </c>
    </row>
    <row r="5481" spans="2:3" ht="15">
      <c r="B5481" s="57">
        <v>36465</v>
      </c>
      <c r="C5481" s="54">
        <v>845</v>
      </c>
    </row>
    <row r="5482" spans="2:3" ht="15">
      <c r="B5482" s="57">
        <v>36462</v>
      </c>
      <c r="C5482" s="54">
        <v>851</v>
      </c>
    </row>
    <row r="5483" spans="2:3" ht="15">
      <c r="B5483" s="57">
        <v>36461</v>
      </c>
      <c r="C5483" s="54">
        <v>867</v>
      </c>
    </row>
    <row r="5484" spans="2:3" ht="15">
      <c r="B5484" s="57">
        <v>36460</v>
      </c>
      <c r="C5484" s="54">
        <v>885</v>
      </c>
    </row>
    <row r="5485" spans="2:3" ht="15">
      <c r="B5485" s="57">
        <v>36459</v>
      </c>
      <c r="C5485" s="54">
        <v>872</v>
      </c>
    </row>
    <row r="5486" spans="2:3" ht="15">
      <c r="B5486" s="57">
        <v>36458</v>
      </c>
      <c r="C5486" s="54">
        <v>891</v>
      </c>
    </row>
    <row r="5487" spans="2:3" ht="15">
      <c r="B5487" s="57">
        <v>36455</v>
      </c>
      <c r="C5487" s="54">
        <v>877</v>
      </c>
    </row>
    <row r="5488" spans="2:3" ht="15">
      <c r="B5488" s="57">
        <v>36454</v>
      </c>
      <c r="C5488" s="54">
        <v>911</v>
      </c>
    </row>
    <row r="5489" spans="2:3" ht="15">
      <c r="B5489" s="57">
        <v>36453</v>
      </c>
      <c r="C5489" s="54">
        <v>925</v>
      </c>
    </row>
    <row r="5490" spans="2:3" ht="15">
      <c r="B5490" s="57">
        <v>36452</v>
      </c>
      <c r="C5490" s="54">
        <v>949</v>
      </c>
    </row>
    <row r="5491" spans="2:3" ht="15">
      <c r="B5491" s="57">
        <v>36451</v>
      </c>
      <c r="C5491" s="54">
        <v>981</v>
      </c>
    </row>
    <row r="5492" spans="2:3" ht="15">
      <c r="B5492" s="57">
        <v>36448</v>
      </c>
      <c r="C5492" s="54">
        <v>990</v>
      </c>
    </row>
    <row r="5493" spans="2:3" ht="15">
      <c r="B5493" s="57">
        <v>36447</v>
      </c>
      <c r="C5493" s="54">
        <v>951</v>
      </c>
    </row>
    <row r="5494" spans="2:3" ht="15">
      <c r="B5494" s="57">
        <v>36446</v>
      </c>
      <c r="C5494" s="54">
        <v>962</v>
      </c>
    </row>
    <row r="5495" spans="2:3" ht="15">
      <c r="B5495" s="57">
        <v>36445</v>
      </c>
      <c r="C5495" s="54">
        <v>957</v>
      </c>
    </row>
    <row r="5496" spans="2:3" ht="15">
      <c r="B5496" s="57">
        <v>36441</v>
      </c>
      <c r="C5496" s="54">
        <v>940</v>
      </c>
    </row>
    <row r="5497" spans="2:3" ht="15">
      <c r="B5497" s="57">
        <v>36440</v>
      </c>
      <c r="C5497" s="54">
        <v>948</v>
      </c>
    </row>
    <row r="5498" spans="2:3" ht="15">
      <c r="B5498" s="57">
        <v>36439</v>
      </c>
      <c r="C5498" s="54">
        <v>970</v>
      </c>
    </row>
    <row r="5499" spans="2:3" ht="15">
      <c r="B5499" s="57">
        <v>36438</v>
      </c>
      <c r="C5499" s="55">
        <v>1003</v>
      </c>
    </row>
    <row r="5500" spans="2:3" ht="15">
      <c r="B5500" s="57">
        <v>36437</v>
      </c>
      <c r="C5500" s="54">
        <v>992</v>
      </c>
    </row>
    <row r="5501" spans="2:3" ht="15">
      <c r="B5501" s="57">
        <v>36434</v>
      </c>
      <c r="C5501" s="55">
        <v>1017</v>
      </c>
    </row>
    <row r="5502" spans="2:3" ht="15">
      <c r="B5502" s="57">
        <v>36433</v>
      </c>
      <c r="C5502" s="54">
        <v>984</v>
      </c>
    </row>
    <row r="5503" spans="2:3" ht="15">
      <c r="B5503" s="57">
        <v>36432</v>
      </c>
      <c r="C5503" s="54">
        <v>983</v>
      </c>
    </row>
    <row r="5504" spans="2:3" ht="15">
      <c r="B5504" s="57">
        <v>36431</v>
      </c>
      <c r="C5504" s="55">
        <v>1002</v>
      </c>
    </row>
    <row r="5505" spans="2:3" ht="15">
      <c r="B5505" s="57">
        <v>36430</v>
      </c>
      <c r="C5505" s="54">
        <v>995</v>
      </c>
    </row>
    <row r="5506" spans="2:3" ht="15">
      <c r="B5506" s="57">
        <v>36427</v>
      </c>
      <c r="C5506" s="55">
        <v>1027</v>
      </c>
    </row>
    <row r="5507" spans="2:3" ht="15">
      <c r="B5507" s="57">
        <v>36426</v>
      </c>
      <c r="C5507" s="54">
        <v>986</v>
      </c>
    </row>
    <row r="5508" spans="2:3" ht="15">
      <c r="B5508" s="57">
        <v>36425</v>
      </c>
      <c r="C5508" s="54">
        <v>996</v>
      </c>
    </row>
    <row r="5509" spans="2:3" ht="15">
      <c r="B5509" s="57">
        <v>36424</v>
      </c>
      <c r="C5509" s="54">
        <v>992</v>
      </c>
    </row>
    <row r="5510" spans="2:3" ht="15">
      <c r="B5510" s="57">
        <v>36423</v>
      </c>
      <c r="C5510" s="54">
        <v>984</v>
      </c>
    </row>
    <row r="5511" spans="2:3" ht="15">
      <c r="B5511" s="57">
        <v>36420</v>
      </c>
      <c r="C5511" s="54">
        <v>990</v>
      </c>
    </row>
    <row r="5512" spans="2:3" ht="15">
      <c r="B5512" s="57">
        <v>36419</v>
      </c>
      <c r="C5512" s="55">
        <v>1013</v>
      </c>
    </row>
    <row r="5513" spans="2:3" ht="15">
      <c r="B5513" s="57">
        <v>36418</v>
      </c>
      <c r="C5513" s="54">
        <v>996</v>
      </c>
    </row>
    <row r="5514" spans="2:3" ht="15">
      <c r="B5514" s="57">
        <v>36417</v>
      </c>
      <c r="C5514" s="54">
        <v>991</v>
      </c>
    </row>
    <row r="5515" spans="2:3" ht="15">
      <c r="B5515" s="57">
        <v>36416</v>
      </c>
      <c r="C5515" s="54">
        <v>995</v>
      </c>
    </row>
    <row r="5516" spans="2:3" ht="15">
      <c r="B5516" s="57">
        <v>36413</v>
      </c>
      <c r="C5516" s="54">
        <v>990</v>
      </c>
    </row>
    <row r="5517" spans="2:3" ht="15">
      <c r="B5517" s="57">
        <v>36412</v>
      </c>
      <c r="C5517" s="55">
        <v>1023</v>
      </c>
    </row>
    <row r="5518" spans="2:3" ht="15">
      <c r="B5518" s="57">
        <v>36411</v>
      </c>
      <c r="C5518" s="55">
        <v>1052</v>
      </c>
    </row>
    <row r="5519" spans="2:3" ht="15">
      <c r="B5519" s="57">
        <v>36410</v>
      </c>
      <c r="C5519" s="55">
        <v>1060</v>
      </c>
    </row>
    <row r="5520" spans="2:3" ht="15">
      <c r="B5520" s="57">
        <v>36406</v>
      </c>
      <c r="C5520" s="55">
        <v>1088</v>
      </c>
    </row>
    <row r="5521" spans="2:3" ht="15">
      <c r="B5521" s="57">
        <v>36405</v>
      </c>
      <c r="C5521" s="55">
        <v>1095</v>
      </c>
    </row>
    <row r="5522" spans="2:3" ht="15">
      <c r="B5522" s="57">
        <v>36404</v>
      </c>
      <c r="C5522" s="55">
        <v>1099</v>
      </c>
    </row>
    <row r="5523" spans="2:3" ht="15">
      <c r="B5523" s="57">
        <v>36403</v>
      </c>
      <c r="C5523" s="55">
        <v>1124</v>
      </c>
    </row>
    <row r="5524" spans="2:3" ht="15">
      <c r="B5524" s="57">
        <v>36402</v>
      </c>
      <c r="C5524" s="55">
        <v>1131</v>
      </c>
    </row>
    <row r="5525" spans="2:3" ht="15">
      <c r="B5525" s="57">
        <v>36399</v>
      </c>
      <c r="C5525" s="55">
        <v>1126</v>
      </c>
    </row>
    <row r="5526" spans="2:3" ht="15">
      <c r="B5526" s="57">
        <v>36398</v>
      </c>
      <c r="C5526" s="55">
        <v>1130</v>
      </c>
    </row>
    <row r="5527" spans="2:3" ht="15">
      <c r="B5527" s="57">
        <v>36397</v>
      </c>
      <c r="C5527" s="55">
        <v>1128</v>
      </c>
    </row>
    <row r="5528" spans="2:3" ht="15">
      <c r="B5528" s="57">
        <v>36396</v>
      </c>
      <c r="C5528" s="55">
        <v>1141</v>
      </c>
    </row>
    <row r="5529" spans="2:3" ht="15">
      <c r="B5529" s="57">
        <v>36395</v>
      </c>
      <c r="C5529" s="55">
        <v>1146</v>
      </c>
    </row>
    <row r="5530" spans="2:3" ht="15">
      <c r="B5530" s="57">
        <v>36392</v>
      </c>
      <c r="C5530" s="55">
        <v>1152</v>
      </c>
    </row>
    <row r="5531" spans="2:3" ht="15">
      <c r="B5531" s="57">
        <v>36391</v>
      </c>
      <c r="C5531" s="55">
        <v>1126</v>
      </c>
    </row>
    <row r="5532" spans="2:3" ht="15">
      <c r="B5532" s="57">
        <v>36390</v>
      </c>
      <c r="C5532" s="55">
        <v>1124</v>
      </c>
    </row>
    <row r="5533" spans="2:3" ht="15">
      <c r="B5533" s="57">
        <v>36389</v>
      </c>
      <c r="C5533" s="55">
        <v>1080</v>
      </c>
    </row>
    <row r="5534" spans="2:3" ht="15">
      <c r="B5534" s="57">
        <v>36388</v>
      </c>
      <c r="C5534" s="55">
        <v>1086</v>
      </c>
    </row>
    <row r="5535" spans="2:3" ht="15">
      <c r="B5535" s="57">
        <v>36385</v>
      </c>
      <c r="C5535" s="55">
        <v>1093</v>
      </c>
    </row>
    <row r="5536" spans="2:3" ht="15">
      <c r="B5536" s="57">
        <v>36384</v>
      </c>
      <c r="C5536" s="55">
        <v>1098</v>
      </c>
    </row>
    <row r="5537" spans="2:3" ht="15">
      <c r="B5537" s="57">
        <v>36383</v>
      </c>
      <c r="C5537" s="55">
        <v>1110</v>
      </c>
    </row>
    <row r="5538" spans="2:3" ht="15">
      <c r="B5538" s="57">
        <v>36382</v>
      </c>
      <c r="C5538" s="55">
        <v>1142</v>
      </c>
    </row>
    <row r="5539" spans="2:3" ht="15">
      <c r="B5539" s="57">
        <v>36381</v>
      </c>
      <c r="C5539" s="55">
        <v>1122</v>
      </c>
    </row>
    <row r="5540" spans="2:3" ht="15">
      <c r="B5540" s="57">
        <v>36378</v>
      </c>
      <c r="C5540" s="55">
        <v>1116</v>
      </c>
    </row>
    <row r="5541" spans="2:3" ht="15">
      <c r="B5541" s="57">
        <v>36377</v>
      </c>
      <c r="C5541" s="55">
        <v>1145</v>
      </c>
    </row>
    <row r="5542" spans="2:3" ht="15">
      <c r="B5542" s="57">
        <v>36376</v>
      </c>
      <c r="C5542" s="55">
        <v>1109</v>
      </c>
    </row>
    <row r="5543" spans="2:3" ht="15">
      <c r="B5543" s="57">
        <v>36375</v>
      </c>
      <c r="C5543" s="55">
        <v>1096</v>
      </c>
    </row>
    <row r="5544" spans="2:3" ht="15">
      <c r="B5544" s="57">
        <v>36374</v>
      </c>
      <c r="C5544" s="55">
        <v>1084</v>
      </c>
    </row>
    <row r="5545" spans="2:3" ht="15">
      <c r="B5545" s="57">
        <v>36371</v>
      </c>
      <c r="C5545" s="55">
        <v>1053</v>
      </c>
    </row>
    <row r="5546" spans="2:3" ht="15">
      <c r="B5546" s="57">
        <v>36370</v>
      </c>
      <c r="C5546" s="55">
        <v>1076</v>
      </c>
    </row>
    <row r="5547" spans="2:3" ht="15">
      <c r="B5547" s="57">
        <v>36369</v>
      </c>
      <c r="C5547" s="55">
        <v>1079</v>
      </c>
    </row>
    <row r="5548" spans="2:3" ht="15">
      <c r="B5548" s="57">
        <v>36368</v>
      </c>
      <c r="C5548" s="55">
        <v>1087</v>
      </c>
    </row>
    <row r="5549" spans="2:3" ht="15">
      <c r="B5549" s="57">
        <v>36367</v>
      </c>
      <c r="C5549" s="55">
        <v>1114</v>
      </c>
    </row>
    <row r="5550" spans="2:3" ht="15">
      <c r="B5550" s="57">
        <v>36364</v>
      </c>
      <c r="C5550" s="55">
        <v>1110</v>
      </c>
    </row>
    <row r="5551" spans="2:3" ht="15">
      <c r="B5551" s="57">
        <v>36363</v>
      </c>
      <c r="C5551" s="55">
        <v>1099</v>
      </c>
    </row>
    <row r="5552" spans="2:3" ht="15">
      <c r="B5552" s="57">
        <v>36362</v>
      </c>
      <c r="C5552" s="55">
        <v>1094</v>
      </c>
    </row>
    <row r="5553" spans="2:3" ht="15">
      <c r="B5553" s="57">
        <v>36361</v>
      </c>
      <c r="C5553" s="55">
        <v>1093</v>
      </c>
    </row>
    <row r="5554" spans="2:3" ht="15">
      <c r="B5554" s="57">
        <v>36360</v>
      </c>
      <c r="C5554" s="55">
        <v>1071</v>
      </c>
    </row>
    <row r="5555" spans="2:3" ht="15">
      <c r="B5555" s="57">
        <v>36357</v>
      </c>
      <c r="C5555" s="55">
        <v>1084</v>
      </c>
    </row>
    <row r="5556" spans="2:3" ht="15">
      <c r="B5556" s="57">
        <v>36356</v>
      </c>
      <c r="C5556" s="55">
        <v>1070</v>
      </c>
    </row>
    <row r="5557" spans="2:3" ht="15">
      <c r="B5557" s="57">
        <v>36355</v>
      </c>
      <c r="C5557" s="55">
        <v>1082</v>
      </c>
    </row>
    <row r="5558" spans="2:3" ht="15">
      <c r="B5558" s="57">
        <v>36354</v>
      </c>
      <c r="C5558" s="55">
        <v>1113</v>
      </c>
    </row>
    <row r="5559" spans="2:3" ht="15">
      <c r="B5559" s="57">
        <v>36353</v>
      </c>
      <c r="C5559" s="55">
        <v>1114</v>
      </c>
    </row>
    <row r="5560" spans="2:3" ht="15">
      <c r="B5560" s="57">
        <v>36350</v>
      </c>
      <c r="C5560" s="55">
        <v>1044</v>
      </c>
    </row>
    <row r="5561" spans="2:3" ht="15">
      <c r="B5561" s="57">
        <v>36349</v>
      </c>
      <c r="C5561" s="55">
        <v>1010</v>
      </c>
    </row>
    <row r="5562" spans="2:3" ht="15">
      <c r="B5562" s="57">
        <v>36348</v>
      </c>
      <c r="C5562" s="54">
        <v>981</v>
      </c>
    </row>
    <row r="5563" spans="2:3" ht="15">
      <c r="B5563" s="57">
        <v>36347</v>
      </c>
      <c r="C5563" s="54">
        <v>962</v>
      </c>
    </row>
    <row r="5564" spans="2:3" ht="15">
      <c r="B5564" s="57">
        <v>36343</v>
      </c>
      <c r="C5564" s="54">
        <v>976</v>
      </c>
    </row>
    <row r="5565" spans="2:3" ht="15">
      <c r="B5565" s="57">
        <v>36342</v>
      </c>
      <c r="C5565" s="54">
        <v>974</v>
      </c>
    </row>
    <row r="5566" spans="2:3" ht="15">
      <c r="B5566" s="57">
        <v>36341</v>
      </c>
      <c r="C5566" s="54">
        <v>957</v>
      </c>
    </row>
    <row r="5567" spans="2:3" ht="15">
      <c r="B5567" s="57">
        <v>36340</v>
      </c>
      <c r="C5567" s="55">
        <v>1003</v>
      </c>
    </row>
    <row r="5568" spans="2:3" ht="15">
      <c r="B5568" s="57">
        <v>36339</v>
      </c>
      <c r="C5568" s="55">
        <v>1027</v>
      </c>
    </row>
    <row r="5569" spans="2:3" ht="15">
      <c r="B5569" s="57">
        <v>36336</v>
      </c>
      <c r="C5569" s="55">
        <v>1026</v>
      </c>
    </row>
    <row r="5570" spans="2:3" ht="15">
      <c r="B5570" s="57">
        <v>36335</v>
      </c>
      <c r="C5570" s="54">
        <v>987</v>
      </c>
    </row>
    <row r="5571" spans="2:3" ht="15">
      <c r="B5571" s="57">
        <v>36334</v>
      </c>
      <c r="C5571" s="54">
        <v>969</v>
      </c>
    </row>
    <row r="5572" spans="2:3" ht="15">
      <c r="B5572" s="57">
        <v>36333</v>
      </c>
      <c r="C5572" s="54">
        <v>944</v>
      </c>
    </row>
    <row r="5573" spans="2:3" ht="15">
      <c r="B5573" s="57">
        <v>36332</v>
      </c>
      <c r="C5573" s="54">
        <v>938</v>
      </c>
    </row>
    <row r="5574" spans="2:3" ht="15">
      <c r="B5574" s="57">
        <v>36329</v>
      </c>
      <c r="C5574" s="54">
        <v>949</v>
      </c>
    </row>
    <row r="5575" spans="2:3" ht="15">
      <c r="B5575" s="57">
        <v>36328</v>
      </c>
      <c r="C5575" s="54">
        <v>942</v>
      </c>
    </row>
    <row r="5576" spans="2:3" ht="15">
      <c r="B5576" s="57">
        <v>36327</v>
      </c>
      <c r="C5576" s="54">
        <v>971</v>
      </c>
    </row>
    <row r="5577" spans="2:3" ht="15">
      <c r="B5577" s="57">
        <v>36326</v>
      </c>
      <c r="C5577" s="55">
        <v>1004</v>
      </c>
    </row>
    <row r="5578" spans="2:3" ht="15">
      <c r="B5578" s="57">
        <v>36325</v>
      </c>
      <c r="C5578" s="55">
        <v>1042</v>
      </c>
    </row>
    <row r="5579" spans="2:3" ht="15">
      <c r="B5579" s="57">
        <v>36322</v>
      </c>
      <c r="C5579" s="55">
        <v>1047</v>
      </c>
    </row>
    <row r="5580" spans="2:3" ht="15">
      <c r="B5580" s="57">
        <v>36321</v>
      </c>
      <c r="C5580" s="55">
        <v>1041</v>
      </c>
    </row>
    <row r="5581" spans="2:3" ht="15">
      <c r="B5581" s="57">
        <v>36320</v>
      </c>
      <c r="C5581" s="55">
        <v>1032</v>
      </c>
    </row>
    <row r="5582" spans="2:3" ht="15">
      <c r="B5582" s="57">
        <v>36319</v>
      </c>
      <c r="C5582" s="55">
        <v>1015</v>
      </c>
    </row>
    <row r="5583" spans="2:3" ht="15">
      <c r="B5583" s="57">
        <v>36318</v>
      </c>
      <c r="C5583" s="55">
        <v>1016</v>
      </c>
    </row>
    <row r="5584" spans="2:3" ht="15">
      <c r="B5584" s="57">
        <v>36315</v>
      </c>
      <c r="C5584" s="55">
        <v>1035</v>
      </c>
    </row>
    <row r="5585" spans="2:3" ht="15">
      <c r="B5585" s="57">
        <v>36314</v>
      </c>
      <c r="C5585" s="55">
        <v>1052</v>
      </c>
    </row>
    <row r="5586" spans="2:3" ht="15">
      <c r="B5586" s="57">
        <v>36313</v>
      </c>
      <c r="C5586" s="55">
        <v>1066</v>
      </c>
    </row>
    <row r="5587" spans="2:3" ht="15">
      <c r="B5587" s="57">
        <v>36312</v>
      </c>
      <c r="C5587" s="55">
        <v>1068</v>
      </c>
    </row>
    <row r="5588" spans="2:3" ht="15">
      <c r="B5588" s="57">
        <v>36308</v>
      </c>
      <c r="C5588" s="55">
        <v>1066</v>
      </c>
    </row>
    <row r="5589" spans="2:3" ht="15">
      <c r="B5589" s="57">
        <v>36307</v>
      </c>
      <c r="C5589" s="55">
        <v>1066</v>
      </c>
    </row>
    <row r="5590" spans="2:3" ht="15">
      <c r="B5590" s="57">
        <v>36306</v>
      </c>
      <c r="C5590" s="55">
        <v>1029</v>
      </c>
    </row>
    <row r="5591" spans="2:3" ht="15">
      <c r="B5591" s="57">
        <v>36305</v>
      </c>
      <c r="C5591" s="55">
        <v>1070</v>
      </c>
    </row>
    <row r="5592" spans="2:3" ht="15">
      <c r="B5592" s="57">
        <v>36304</v>
      </c>
      <c r="C5592" s="55">
        <v>1112</v>
      </c>
    </row>
    <row r="5593" spans="2:3" ht="15">
      <c r="B5593" s="57">
        <v>36301</v>
      </c>
      <c r="C5593" s="55">
        <v>1075</v>
      </c>
    </row>
    <row r="5594" spans="2:3" ht="15">
      <c r="B5594" s="57">
        <v>36300</v>
      </c>
      <c r="C5594" s="55">
        <v>1004</v>
      </c>
    </row>
    <row r="5595" spans="2:3" ht="15">
      <c r="B5595" s="57">
        <v>36299</v>
      </c>
      <c r="C5595" s="54">
        <v>994</v>
      </c>
    </row>
    <row r="5596" spans="2:3" ht="15">
      <c r="B5596" s="57">
        <v>36298</v>
      </c>
      <c r="C5596" s="54">
        <v>948</v>
      </c>
    </row>
    <row r="5597" spans="2:3" ht="15">
      <c r="B5597" s="57">
        <v>36297</v>
      </c>
      <c r="C5597" s="54">
        <v>920</v>
      </c>
    </row>
    <row r="5598" spans="2:3" ht="15">
      <c r="B5598" s="57">
        <v>36294</v>
      </c>
      <c r="C5598" s="54">
        <v>901</v>
      </c>
    </row>
    <row r="5599" spans="2:3" ht="15">
      <c r="B5599" s="57">
        <v>36293</v>
      </c>
      <c r="C5599" s="54">
        <v>884</v>
      </c>
    </row>
    <row r="5600" spans="2:3" ht="15">
      <c r="B5600" s="57">
        <v>36292</v>
      </c>
      <c r="C5600" s="54">
        <v>885</v>
      </c>
    </row>
    <row r="5601" spans="2:3" ht="15">
      <c r="B5601" s="57">
        <v>36291</v>
      </c>
      <c r="C5601" s="54">
        <v>867</v>
      </c>
    </row>
    <row r="5602" spans="2:3" ht="15">
      <c r="B5602" s="57">
        <v>36290</v>
      </c>
      <c r="C5602" s="54">
        <v>848</v>
      </c>
    </row>
    <row r="5603" spans="2:3" ht="15">
      <c r="B5603" s="57">
        <v>36287</v>
      </c>
      <c r="C5603" s="54">
        <v>854</v>
      </c>
    </row>
    <row r="5604" spans="2:3" ht="15">
      <c r="B5604" s="57">
        <v>36286</v>
      </c>
      <c r="C5604" s="54">
        <v>885</v>
      </c>
    </row>
    <row r="5605" spans="2:3" ht="15">
      <c r="B5605" s="57">
        <v>36285</v>
      </c>
      <c r="C5605" s="54">
        <v>885</v>
      </c>
    </row>
    <row r="5606" spans="2:3" ht="15">
      <c r="B5606" s="57">
        <v>36284</v>
      </c>
      <c r="C5606" s="54">
        <v>862</v>
      </c>
    </row>
    <row r="5607" spans="2:3" ht="15">
      <c r="B5607" s="57">
        <v>36283</v>
      </c>
      <c r="C5607" s="54">
        <v>849</v>
      </c>
    </row>
    <row r="5608" spans="2:3" ht="15">
      <c r="B5608" s="57">
        <v>36280</v>
      </c>
      <c r="C5608" s="54">
        <v>873</v>
      </c>
    </row>
    <row r="5609" spans="2:3" ht="15">
      <c r="B5609" s="57">
        <v>36279</v>
      </c>
      <c r="C5609" s="54">
        <v>899</v>
      </c>
    </row>
    <row r="5610" spans="2:3" ht="15">
      <c r="B5610" s="57">
        <v>36278</v>
      </c>
      <c r="C5610" s="54">
        <v>905</v>
      </c>
    </row>
    <row r="5611" spans="2:3" ht="15">
      <c r="B5611" s="57">
        <v>36277</v>
      </c>
      <c r="C5611" s="54">
        <v>908</v>
      </c>
    </row>
    <row r="5612" spans="2:3" ht="15">
      <c r="B5612" s="57">
        <v>36276</v>
      </c>
      <c r="C5612" s="54">
        <v>871</v>
      </c>
    </row>
    <row r="5613" spans="2:3" ht="15">
      <c r="B5613" s="57">
        <v>36273</v>
      </c>
      <c r="C5613" s="54">
        <v>858</v>
      </c>
    </row>
    <row r="5614" spans="2:3" ht="15">
      <c r="B5614" s="57">
        <v>36272</v>
      </c>
      <c r="C5614" s="54">
        <v>851</v>
      </c>
    </row>
    <row r="5615" spans="2:3" ht="15">
      <c r="B5615" s="57">
        <v>36271</v>
      </c>
      <c r="C5615" s="54">
        <v>850</v>
      </c>
    </row>
    <row r="5616" spans="2:3" ht="15">
      <c r="B5616" s="57">
        <v>36270</v>
      </c>
      <c r="C5616" s="54">
        <v>862</v>
      </c>
    </row>
    <row r="5617" spans="2:3" ht="15">
      <c r="B5617" s="57">
        <v>36269</v>
      </c>
      <c r="C5617" s="54">
        <v>825</v>
      </c>
    </row>
    <row r="5618" spans="2:3" ht="15">
      <c r="B5618" s="57">
        <v>36266</v>
      </c>
      <c r="C5618" s="54">
        <v>832</v>
      </c>
    </row>
    <row r="5619" spans="2:3" ht="15">
      <c r="B5619" s="57">
        <v>36265</v>
      </c>
      <c r="C5619" s="54">
        <v>899</v>
      </c>
    </row>
    <row r="5620" spans="2:3" ht="15">
      <c r="B5620" s="57">
        <v>36264</v>
      </c>
      <c r="C5620" s="54">
        <v>881</v>
      </c>
    </row>
    <row r="5621" spans="2:3" ht="15">
      <c r="B5621" s="57">
        <v>36263</v>
      </c>
      <c r="C5621" s="54">
        <v>892</v>
      </c>
    </row>
    <row r="5622" spans="2:3" ht="15">
      <c r="B5622" s="57">
        <v>36262</v>
      </c>
      <c r="C5622" s="54">
        <v>957</v>
      </c>
    </row>
    <row r="5623" spans="2:3" ht="15">
      <c r="B5623" s="57">
        <v>36259</v>
      </c>
      <c r="C5623" s="54">
        <v>975</v>
      </c>
    </row>
    <row r="5624" spans="2:3" ht="15">
      <c r="B5624" s="57">
        <v>36258</v>
      </c>
      <c r="C5624" s="54">
        <v>941</v>
      </c>
    </row>
    <row r="5625" spans="2:3" ht="15">
      <c r="B5625" s="57">
        <v>36257</v>
      </c>
      <c r="C5625" s="54">
        <v>971</v>
      </c>
    </row>
    <row r="5626" spans="2:3" ht="15">
      <c r="B5626" s="57">
        <v>36256</v>
      </c>
      <c r="C5626" s="54">
        <v>990</v>
      </c>
    </row>
    <row r="5627" spans="2:3" ht="15">
      <c r="B5627" s="57">
        <v>36255</v>
      </c>
      <c r="C5627" s="54">
        <v>990</v>
      </c>
    </row>
    <row r="5628" spans="2:3" ht="15">
      <c r="B5628" s="57">
        <v>36251</v>
      </c>
      <c r="C5628" s="55">
        <v>1015</v>
      </c>
    </row>
    <row r="5629" spans="2:3" ht="15">
      <c r="B5629" s="57">
        <v>36250</v>
      </c>
      <c r="C5629" s="55">
        <v>1041</v>
      </c>
    </row>
    <row r="5630" spans="2:3" ht="15">
      <c r="B5630" s="57">
        <v>36249</v>
      </c>
      <c r="C5630" s="55">
        <v>1045</v>
      </c>
    </row>
    <row r="5631" spans="2:3" ht="15">
      <c r="B5631" s="57">
        <v>36248</v>
      </c>
      <c r="C5631" s="55">
        <v>1063</v>
      </c>
    </row>
    <row r="5632" spans="2:3" ht="15">
      <c r="B5632" s="57">
        <v>36245</v>
      </c>
      <c r="C5632" s="55">
        <v>1118</v>
      </c>
    </row>
    <row r="5633" spans="2:3" ht="15">
      <c r="B5633" s="57">
        <v>36244</v>
      </c>
      <c r="C5633" s="55">
        <v>1146</v>
      </c>
    </row>
    <row r="5634" spans="2:3" ht="15">
      <c r="B5634" s="57">
        <v>36243</v>
      </c>
      <c r="C5634" s="55">
        <v>1195</v>
      </c>
    </row>
    <row r="5635" spans="2:3" ht="15">
      <c r="B5635" s="57">
        <v>36242</v>
      </c>
      <c r="C5635" s="55">
        <v>1179</v>
      </c>
    </row>
    <row r="5636" spans="2:3" ht="15">
      <c r="B5636" s="57">
        <v>36241</v>
      </c>
      <c r="C5636" s="55">
        <v>1149</v>
      </c>
    </row>
    <row r="5637" spans="2:3" ht="15">
      <c r="B5637" s="57">
        <v>36238</v>
      </c>
      <c r="C5637" s="55">
        <v>1147</v>
      </c>
    </row>
    <row r="5638" spans="2:3" ht="15">
      <c r="B5638" s="57">
        <v>36237</v>
      </c>
      <c r="C5638" s="55">
        <v>1174</v>
      </c>
    </row>
    <row r="5639" spans="2:3" ht="15">
      <c r="B5639" s="57">
        <v>36236</v>
      </c>
      <c r="C5639" s="55">
        <v>1209</v>
      </c>
    </row>
    <row r="5640" spans="2:3" ht="15">
      <c r="B5640" s="57">
        <v>36235</v>
      </c>
      <c r="C5640" s="55">
        <v>1204</v>
      </c>
    </row>
    <row r="5641" spans="2:3" ht="15">
      <c r="B5641" s="57">
        <v>36234</v>
      </c>
      <c r="C5641" s="55">
        <v>1183</v>
      </c>
    </row>
    <row r="5642" spans="2:3" ht="15">
      <c r="B5642" s="57">
        <v>36231</v>
      </c>
      <c r="C5642" s="55">
        <v>1251</v>
      </c>
    </row>
    <row r="5643" spans="2:3" ht="15">
      <c r="B5643" s="57">
        <v>36230</v>
      </c>
      <c r="C5643" s="55">
        <v>1231</v>
      </c>
    </row>
    <row r="5644" spans="2:3" ht="15">
      <c r="B5644" s="57">
        <v>36229</v>
      </c>
      <c r="C5644" s="55">
        <v>1234</v>
      </c>
    </row>
    <row r="5645" spans="2:3" ht="15">
      <c r="B5645" s="57">
        <v>36228</v>
      </c>
      <c r="C5645" s="55">
        <v>1285</v>
      </c>
    </row>
    <row r="5646" spans="2:3" ht="15">
      <c r="B5646" s="57">
        <v>36227</v>
      </c>
      <c r="C5646" s="55">
        <v>1308</v>
      </c>
    </row>
    <row r="5647" spans="2:3" ht="15">
      <c r="B5647" s="57">
        <v>36224</v>
      </c>
      <c r="C5647" s="55">
        <v>1331</v>
      </c>
    </row>
    <row r="5648" spans="2:3" ht="15">
      <c r="B5648" s="57">
        <v>36223</v>
      </c>
      <c r="C5648" s="55">
        <v>1397</v>
      </c>
    </row>
    <row r="5649" spans="2:3" ht="15">
      <c r="B5649" s="57">
        <v>36222</v>
      </c>
      <c r="C5649" s="55">
        <v>1484</v>
      </c>
    </row>
    <row r="5650" spans="2:3" ht="15">
      <c r="B5650" s="57">
        <v>36221</v>
      </c>
      <c r="C5650" s="55">
        <v>1452</v>
      </c>
    </row>
    <row r="5651" spans="2:3" ht="15">
      <c r="B5651" s="57">
        <v>36220</v>
      </c>
      <c r="C5651" s="55">
        <v>1345</v>
      </c>
    </row>
    <row r="5652" spans="2:3" ht="15">
      <c r="B5652" s="57">
        <v>36217</v>
      </c>
      <c r="C5652" s="55">
        <v>1376</v>
      </c>
    </row>
    <row r="5653" spans="2:3" ht="15">
      <c r="B5653" s="57">
        <v>36216</v>
      </c>
      <c r="C5653" s="55">
        <v>1339</v>
      </c>
    </row>
    <row r="5654" spans="2:3" ht="15">
      <c r="B5654" s="57">
        <v>36215</v>
      </c>
      <c r="C5654" s="55">
        <v>1291</v>
      </c>
    </row>
    <row r="5655" spans="2:3" ht="15">
      <c r="B5655" s="57">
        <v>36214</v>
      </c>
      <c r="C5655" s="55">
        <v>1307</v>
      </c>
    </row>
    <row r="5656" spans="2:3" ht="15">
      <c r="B5656" s="57">
        <v>36213</v>
      </c>
      <c r="C5656" s="55">
        <v>1271</v>
      </c>
    </row>
    <row r="5657" spans="2:3" ht="15">
      <c r="B5657" s="57">
        <v>36210</v>
      </c>
      <c r="C5657" s="55">
        <v>1260</v>
      </c>
    </row>
    <row r="5658" spans="2:3" ht="15">
      <c r="B5658" s="57">
        <v>36209</v>
      </c>
      <c r="C5658" s="55">
        <v>1254</v>
      </c>
    </row>
    <row r="5659" spans="2:3" ht="15">
      <c r="B5659" s="57">
        <v>36208</v>
      </c>
      <c r="C5659" s="55">
        <v>1254</v>
      </c>
    </row>
    <row r="5660" spans="2:3" ht="15">
      <c r="B5660" s="57">
        <v>36207</v>
      </c>
      <c r="C5660" s="55">
        <v>1242</v>
      </c>
    </row>
    <row r="5661" spans="2:3" ht="15">
      <c r="B5661" s="57">
        <v>36203</v>
      </c>
      <c r="C5661" s="55">
        <v>1289</v>
      </c>
    </row>
    <row r="5662" spans="2:3" ht="15">
      <c r="B5662" s="57">
        <v>36202</v>
      </c>
      <c r="C5662" s="55">
        <v>1305</v>
      </c>
    </row>
    <row r="5663" spans="2:3" ht="15">
      <c r="B5663" s="57">
        <v>36201</v>
      </c>
      <c r="C5663" s="55">
        <v>1345</v>
      </c>
    </row>
    <row r="5664" spans="2:3" ht="15">
      <c r="B5664" s="57">
        <v>36200</v>
      </c>
      <c r="C5664" s="55">
        <v>1361</v>
      </c>
    </row>
    <row r="5665" spans="2:3" ht="15">
      <c r="B5665" s="57">
        <v>36199</v>
      </c>
      <c r="C5665" s="55">
        <v>1380</v>
      </c>
    </row>
    <row r="5666" spans="2:3" ht="15">
      <c r="B5666" s="57">
        <v>36196</v>
      </c>
      <c r="C5666" s="55">
        <v>1358</v>
      </c>
    </row>
    <row r="5667" spans="2:3" ht="15">
      <c r="B5667" s="57">
        <v>36195</v>
      </c>
      <c r="C5667" s="55">
        <v>1312</v>
      </c>
    </row>
    <row r="5668" spans="2:3" ht="15">
      <c r="B5668" s="57">
        <v>36194</v>
      </c>
      <c r="C5668" s="55">
        <v>1311</v>
      </c>
    </row>
    <row r="5669" spans="2:3" ht="15">
      <c r="B5669" s="57">
        <v>36193</v>
      </c>
      <c r="C5669" s="55">
        <v>1308</v>
      </c>
    </row>
    <row r="5670" spans="2:3" ht="15">
      <c r="B5670" s="57">
        <v>36192</v>
      </c>
      <c r="C5670" s="55">
        <v>1351</v>
      </c>
    </row>
    <row r="5671" spans="2:3" ht="15">
      <c r="B5671" s="57">
        <v>36189</v>
      </c>
      <c r="C5671" s="55">
        <v>1507</v>
      </c>
    </row>
    <row r="5672" spans="2:3" ht="15">
      <c r="B5672" s="57">
        <v>36188</v>
      </c>
      <c r="C5672" s="55">
        <v>1536</v>
      </c>
    </row>
    <row r="5673" spans="2:3" ht="15">
      <c r="B5673" s="57">
        <v>36187</v>
      </c>
      <c r="C5673" s="55">
        <v>1635</v>
      </c>
    </row>
    <row r="5674" spans="2:3" ht="15">
      <c r="B5674" s="57">
        <v>36186</v>
      </c>
      <c r="C5674" s="55">
        <v>1588</v>
      </c>
    </row>
    <row r="5675" spans="2:3" ht="15">
      <c r="B5675" s="57">
        <v>36185</v>
      </c>
      <c r="C5675" s="55">
        <v>1723</v>
      </c>
    </row>
    <row r="5676" spans="2:3" ht="15">
      <c r="B5676" s="57">
        <v>36182</v>
      </c>
      <c r="C5676" s="55">
        <v>1631</v>
      </c>
    </row>
    <row r="5677" spans="2:3" ht="15">
      <c r="B5677" s="57">
        <v>36181</v>
      </c>
      <c r="C5677" s="55">
        <v>1503</v>
      </c>
    </row>
    <row r="5678" spans="2:3" ht="15">
      <c r="B5678" s="57">
        <v>36180</v>
      </c>
      <c r="C5678" s="55">
        <v>1305</v>
      </c>
    </row>
    <row r="5679" spans="2:3" ht="15">
      <c r="B5679" s="57">
        <v>36179</v>
      </c>
      <c r="C5679" s="55">
        <v>1309</v>
      </c>
    </row>
    <row r="5680" spans="2:3" ht="15">
      <c r="B5680" s="57">
        <v>36175</v>
      </c>
      <c r="C5680" s="55">
        <v>1432</v>
      </c>
    </row>
    <row r="5681" spans="2:3" ht="15">
      <c r="B5681" s="57">
        <v>36174</v>
      </c>
      <c r="C5681" s="55">
        <v>1779</v>
      </c>
    </row>
    <row r="5682" spans="2:3" ht="15">
      <c r="B5682" s="57">
        <v>36173</v>
      </c>
      <c r="C5682" s="55">
        <v>1686</v>
      </c>
    </row>
    <row r="5683" spans="2:3" ht="15">
      <c r="B5683" s="57">
        <v>36172</v>
      </c>
      <c r="C5683" s="55">
        <v>1477</v>
      </c>
    </row>
    <row r="5684" spans="2:3" ht="15">
      <c r="B5684" s="57">
        <v>36171</v>
      </c>
      <c r="C5684" s="55">
        <v>1384</v>
      </c>
    </row>
    <row r="5685" spans="2:3" ht="15">
      <c r="B5685" s="57">
        <v>36168</v>
      </c>
      <c r="C5685" s="55">
        <v>1316</v>
      </c>
    </row>
    <row r="5686" spans="2:3" ht="15">
      <c r="B5686" s="57">
        <v>36167</v>
      </c>
      <c r="C5686" s="55">
        <v>1248</v>
      </c>
    </row>
    <row r="5687" spans="2:3" ht="15">
      <c r="B5687" s="57">
        <v>36166</v>
      </c>
      <c r="C5687" s="55">
        <v>1145</v>
      </c>
    </row>
    <row r="5688" spans="2:3" ht="15">
      <c r="B5688" s="57">
        <v>36165</v>
      </c>
      <c r="C5688" s="55">
        <v>1141</v>
      </c>
    </row>
    <row r="5689" spans="2:3" ht="15">
      <c r="B5689" s="57">
        <v>36164</v>
      </c>
      <c r="C5689" s="55">
        <v>1187</v>
      </c>
    </row>
    <row r="5690" spans="2:3" ht="15">
      <c r="B5690" s="57">
        <v>36160</v>
      </c>
      <c r="C5690" s="55">
        <v>1231</v>
      </c>
    </row>
    <row r="5691" spans="2:3" ht="15">
      <c r="B5691" s="57">
        <v>36159</v>
      </c>
      <c r="C5691" s="55">
        <v>1263</v>
      </c>
    </row>
    <row r="5692" spans="2:3" ht="15">
      <c r="B5692" s="57">
        <v>36158</v>
      </c>
      <c r="C5692" s="55">
        <v>1244</v>
      </c>
    </row>
    <row r="5693" spans="2:3" ht="15">
      <c r="B5693" s="57">
        <v>36157</v>
      </c>
      <c r="C5693" s="55">
        <v>1209</v>
      </c>
    </row>
    <row r="5694" spans="2:3" ht="15">
      <c r="B5694" s="57">
        <v>36153</v>
      </c>
      <c r="C5694" s="55">
        <v>1196</v>
      </c>
    </row>
    <row r="5695" spans="2:3" ht="15">
      <c r="B5695" s="57">
        <v>36152</v>
      </c>
      <c r="C5695" s="55">
        <v>1203</v>
      </c>
    </row>
    <row r="5696" spans="2:3" ht="15">
      <c r="B5696" s="57">
        <v>36151</v>
      </c>
      <c r="C5696" s="55">
        <v>1199</v>
      </c>
    </row>
    <row r="5697" spans="2:3" ht="15">
      <c r="B5697" s="57">
        <v>36150</v>
      </c>
      <c r="C5697" s="55">
        <v>1214</v>
      </c>
    </row>
    <row r="5698" spans="2:3" ht="15">
      <c r="B5698" s="57">
        <v>36147</v>
      </c>
      <c r="C5698" s="55">
        <v>1281</v>
      </c>
    </row>
    <row r="5699" spans="2:3" ht="15">
      <c r="B5699" s="57">
        <v>36146</v>
      </c>
      <c r="C5699" s="55">
        <v>1261</v>
      </c>
    </row>
    <row r="5700" spans="2:3" ht="15">
      <c r="B5700" s="57">
        <v>36145</v>
      </c>
      <c r="C5700" s="55">
        <v>1250</v>
      </c>
    </row>
    <row r="5701" spans="2:3" ht="15">
      <c r="B5701" s="57">
        <v>36144</v>
      </c>
      <c r="C5701" s="55">
        <v>1219</v>
      </c>
    </row>
    <row r="5702" spans="2:3" ht="15">
      <c r="B5702" s="57">
        <v>36143</v>
      </c>
      <c r="C5702" s="55">
        <v>1293</v>
      </c>
    </row>
    <row r="5703" spans="2:3" ht="15">
      <c r="B5703" s="57">
        <v>36140</v>
      </c>
      <c r="C5703" s="55">
        <v>1219</v>
      </c>
    </row>
    <row r="5704" spans="2:3" ht="15">
      <c r="B5704" s="57">
        <v>36139</v>
      </c>
      <c r="C5704" s="55">
        <v>1164</v>
      </c>
    </row>
    <row r="5705" spans="2:3" ht="15">
      <c r="B5705" s="57">
        <v>36138</v>
      </c>
      <c r="C5705" s="55">
        <v>1166</v>
      </c>
    </row>
    <row r="5706" spans="2:3" ht="15">
      <c r="B5706" s="57">
        <v>36137</v>
      </c>
      <c r="C5706" s="55">
        <v>1149</v>
      </c>
    </row>
    <row r="5707" spans="2:3" ht="15">
      <c r="B5707" s="57">
        <v>36136</v>
      </c>
      <c r="C5707" s="55">
        <v>1140</v>
      </c>
    </row>
    <row r="5708" spans="2:3" ht="15">
      <c r="B5708" s="57">
        <v>36133</v>
      </c>
      <c r="C5708" s="55">
        <v>1179</v>
      </c>
    </row>
    <row r="5709" spans="2:3" ht="15">
      <c r="B5709" s="57">
        <v>36132</v>
      </c>
      <c r="C5709" s="55">
        <v>1158</v>
      </c>
    </row>
    <row r="5710" spans="2:3" ht="15">
      <c r="B5710" s="57">
        <v>36131</v>
      </c>
      <c r="C5710" s="55">
        <v>1062</v>
      </c>
    </row>
    <row r="5711" spans="2:3" ht="15">
      <c r="B5711" s="57">
        <v>36130</v>
      </c>
      <c r="C5711" s="55">
        <v>1033</v>
      </c>
    </row>
    <row r="5712" spans="2:3" ht="15">
      <c r="B5712" s="57">
        <v>36129</v>
      </c>
      <c r="C5712" s="54">
        <v>975</v>
      </c>
    </row>
    <row r="5713" spans="2:3" ht="15">
      <c r="B5713" s="57">
        <v>36126</v>
      </c>
      <c r="C5713" s="54">
        <v>921</v>
      </c>
    </row>
    <row r="5714" spans="2:3" ht="15">
      <c r="B5714" s="57">
        <v>36124</v>
      </c>
      <c r="C5714" s="54">
        <v>950</v>
      </c>
    </row>
    <row r="5715" spans="2:3" ht="15">
      <c r="B5715" s="57">
        <v>36123</v>
      </c>
      <c r="C5715" s="54">
        <v>953</v>
      </c>
    </row>
    <row r="5716" spans="2:3" ht="15">
      <c r="B5716" s="57">
        <v>36122</v>
      </c>
      <c r="C5716" s="54">
        <v>933</v>
      </c>
    </row>
    <row r="5717" spans="2:3" ht="15">
      <c r="B5717" s="57">
        <v>36119</v>
      </c>
      <c r="C5717" s="54">
        <v>922</v>
      </c>
    </row>
    <row r="5718" spans="2:3" ht="15">
      <c r="B5718" s="57">
        <v>36118</v>
      </c>
      <c r="C5718" s="54">
        <v>974</v>
      </c>
    </row>
    <row r="5719" spans="2:3" ht="15">
      <c r="B5719" s="57">
        <v>36117</v>
      </c>
      <c r="C5719" s="55">
        <v>1012</v>
      </c>
    </row>
    <row r="5720" spans="2:3" ht="15">
      <c r="B5720" s="57">
        <v>36116</v>
      </c>
      <c r="C5720" s="55">
        <v>1004</v>
      </c>
    </row>
    <row r="5721" spans="2:3" ht="15">
      <c r="B5721" s="57">
        <v>36115</v>
      </c>
      <c r="C5721" s="55">
        <v>1041</v>
      </c>
    </row>
    <row r="5722" spans="2:3" ht="15">
      <c r="B5722" s="57">
        <v>36112</v>
      </c>
      <c r="C5722" s="55">
        <v>1082</v>
      </c>
    </row>
    <row r="5723" spans="2:3" ht="15">
      <c r="B5723" s="57">
        <v>36111</v>
      </c>
      <c r="C5723" s="55">
        <v>1104</v>
      </c>
    </row>
    <row r="5724" spans="2:3" ht="15">
      <c r="B5724" s="57">
        <v>36109</v>
      </c>
      <c r="C5724" s="55">
        <v>1043</v>
      </c>
    </row>
    <row r="5725" spans="2:3" ht="15">
      <c r="B5725" s="57">
        <v>36108</v>
      </c>
      <c r="C5725" s="54">
        <v>996</v>
      </c>
    </row>
    <row r="5726" spans="2:3" ht="15">
      <c r="B5726" s="57">
        <v>36105</v>
      </c>
      <c r="C5726" s="54">
        <v>990</v>
      </c>
    </row>
    <row r="5727" spans="2:3" ht="15">
      <c r="B5727" s="57">
        <v>36104</v>
      </c>
      <c r="C5727" s="55">
        <v>1052</v>
      </c>
    </row>
    <row r="5728" spans="2:3" ht="15">
      <c r="B5728" s="57">
        <v>36103</v>
      </c>
      <c r="C5728" s="55">
        <v>1100</v>
      </c>
    </row>
    <row r="5729" spans="2:3" ht="15">
      <c r="B5729" s="57">
        <v>36102</v>
      </c>
      <c r="C5729" s="55">
        <v>1131</v>
      </c>
    </row>
    <row r="5730" spans="2:3" ht="15">
      <c r="B5730" s="57">
        <v>36101</v>
      </c>
      <c r="C5730" s="55">
        <v>1140</v>
      </c>
    </row>
    <row r="5731" spans="2:3" ht="15">
      <c r="B5731" s="57">
        <v>36098</v>
      </c>
      <c r="C5731" s="55">
        <v>1192</v>
      </c>
    </row>
    <row r="5732" spans="2:3" ht="15">
      <c r="B5732" s="57">
        <v>36097</v>
      </c>
      <c r="C5732" s="55">
        <v>1304</v>
      </c>
    </row>
    <row r="5733" spans="2:3" ht="15">
      <c r="B5733" s="57">
        <v>36096</v>
      </c>
      <c r="C5733" s="55">
        <v>1237</v>
      </c>
    </row>
    <row r="5734" spans="2:3" ht="15">
      <c r="B5734" s="57">
        <v>36095</v>
      </c>
      <c r="C5734" s="55">
        <v>1195</v>
      </c>
    </row>
    <row r="5735" spans="2:3" ht="15">
      <c r="B5735" s="57">
        <v>36094</v>
      </c>
      <c r="C5735" s="55">
        <v>1143</v>
      </c>
    </row>
    <row r="5736" spans="2:3" ht="15">
      <c r="B5736" s="57">
        <v>36091</v>
      </c>
      <c r="C5736" s="55">
        <v>1112</v>
      </c>
    </row>
    <row r="5737" spans="2:3" ht="15">
      <c r="B5737" s="57">
        <v>36090</v>
      </c>
      <c r="C5737" s="55">
        <v>1101</v>
      </c>
    </row>
    <row r="5738" spans="2:3" ht="15">
      <c r="B5738" s="57">
        <v>36089</v>
      </c>
      <c r="C5738" s="55">
        <v>1128</v>
      </c>
    </row>
    <row r="5739" spans="2:3" ht="15">
      <c r="B5739" s="57">
        <v>36088</v>
      </c>
      <c r="C5739" s="55">
        <v>1112</v>
      </c>
    </row>
    <row r="5740" spans="2:3" ht="15">
      <c r="B5740" s="57">
        <v>36087</v>
      </c>
      <c r="C5740" s="55">
        <v>1172</v>
      </c>
    </row>
    <row r="5741" spans="2:3" ht="15">
      <c r="B5741" s="57">
        <v>36084</v>
      </c>
      <c r="C5741" s="55">
        <v>1207</v>
      </c>
    </row>
    <row r="5742" spans="2:3" ht="15">
      <c r="B5742" s="57">
        <v>36083</v>
      </c>
      <c r="C5742" s="55">
        <v>1254</v>
      </c>
    </row>
    <row r="5743" spans="2:3" ht="15">
      <c r="B5743" s="57">
        <v>36082</v>
      </c>
      <c r="C5743" s="55">
        <v>1271</v>
      </c>
    </row>
    <row r="5744" spans="2:3" ht="15">
      <c r="B5744" s="57">
        <v>36081</v>
      </c>
      <c r="C5744" s="55">
        <v>1291</v>
      </c>
    </row>
    <row r="5745" spans="2:3" ht="15">
      <c r="B5745" s="57">
        <v>36077</v>
      </c>
      <c r="C5745" s="55">
        <v>1330</v>
      </c>
    </row>
    <row r="5746" spans="2:3" ht="15">
      <c r="B5746" s="57">
        <v>36076</v>
      </c>
      <c r="C5746" s="55">
        <v>1364</v>
      </c>
    </row>
    <row r="5747" spans="2:3" ht="15">
      <c r="B5747" s="57">
        <v>36075</v>
      </c>
      <c r="C5747" s="55">
        <v>1383</v>
      </c>
    </row>
    <row r="5748" spans="2:3" ht="15">
      <c r="B5748" s="57">
        <v>36074</v>
      </c>
      <c r="C5748" s="55">
        <v>1375</v>
      </c>
    </row>
    <row r="5749" spans="2:3" ht="15">
      <c r="B5749" s="57">
        <v>36073</v>
      </c>
      <c r="C5749" s="55">
        <v>1453</v>
      </c>
    </row>
    <row r="5750" spans="2:3" ht="15">
      <c r="B5750" s="57">
        <v>36070</v>
      </c>
      <c r="C5750" s="55">
        <v>1349</v>
      </c>
    </row>
    <row r="5751" spans="2:3" ht="15">
      <c r="B5751" s="57">
        <v>36069</v>
      </c>
      <c r="C5751" s="55">
        <v>1442</v>
      </c>
    </row>
    <row r="5752" spans="2:3" ht="15">
      <c r="B5752" s="57">
        <v>36068</v>
      </c>
      <c r="C5752" s="55">
        <v>1326</v>
      </c>
    </row>
    <row r="5753" spans="2:3" ht="15">
      <c r="B5753" s="57">
        <v>36067</v>
      </c>
      <c r="C5753" s="55">
        <v>1237</v>
      </c>
    </row>
    <row r="5754" spans="2:3" ht="15">
      <c r="B5754" s="57">
        <v>36066</v>
      </c>
      <c r="C5754" s="55">
        <v>1173</v>
      </c>
    </row>
    <row r="5755" spans="2:3" ht="15">
      <c r="B5755" s="57">
        <v>36063</v>
      </c>
      <c r="C5755" s="55">
        <v>1219</v>
      </c>
    </row>
    <row r="5756" spans="2:3" ht="15">
      <c r="B5756" s="57">
        <v>36062</v>
      </c>
      <c r="C5756" s="55">
        <v>1232</v>
      </c>
    </row>
    <row r="5757" spans="2:3" ht="15">
      <c r="B5757" s="57">
        <v>36061</v>
      </c>
      <c r="C5757" s="55">
        <v>1204</v>
      </c>
    </row>
    <row r="5758" spans="2:3" ht="15">
      <c r="B5758" s="57">
        <v>36060</v>
      </c>
      <c r="C5758" s="55">
        <v>1249</v>
      </c>
    </row>
    <row r="5759" spans="2:3" ht="15">
      <c r="B5759" s="57">
        <v>36059</v>
      </c>
      <c r="C5759" s="55">
        <v>1323</v>
      </c>
    </row>
    <row r="5760" spans="2:3" ht="15">
      <c r="B5760" s="57">
        <v>36056</v>
      </c>
      <c r="C5760" s="55">
        <v>1351</v>
      </c>
    </row>
    <row r="5761" spans="2:3" ht="15">
      <c r="B5761" s="57">
        <v>36055</v>
      </c>
      <c r="C5761" s="55">
        <v>1453</v>
      </c>
    </row>
    <row r="5762" spans="2:3" ht="15">
      <c r="B5762" s="57">
        <v>36054</v>
      </c>
      <c r="C5762" s="55">
        <v>1266</v>
      </c>
    </row>
    <row r="5763" spans="2:3" ht="15">
      <c r="B5763" s="57">
        <v>36053</v>
      </c>
      <c r="C5763" s="55">
        <v>1405</v>
      </c>
    </row>
    <row r="5764" spans="2:3" ht="15">
      <c r="B5764" s="57">
        <v>36052</v>
      </c>
      <c r="C5764" s="55">
        <v>1631</v>
      </c>
    </row>
    <row r="5765" spans="2:3" ht="15">
      <c r="B5765" s="57">
        <v>36049</v>
      </c>
      <c r="C5765" s="55">
        <v>1639</v>
      </c>
    </row>
    <row r="5766" spans="2:3" ht="15">
      <c r="B5766" s="57">
        <v>36048</v>
      </c>
      <c r="C5766" s="55">
        <v>1718</v>
      </c>
    </row>
    <row r="5767" spans="2:3" ht="15">
      <c r="B5767" s="57">
        <v>36047</v>
      </c>
      <c r="C5767" s="55">
        <v>1436</v>
      </c>
    </row>
    <row r="5768" spans="2:3" ht="15">
      <c r="B5768" s="57">
        <v>36046</v>
      </c>
      <c r="C5768" s="55">
        <v>1460</v>
      </c>
    </row>
    <row r="5769" spans="2:3" ht="15">
      <c r="B5769" s="57">
        <v>36042</v>
      </c>
      <c r="C5769" s="55">
        <v>1435</v>
      </c>
    </row>
    <row r="5770" spans="2:3" ht="15">
      <c r="B5770" s="57">
        <v>36041</v>
      </c>
      <c r="C5770" s="55">
        <v>1422</v>
      </c>
    </row>
    <row r="5771" spans="2:3" ht="15">
      <c r="B5771" s="57">
        <v>36040</v>
      </c>
      <c r="C5771" s="55">
        <v>1300</v>
      </c>
    </row>
    <row r="5772" spans="2:3" ht="15">
      <c r="B5772" s="57">
        <v>36039</v>
      </c>
      <c r="C5772" s="55">
        <v>1307</v>
      </c>
    </row>
    <row r="5773" spans="2:3" ht="15">
      <c r="B5773" s="57">
        <v>36038</v>
      </c>
      <c r="C5773" s="55">
        <v>1421</v>
      </c>
    </row>
    <row r="5774" spans="2:3" ht="15">
      <c r="B5774" s="57">
        <v>36035</v>
      </c>
      <c r="C5774" s="55">
        <v>1434</v>
      </c>
    </row>
    <row r="5775" spans="2:3" ht="15">
      <c r="B5775" s="57">
        <v>36034</v>
      </c>
      <c r="C5775" s="55">
        <v>1524</v>
      </c>
    </row>
    <row r="5776" spans="2:3" ht="15">
      <c r="B5776" s="57">
        <v>36033</v>
      </c>
      <c r="C5776" s="55">
        <v>1239</v>
      </c>
    </row>
    <row r="5777" spans="2:3" ht="15">
      <c r="B5777" s="57">
        <v>36032</v>
      </c>
      <c r="C5777" s="55">
        <v>1124</v>
      </c>
    </row>
    <row r="5778" spans="2:3" ht="15">
      <c r="B5778" s="57">
        <v>36031</v>
      </c>
      <c r="C5778" s="55">
        <v>1199</v>
      </c>
    </row>
    <row r="5779" spans="2:3" ht="15">
      <c r="B5779" s="57">
        <v>36028</v>
      </c>
      <c r="C5779" s="55">
        <v>1187</v>
      </c>
    </row>
    <row r="5780" spans="2:3" ht="15">
      <c r="B5780" s="57">
        <v>36027</v>
      </c>
      <c r="C5780" s="54">
        <v>971</v>
      </c>
    </row>
    <row r="5781" spans="2:3" ht="15">
      <c r="B5781" s="57">
        <v>36026</v>
      </c>
      <c r="C5781" s="54">
        <v>866</v>
      </c>
    </row>
    <row r="5782" spans="2:3" ht="15">
      <c r="B5782" s="57">
        <v>36025</v>
      </c>
      <c r="C5782" s="54">
        <v>834</v>
      </c>
    </row>
    <row r="5783" spans="2:3" ht="15">
      <c r="B5783" s="57">
        <v>36024</v>
      </c>
      <c r="C5783" s="54">
        <v>858</v>
      </c>
    </row>
    <row r="5784" spans="2:3" ht="15">
      <c r="B5784" s="57">
        <v>36021</v>
      </c>
      <c r="C5784" s="54">
        <v>757</v>
      </c>
    </row>
    <row r="5785" spans="2:3" ht="15">
      <c r="B5785" s="57">
        <v>36020</v>
      </c>
      <c r="C5785" s="54">
        <v>791</v>
      </c>
    </row>
    <row r="5786" spans="2:3" ht="15">
      <c r="B5786" s="57">
        <v>36019</v>
      </c>
      <c r="C5786" s="54">
        <v>876</v>
      </c>
    </row>
    <row r="5787" spans="2:3" ht="15">
      <c r="B5787" s="57">
        <v>36018</v>
      </c>
      <c r="C5787" s="54">
        <v>828</v>
      </c>
    </row>
    <row r="5788" spans="2:3" ht="15">
      <c r="B5788" s="57">
        <v>36017</v>
      </c>
      <c r="C5788" s="54">
        <v>819</v>
      </c>
    </row>
    <row r="5789" spans="2:3" ht="15">
      <c r="B5789" s="57">
        <v>36014</v>
      </c>
      <c r="C5789" s="54">
        <v>748</v>
      </c>
    </row>
    <row r="5790" spans="2:3" ht="15">
      <c r="B5790" s="57">
        <v>36013</v>
      </c>
      <c r="C5790" s="54">
        <v>671</v>
      </c>
    </row>
    <row r="5791" spans="2:3" ht="15">
      <c r="B5791" s="57">
        <v>36012</v>
      </c>
      <c r="C5791" s="54">
        <v>668</v>
      </c>
    </row>
    <row r="5792" spans="2:3" ht="15">
      <c r="B5792" s="57">
        <v>36011</v>
      </c>
      <c r="C5792" s="54">
        <v>643</v>
      </c>
    </row>
    <row r="5793" spans="2:3" ht="15">
      <c r="B5793" s="57">
        <v>36010</v>
      </c>
      <c r="C5793" s="54">
        <v>628</v>
      </c>
    </row>
    <row r="5794" spans="2:3" ht="15">
      <c r="B5794" s="57">
        <v>36007</v>
      </c>
      <c r="C5794" s="54">
        <v>608</v>
      </c>
    </row>
    <row r="5795" spans="2:3" ht="15">
      <c r="B5795" s="57">
        <v>36006</v>
      </c>
      <c r="C5795" s="54">
        <v>611</v>
      </c>
    </row>
    <row r="5796" spans="2:3" ht="15">
      <c r="B5796" s="57">
        <v>36005</v>
      </c>
      <c r="C5796" s="54">
        <v>611</v>
      </c>
    </row>
    <row r="5797" spans="2:3" ht="15">
      <c r="B5797" s="57">
        <v>36004</v>
      </c>
      <c r="C5797" s="54">
        <v>629</v>
      </c>
    </row>
    <row r="5798" spans="2:3" ht="15">
      <c r="B5798" s="57">
        <v>36003</v>
      </c>
      <c r="C5798" s="54">
        <v>634</v>
      </c>
    </row>
    <row r="5799" spans="2:3" ht="15">
      <c r="B5799" s="57">
        <v>36000</v>
      </c>
      <c r="C5799" s="54">
        <v>610</v>
      </c>
    </row>
    <row r="5800" spans="2:3" ht="15">
      <c r="B5800" s="57">
        <v>35999</v>
      </c>
      <c r="C5800" s="54">
        <v>601</v>
      </c>
    </row>
    <row r="5801" spans="2:3" ht="15">
      <c r="B5801" s="57">
        <v>35998</v>
      </c>
      <c r="C5801" s="54">
        <v>577</v>
      </c>
    </row>
    <row r="5802" spans="2:3" ht="15">
      <c r="B5802" s="57">
        <v>35997</v>
      </c>
      <c r="C5802" s="54">
        <v>573</v>
      </c>
    </row>
    <row r="5803" spans="2:3" ht="15">
      <c r="B5803" s="57">
        <v>35996</v>
      </c>
      <c r="C5803" s="54">
        <v>565</v>
      </c>
    </row>
    <row r="5804" spans="2:3" ht="15">
      <c r="B5804" s="57">
        <v>35993</v>
      </c>
      <c r="C5804" s="54">
        <v>578</v>
      </c>
    </row>
    <row r="5805" spans="2:3" ht="15">
      <c r="B5805" s="57">
        <v>35992</v>
      </c>
      <c r="C5805" s="54">
        <v>586</v>
      </c>
    </row>
    <row r="5806" spans="2:3" ht="15">
      <c r="B5806" s="57">
        <v>35991</v>
      </c>
      <c r="C5806" s="54">
        <v>594</v>
      </c>
    </row>
    <row r="5807" spans="2:3" ht="15">
      <c r="B5807" s="57">
        <v>35990</v>
      </c>
      <c r="C5807" s="54">
        <v>583</v>
      </c>
    </row>
    <row r="5808" spans="2:3" ht="15">
      <c r="B5808" s="57">
        <v>35989</v>
      </c>
      <c r="C5808" s="54">
        <v>600</v>
      </c>
    </row>
    <row r="5809" spans="2:3" ht="15">
      <c r="B5809" s="57">
        <v>35986</v>
      </c>
      <c r="C5809" s="54">
        <v>621</v>
      </c>
    </row>
    <row r="5810" spans="2:3" ht="15">
      <c r="B5810" s="57">
        <v>35985</v>
      </c>
      <c r="C5810" s="54">
        <v>655</v>
      </c>
    </row>
    <row r="5811" spans="2:3" ht="15">
      <c r="B5811" s="57">
        <v>35984</v>
      </c>
      <c r="C5811" s="54">
        <v>654</v>
      </c>
    </row>
    <row r="5812" spans="2:3" ht="15">
      <c r="B5812" s="57">
        <v>35983</v>
      </c>
      <c r="C5812" s="54">
        <v>666</v>
      </c>
    </row>
    <row r="5813" spans="2:3" ht="15">
      <c r="B5813" s="57">
        <v>35982</v>
      </c>
      <c r="C5813" s="54">
        <v>685</v>
      </c>
    </row>
    <row r="5814" spans="2:3" ht="15">
      <c r="B5814" s="57">
        <v>35978</v>
      </c>
      <c r="C5814" s="54">
        <v>654</v>
      </c>
    </row>
    <row r="5815" spans="2:3" ht="15">
      <c r="B5815" s="57">
        <v>35977</v>
      </c>
      <c r="C5815" s="54">
        <v>646</v>
      </c>
    </row>
    <row r="5816" spans="2:3" ht="15">
      <c r="B5816" s="57">
        <v>35976</v>
      </c>
      <c r="C5816" s="54">
        <v>663</v>
      </c>
    </row>
    <row r="5817" spans="2:3" ht="15">
      <c r="B5817" s="57">
        <v>35975</v>
      </c>
      <c r="C5817" s="54">
        <v>684</v>
      </c>
    </row>
    <row r="5818" spans="2:3" ht="15">
      <c r="B5818" s="57">
        <v>35972</v>
      </c>
      <c r="C5818" s="54">
        <v>698</v>
      </c>
    </row>
    <row r="5819" spans="2:3" ht="15">
      <c r="B5819" s="57">
        <v>35971</v>
      </c>
      <c r="C5819" s="54">
        <v>662</v>
      </c>
    </row>
    <row r="5820" spans="2:3" ht="15">
      <c r="B5820" s="57">
        <v>35970</v>
      </c>
      <c r="C5820" s="54">
        <v>637</v>
      </c>
    </row>
    <row r="5821" spans="2:3" ht="15">
      <c r="B5821" s="57">
        <v>35969</v>
      </c>
      <c r="C5821" s="54">
        <v>627</v>
      </c>
    </row>
    <row r="5822" spans="2:3" ht="15">
      <c r="B5822" s="57">
        <v>35968</v>
      </c>
      <c r="C5822" s="54">
        <v>634</v>
      </c>
    </row>
    <row r="5823" spans="2:3" ht="15">
      <c r="B5823" s="57">
        <v>35965</v>
      </c>
      <c r="C5823" s="54">
        <v>618</v>
      </c>
    </row>
    <row r="5824" spans="2:3" ht="15">
      <c r="B5824" s="57">
        <v>35964</v>
      </c>
      <c r="C5824" s="54">
        <v>624</v>
      </c>
    </row>
    <row r="5825" spans="2:3" ht="15">
      <c r="B5825" s="57">
        <v>35963</v>
      </c>
      <c r="C5825" s="54">
        <v>598</v>
      </c>
    </row>
    <row r="5826" spans="2:3" ht="15">
      <c r="B5826" s="57">
        <v>35962</v>
      </c>
      <c r="C5826" s="54">
        <v>635</v>
      </c>
    </row>
    <row r="5827" spans="2:3" ht="15">
      <c r="B5827" s="57">
        <v>35961</v>
      </c>
      <c r="C5827" s="54">
        <v>665</v>
      </c>
    </row>
    <row r="5828" spans="2:3" ht="15">
      <c r="B5828" s="57">
        <v>35958</v>
      </c>
      <c r="C5828" s="54">
        <v>638</v>
      </c>
    </row>
    <row r="5829" spans="2:3" ht="15">
      <c r="B5829" s="57">
        <v>35957</v>
      </c>
      <c r="C5829" s="54">
        <v>641</v>
      </c>
    </row>
    <row r="5830" spans="2:3" ht="15">
      <c r="B5830" s="57">
        <v>35956</v>
      </c>
      <c r="C5830" s="54">
        <v>604</v>
      </c>
    </row>
    <row r="5831" spans="2:3" ht="15">
      <c r="B5831" s="57">
        <v>35955</v>
      </c>
      <c r="C5831" s="54">
        <v>580</v>
      </c>
    </row>
    <row r="5832" spans="2:3" ht="15">
      <c r="B5832" s="57">
        <v>35954</v>
      </c>
      <c r="C5832" s="54">
        <v>571</v>
      </c>
    </row>
    <row r="5833" spans="2:3" ht="15">
      <c r="B5833" s="57">
        <v>35951</v>
      </c>
      <c r="C5833" s="54">
        <v>558</v>
      </c>
    </row>
    <row r="5834" spans="2:3" ht="15">
      <c r="B5834" s="57">
        <v>35950</v>
      </c>
      <c r="C5834" s="54">
        <v>560</v>
      </c>
    </row>
    <row r="5835" spans="2:3" ht="15">
      <c r="B5835" s="57">
        <v>35949</v>
      </c>
      <c r="C5835" s="54">
        <v>567</v>
      </c>
    </row>
    <row r="5836" spans="2:3" ht="15">
      <c r="B5836" s="57">
        <v>35948</v>
      </c>
      <c r="C5836" s="54">
        <v>558</v>
      </c>
    </row>
    <row r="5837" spans="2:3" ht="15">
      <c r="B5837" s="57">
        <v>35947</v>
      </c>
      <c r="C5837" s="54">
        <v>593</v>
      </c>
    </row>
    <row r="5838" spans="2:3" ht="15">
      <c r="B5838" s="57">
        <v>35944</v>
      </c>
      <c r="C5838" s="54">
        <v>576</v>
      </c>
    </row>
    <row r="5839" spans="2:3" ht="15">
      <c r="B5839" s="57">
        <v>35943</v>
      </c>
      <c r="C5839" s="54">
        <v>565</v>
      </c>
    </row>
    <row r="5840" spans="2:3" ht="15">
      <c r="B5840" s="57">
        <v>35942</v>
      </c>
      <c r="C5840" s="54">
        <v>588</v>
      </c>
    </row>
    <row r="5841" spans="2:3" ht="15">
      <c r="B5841" s="57">
        <v>35941</v>
      </c>
      <c r="C5841" s="54">
        <v>584</v>
      </c>
    </row>
    <row r="5842" spans="2:3" ht="15">
      <c r="B5842" s="57">
        <v>35937</v>
      </c>
      <c r="C5842" s="54">
        <v>544</v>
      </c>
    </row>
    <row r="5843" spans="2:3" ht="15">
      <c r="B5843" s="57">
        <v>35936</v>
      </c>
      <c r="C5843" s="54">
        <v>533</v>
      </c>
    </row>
    <row r="5844" spans="2:3" ht="15">
      <c r="B5844" s="57">
        <v>35935</v>
      </c>
      <c r="C5844" s="54">
        <v>541</v>
      </c>
    </row>
    <row r="5845" spans="2:3" ht="15">
      <c r="B5845" s="57">
        <v>35934</v>
      </c>
      <c r="C5845" s="54">
        <v>553</v>
      </c>
    </row>
    <row r="5846" spans="2:3" ht="15">
      <c r="B5846" s="57">
        <v>35933</v>
      </c>
      <c r="C5846" s="54">
        <v>563</v>
      </c>
    </row>
    <row r="5847" spans="2:3" ht="15">
      <c r="B5847" s="57">
        <v>35930</v>
      </c>
      <c r="C5847" s="54">
        <v>507</v>
      </c>
    </row>
    <row r="5848" spans="2:3" ht="15">
      <c r="B5848" s="57">
        <v>35929</v>
      </c>
      <c r="C5848" s="54">
        <v>517</v>
      </c>
    </row>
    <row r="5849" spans="2:3" ht="15">
      <c r="B5849" s="57">
        <v>35928</v>
      </c>
      <c r="C5849" s="54">
        <v>521</v>
      </c>
    </row>
    <row r="5850" spans="2:3" ht="15">
      <c r="B5850" s="57">
        <v>35927</v>
      </c>
      <c r="C5850" s="54">
        <v>520</v>
      </c>
    </row>
    <row r="5851" spans="2:3" ht="15">
      <c r="B5851" s="57">
        <v>35926</v>
      </c>
      <c r="C5851" s="54">
        <v>505</v>
      </c>
    </row>
    <row r="5852" spans="2:3" ht="15">
      <c r="B5852" s="57">
        <v>35923</v>
      </c>
      <c r="C5852" s="54">
        <v>498</v>
      </c>
    </row>
    <row r="5853" spans="2:3" ht="15">
      <c r="B5853" s="57">
        <v>35922</v>
      </c>
      <c r="C5853" s="54">
        <v>497</v>
      </c>
    </row>
    <row r="5854" spans="2:3" ht="15">
      <c r="B5854" s="57">
        <v>35921</v>
      </c>
      <c r="C5854" s="54">
        <v>497</v>
      </c>
    </row>
    <row r="5855" spans="2:3" ht="15">
      <c r="B5855" s="57">
        <v>35920</v>
      </c>
      <c r="C5855" s="54">
        <v>481</v>
      </c>
    </row>
    <row r="5856" spans="2:3" ht="15">
      <c r="B5856" s="57">
        <v>35919</v>
      </c>
      <c r="C5856" s="54">
        <v>470</v>
      </c>
    </row>
    <row r="5857" spans="2:3" ht="15">
      <c r="B5857" s="57">
        <v>35916</v>
      </c>
      <c r="C5857" s="54">
        <v>463</v>
      </c>
    </row>
    <row r="5858" spans="2:3" ht="15">
      <c r="B5858" s="57">
        <v>35915</v>
      </c>
      <c r="C5858" s="54">
        <v>467</v>
      </c>
    </row>
    <row r="5859" spans="2:3" ht="15">
      <c r="B5859" s="57">
        <v>35914</v>
      </c>
      <c r="C5859" s="54">
        <v>480</v>
      </c>
    </row>
    <row r="5860" spans="2:3" ht="15">
      <c r="B5860" s="57">
        <v>35913</v>
      </c>
      <c r="C5860" s="54">
        <v>489</v>
      </c>
    </row>
    <row r="5861" spans="2:3" ht="15">
      <c r="B5861" s="57">
        <v>35912</v>
      </c>
      <c r="C5861" s="54">
        <v>495</v>
      </c>
    </row>
    <row r="5862" spans="2:3" ht="15">
      <c r="B5862" s="57">
        <v>35909</v>
      </c>
      <c r="C5862" s="54">
        <v>471</v>
      </c>
    </row>
    <row r="5863" spans="2:3" ht="15">
      <c r="B5863" s="57">
        <v>35908</v>
      </c>
      <c r="C5863" s="54">
        <v>462</v>
      </c>
    </row>
    <row r="5864" spans="2:3" ht="15">
      <c r="B5864" s="57">
        <v>35907</v>
      </c>
      <c r="C5864" s="54">
        <v>467</v>
      </c>
    </row>
    <row r="5865" spans="2:3" ht="15">
      <c r="B5865" s="57">
        <v>35906</v>
      </c>
      <c r="C5865" s="54">
        <v>463</v>
      </c>
    </row>
    <row r="5866" spans="2:3" ht="15">
      <c r="B5866" s="57">
        <v>35905</v>
      </c>
      <c r="C5866" s="54">
        <v>466</v>
      </c>
    </row>
    <row r="5867" spans="2:3" ht="15">
      <c r="B5867" s="57">
        <v>35902</v>
      </c>
      <c r="C5867" s="54">
        <v>462</v>
      </c>
    </row>
    <row r="5868" spans="2:3" ht="15">
      <c r="B5868" s="57">
        <v>35901</v>
      </c>
      <c r="C5868" s="54">
        <v>459</v>
      </c>
    </row>
    <row r="5869" spans="2:3" ht="15">
      <c r="B5869" s="57">
        <v>35900</v>
      </c>
      <c r="C5869" s="54">
        <v>451</v>
      </c>
    </row>
    <row r="5870" spans="2:3" ht="15">
      <c r="B5870" s="57">
        <v>35899</v>
      </c>
      <c r="C5870" s="54">
        <v>450</v>
      </c>
    </row>
    <row r="5871" spans="2:3" ht="15">
      <c r="B5871" s="57">
        <v>35898</v>
      </c>
      <c r="C5871" s="54">
        <v>456</v>
      </c>
    </row>
    <row r="5872" spans="2:3" ht="15">
      <c r="B5872" s="57">
        <v>35894</v>
      </c>
      <c r="C5872" s="54">
        <v>453</v>
      </c>
    </row>
    <row r="5873" spans="2:3" ht="15">
      <c r="B5873" s="57">
        <v>35893</v>
      </c>
      <c r="C5873" s="54">
        <v>463</v>
      </c>
    </row>
    <row r="5874" spans="2:3" ht="15">
      <c r="B5874" s="57">
        <v>35892</v>
      </c>
      <c r="C5874" s="54">
        <v>464</v>
      </c>
    </row>
    <row r="5875" spans="2:3" ht="15">
      <c r="B5875" s="57">
        <v>35891</v>
      </c>
      <c r="C5875" s="54">
        <v>478</v>
      </c>
    </row>
    <row r="5876" spans="2:3" ht="15">
      <c r="B5876" s="57">
        <v>35888</v>
      </c>
      <c r="C5876" s="54">
        <v>491</v>
      </c>
    </row>
    <row r="5877" spans="2:3" ht="15">
      <c r="B5877" s="57">
        <v>35887</v>
      </c>
      <c r="C5877" s="54">
        <v>460</v>
      </c>
    </row>
    <row r="5878" spans="2:3" ht="15">
      <c r="B5878" s="57">
        <v>35886</v>
      </c>
      <c r="C5878" s="54">
        <v>448</v>
      </c>
    </row>
    <row r="5879" spans="2:3" ht="15">
      <c r="B5879" s="57">
        <v>35885</v>
      </c>
      <c r="C5879" s="54">
        <v>443</v>
      </c>
    </row>
    <row r="5880" spans="2:3" ht="15">
      <c r="B5880" s="57">
        <v>35884</v>
      </c>
      <c r="C5880" s="54">
        <v>437</v>
      </c>
    </row>
    <row r="5881" spans="2:3" ht="15">
      <c r="B5881" s="57">
        <v>35881</v>
      </c>
      <c r="C5881" s="54">
        <v>433</v>
      </c>
    </row>
    <row r="5882" spans="2:3" ht="15">
      <c r="B5882" s="57">
        <v>35880</v>
      </c>
      <c r="C5882" s="54">
        <v>441</v>
      </c>
    </row>
    <row r="5883" spans="2:3" ht="15">
      <c r="B5883" s="57">
        <v>35879</v>
      </c>
      <c r="C5883" s="54">
        <v>449</v>
      </c>
    </row>
    <row r="5884" spans="2:3" ht="15">
      <c r="B5884" s="57">
        <v>35878</v>
      </c>
      <c r="C5884" s="54">
        <v>444</v>
      </c>
    </row>
    <row r="5885" spans="2:3" ht="15">
      <c r="B5885" s="57">
        <v>35877</v>
      </c>
      <c r="C5885" s="54">
        <v>429</v>
      </c>
    </row>
    <row r="5886" spans="2:3" ht="15">
      <c r="B5886" s="57">
        <v>35874</v>
      </c>
      <c r="C5886" s="54">
        <v>446</v>
      </c>
    </row>
    <row r="5887" spans="2:3" ht="15">
      <c r="B5887" s="57">
        <v>35873</v>
      </c>
      <c r="C5887" s="54">
        <v>439</v>
      </c>
    </row>
    <row r="5888" spans="2:3" ht="15">
      <c r="B5888" s="57">
        <v>35872</v>
      </c>
      <c r="C5888" s="54">
        <v>449</v>
      </c>
    </row>
    <row r="5889" spans="2:3" ht="15">
      <c r="B5889" s="57">
        <v>35871</v>
      </c>
      <c r="C5889" s="54">
        <v>466</v>
      </c>
    </row>
    <row r="5890" spans="2:3" ht="15">
      <c r="B5890" s="57">
        <v>35870</v>
      </c>
      <c r="C5890" s="54">
        <v>460</v>
      </c>
    </row>
    <row r="5891" spans="2:3" ht="15">
      <c r="B5891" s="57">
        <v>35867</v>
      </c>
      <c r="C5891" s="54">
        <v>469</v>
      </c>
    </row>
    <row r="5892" spans="2:3" ht="15">
      <c r="B5892" s="57">
        <v>35866</v>
      </c>
      <c r="C5892" s="54">
        <v>478</v>
      </c>
    </row>
    <row r="5893" spans="2:3" ht="15">
      <c r="B5893" s="57">
        <v>35865</v>
      </c>
      <c r="C5893" s="54">
        <v>487</v>
      </c>
    </row>
    <row r="5894" spans="2:3" ht="15">
      <c r="B5894" s="57">
        <v>35864</v>
      </c>
      <c r="C5894" s="54">
        <v>491</v>
      </c>
    </row>
    <row r="5895" spans="2:3" ht="15">
      <c r="B5895" s="57">
        <v>35863</v>
      </c>
      <c r="C5895" s="54">
        <v>499</v>
      </c>
    </row>
    <row r="5896" spans="2:3" ht="15">
      <c r="B5896" s="57">
        <v>35860</v>
      </c>
      <c r="C5896" s="54">
        <v>493</v>
      </c>
    </row>
    <row r="5897" spans="2:3" ht="15">
      <c r="B5897" s="57">
        <v>35859</v>
      </c>
      <c r="C5897" s="54">
        <v>504</v>
      </c>
    </row>
    <row r="5898" spans="2:3" ht="15">
      <c r="B5898" s="57">
        <v>35858</v>
      </c>
      <c r="C5898" s="54">
        <v>491</v>
      </c>
    </row>
    <row r="5899" spans="2:3" ht="15">
      <c r="B5899" s="57">
        <v>35857</v>
      </c>
      <c r="C5899" s="54">
        <v>490</v>
      </c>
    </row>
    <row r="5900" spans="2:3" ht="15">
      <c r="B5900" s="57">
        <v>35856</v>
      </c>
      <c r="C5900" s="54">
        <v>490</v>
      </c>
    </row>
    <row r="5901" spans="2:3" ht="15">
      <c r="B5901" s="57">
        <v>35853</v>
      </c>
      <c r="C5901" s="54">
        <v>495</v>
      </c>
    </row>
    <row r="5902" spans="2:3" ht="15">
      <c r="B5902" s="57">
        <v>35852</v>
      </c>
      <c r="C5902" s="54">
        <v>499</v>
      </c>
    </row>
    <row r="5903" spans="2:3" ht="15">
      <c r="B5903" s="57">
        <v>35851</v>
      </c>
      <c r="C5903" s="54">
        <v>504</v>
      </c>
    </row>
    <row r="5904" spans="2:3" ht="15">
      <c r="B5904" s="57">
        <v>35850</v>
      </c>
      <c r="C5904" s="54">
        <v>510</v>
      </c>
    </row>
    <row r="5905" spans="2:3" ht="15">
      <c r="B5905" s="57">
        <v>35849</v>
      </c>
      <c r="C5905" s="54">
        <v>509</v>
      </c>
    </row>
    <row r="5906" spans="2:3" ht="15">
      <c r="B5906" s="57">
        <v>35846</v>
      </c>
      <c r="C5906" s="54">
        <v>515</v>
      </c>
    </row>
    <row r="5907" spans="2:3" ht="15">
      <c r="B5907" s="57">
        <v>35845</v>
      </c>
      <c r="C5907" s="54">
        <v>509</v>
      </c>
    </row>
    <row r="5908" spans="2:3" ht="15">
      <c r="B5908" s="57">
        <v>35844</v>
      </c>
      <c r="C5908" s="54">
        <v>510</v>
      </c>
    </row>
    <row r="5909" spans="2:3" ht="15">
      <c r="B5909" s="57">
        <v>35843</v>
      </c>
      <c r="C5909" s="54">
        <v>517</v>
      </c>
    </row>
    <row r="5910" spans="2:3" ht="15">
      <c r="B5910" s="57">
        <v>35839</v>
      </c>
      <c r="C5910" s="54">
        <v>515</v>
      </c>
    </row>
    <row r="5911" spans="2:3" ht="15">
      <c r="B5911" s="57">
        <v>35838</v>
      </c>
      <c r="C5911" s="54">
        <v>513</v>
      </c>
    </row>
    <row r="5912" spans="2:3" ht="15">
      <c r="B5912" s="57">
        <v>35837</v>
      </c>
      <c r="C5912" s="54">
        <v>503</v>
      </c>
    </row>
    <row r="5913" spans="2:3" ht="15">
      <c r="B5913" s="57">
        <v>35836</v>
      </c>
      <c r="C5913" s="54">
        <v>512</v>
      </c>
    </row>
    <row r="5914" spans="2:3" ht="15">
      <c r="B5914" s="57">
        <v>35835</v>
      </c>
      <c r="C5914" s="54">
        <v>515</v>
      </c>
    </row>
    <row r="5915" spans="2:3" ht="15">
      <c r="B5915" s="57">
        <v>35832</v>
      </c>
      <c r="C5915" s="54">
        <v>512</v>
      </c>
    </row>
    <row r="5916" spans="2:3" ht="15">
      <c r="B5916" s="57">
        <v>35831</v>
      </c>
      <c r="C5916" s="54">
        <v>526</v>
      </c>
    </row>
    <row r="5917" spans="2:3" ht="15">
      <c r="B5917" s="57">
        <v>35830</v>
      </c>
      <c r="C5917" s="54">
        <v>532</v>
      </c>
    </row>
    <row r="5918" spans="2:3" ht="15">
      <c r="B5918" s="57">
        <v>35829</v>
      </c>
      <c r="C5918" s="54">
        <v>534</v>
      </c>
    </row>
    <row r="5919" spans="2:3" ht="15">
      <c r="B5919" s="57">
        <v>35828</v>
      </c>
      <c r="C5919" s="54">
        <v>533</v>
      </c>
    </row>
    <row r="5920" spans="2:3" ht="15">
      <c r="B5920" s="57">
        <v>35825</v>
      </c>
      <c r="C5920" s="54">
        <v>546</v>
      </c>
    </row>
    <row r="5921" spans="2:3" ht="15">
      <c r="B5921" s="57">
        <v>35824</v>
      </c>
      <c r="C5921" s="54">
        <v>560</v>
      </c>
    </row>
    <row r="5922" spans="2:3" ht="15">
      <c r="B5922" s="57">
        <v>35823</v>
      </c>
      <c r="C5922" s="54">
        <v>573</v>
      </c>
    </row>
    <row r="5923" spans="2:3" ht="15">
      <c r="B5923" s="57">
        <v>35822</v>
      </c>
      <c r="C5923" s="54">
        <v>565</v>
      </c>
    </row>
    <row r="5924" spans="2:3" ht="15">
      <c r="B5924" s="57">
        <v>35821</v>
      </c>
      <c r="C5924" s="54">
        <v>588</v>
      </c>
    </row>
    <row r="5925" spans="2:3" ht="15">
      <c r="B5925" s="57">
        <v>35818</v>
      </c>
      <c r="C5925" s="54">
        <v>599</v>
      </c>
    </row>
    <row r="5926" spans="2:3" ht="15">
      <c r="B5926" s="57">
        <v>35817</v>
      </c>
      <c r="C5926" s="54">
        <v>604</v>
      </c>
    </row>
    <row r="5927" spans="2:3" ht="15">
      <c r="B5927" s="57">
        <v>35816</v>
      </c>
      <c r="C5927" s="54">
        <v>610</v>
      </c>
    </row>
    <row r="5928" spans="2:3" ht="15">
      <c r="B5928" s="57">
        <v>35815</v>
      </c>
      <c r="C5928" s="54">
        <v>584</v>
      </c>
    </row>
    <row r="5929" spans="2:3" ht="15">
      <c r="B5929" s="57">
        <v>35811</v>
      </c>
      <c r="C5929" s="54">
        <v>588</v>
      </c>
    </row>
    <row r="5930" spans="2:3" ht="15">
      <c r="B5930" s="57">
        <v>35810</v>
      </c>
      <c r="C5930" s="54">
        <v>619</v>
      </c>
    </row>
    <row r="5931" spans="2:3" ht="15">
      <c r="B5931" s="57">
        <v>35809</v>
      </c>
      <c r="C5931" s="54">
        <v>593</v>
      </c>
    </row>
    <row r="5932" spans="2:3" ht="15">
      <c r="B5932" s="57">
        <v>35808</v>
      </c>
      <c r="C5932" s="54">
        <v>604</v>
      </c>
    </row>
    <row r="5933" spans="2:3" ht="15">
      <c r="B5933" s="57">
        <v>35807</v>
      </c>
      <c r="C5933" s="54">
        <v>637</v>
      </c>
    </row>
    <row r="5934" spans="2:3" ht="15">
      <c r="B5934" s="57">
        <v>35804</v>
      </c>
      <c r="C5934" s="54">
        <v>615</v>
      </c>
    </row>
    <row r="5935" spans="2:3" ht="15">
      <c r="B5935" s="57">
        <v>35803</v>
      </c>
      <c r="C5935" s="54">
        <v>597</v>
      </c>
    </row>
    <row r="5936" spans="2:3" ht="15">
      <c r="B5936" s="57">
        <v>35802</v>
      </c>
      <c r="C5936" s="54">
        <v>574</v>
      </c>
    </row>
    <row r="5937" spans="2:3" ht="15">
      <c r="B5937" s="57">
        <v>35801</v>
      </c>
      <c r="C5937" s="54">
        <v>581</v>
      </c>
    </row>
    <row r="5938" spans="2:3" ht="15">
      <c r="B5938" s="57">
        <v>35800</v>
      </c>
      <c r="C5938" s="54">
        <v>546</v>
      </c>
    </row>
    <row r="5939" spans="2:3" ht="15">
      <c r="B5939" s="57">
        <v>35797</v>
      </c>
      <c r="C5939" s="54">
        <v>517</v>
      </c>
    </row>
    <row r="5940" spans="2:3" ht="15">
      <c r="B5940" s="57">
        <v>35795</v>
      </c>
      <c r="C5940" s="54">
        <v>521</v>
      </c>
    </row>
    <row r="5941" spans="2:3" ht="15">
      <c r="B5941" s="57">
        <v>35794</v>
      </c>
      <c r="C5941" s="54">
        <v>527</v>
      </c>
    </row>
    <row r="5942" spans="2:3" ht="15">
      <c r="B5942" s="57">
        <v>35793</v>
      </c>
      <c r="C5942" s="54">
        <v>534</v>
      </c>
    </row>
    <row r="5943" spans="2:3" ht="15">
      <c r="B5943" s="57">
        <v>35790</v>
      </c>
      <c r="C5943" s="54">
        <v>565</v>
      </c>
    </row>
    <row r="5944" spans="2:3" ht="15">
      <c r="B5944" s="57">
        <v>35788</v>
      </c>
      <c r="C5944" s="54">
        <v>580</v>
      </c>
    </row>
    <row r="5945" spans="2:3" ht="15">
      <c r="B5945" s="57">
        <v>35787</v>
      </c>
      <c r="C5945" s="54">
        <v>603</v>
      </c>
    </row>
    <row r="5946" spans="2:3" ht="15">
      <c r="B5946" s="57">
        <v>35786</v>
      </c>
      <c r="C5946" s="54">
        <v>629</v>
      </c>
    </row>
    <row r="5947" spans="2:3" ht="15">
      <c r="B5947" s="57">
        <v>35783</v>
      </c>
      <c r="C5947" s="54">
        <v>624</v>
      </c>
    </row>
    <row r="5948" spans="2:3" ht="15">
      <c r="B5948" s="57">
        <v>35782</v>
      </c>
      <c r="C5948" s="54">
        <v>592</v>
      </c>
    </row>
    <row r="5949" spans="2:3" ht="15">
      <c r="B5949" s="57">
        <v>35781</v>
      </c>
      <c r="C5949" s="54">
        <v>562</v>
      </c>
    </row>
    <row r="5950" spans="2:3" ht="15">
      <c r="B5950" s="57">
        <v>35780</v>
      </c>
      <c r="C5950" s="54">
        <v>573</v>
      </c>
    </row>
    <row r="5951" spans="2:3" ht="15">
      <c r="B5951" s="57">
        <v>35779</v>
      </c>
      <c r="C5951" s="54">
        <v>590</v>
      </c>
    </row>
    <row r="5952" spans="2:3" ht="15">
      <c r="B5952" s="57">
        <v>35776</v>
      </c>
      <c r="C5952" s="54">
        <v>638</v>
      </c>
    </row>
    <row r="5953" spans="2:3" ht="15">
      <c r="B5953" s="57">
        <v>35775</v>
      </c>
      <c r="C5953" s="54">
        <v>620</v>
      </c>
    </row>
    <row r="5954" spans="2:3" ht="15">
      <c r="B5954" s="57">
        <v>35774</v>
      </c>
      <c r="C5954" s="54">
        <v>580</v>
      </c>
    </row>
    <row r="5955" spans="2:3" ht="15">
      <c r="B5955" s="57">
        <v>35773</v>
      </c>
      <c r="C5955" s="54">
        <v>526</v>
      </c>
    </row>
    <row r="5956" spans="2:3" ht="15">
      <c r="B5956" s="57">
        <v>35772</v>
      </c>
      <c r="C5956" s="54">
        <v>502</v>
      </c>
    </row>
    <row r="5957" spans="2:3" ht="15">
      <c r="B5957" s="57">
        <v>35769</v>
      </c>
      <c r="C5957" s="54">
        <v>491</v>
      </c>
    </row>
    <row r="5958" spans="2:3" ht="15">
      <c r="B5958" s="57">
        <v>35768</v>
      </c>
      <c r="C5958" s="54">
        <v>507</v>
      </c>
    </row>
    <row r="5959" spans="2:3" ht="15">
      <c r="B5959" s="57">
        <v>35767</v>
      </c>
      <c r="C5959" s="54">
        <v>531</v>
      </c>
    </row>
    <row r="5960" spans="2:3" ht="15">
      <c r="B5960" s="57">
        <v>35766</v>
      </c>
      <c r="C5960" s="54">
        <v>531</v>
      </c>
    </row>
    <row r="5961" spans="2:3" ht="15">
      <c r="B5961" s="57">
        <v>35765</v>
      </c>
      <c r="C5961" s="54">
        <v>556</v>
      </c>
    </row>
    <row r="5962" spans="2:3" ht="15">
      <c r="B5962" s="57">
        <v>35762</v>
      </c>
      <c r="C5962" s="54">
        <v>572</v>
      </c>
    </row>
    <row r="5963" spans="2:3" ht="15">
      <c r="B5963" s="57">
        <v>35760</v>
      </c>
      <c r="C5963" s="54">
        <v>585</v>
      </c>
    </row>
    <row r="5964" spans="2:3" ht="15">
      <c r="B5964" s="57">
        <v>35759</v>
      </c>
      <c r="C5964" s="54">
        <v>606</v>
      </c>
    </row>
    <row r="5965" spans="2:3" ht="15">
      <c r="B5965" s="57">
        <v>35758</v>
      </c>
      <c r="C5965" s="54">
        <v>616</v>
      </c>
    </row>
    <row r="5966" spans="2:3" ht="15">
      <c r="B5966" s="57">
        <v>35755</v>
      </c>
      <c r="C5966" s="54">
        <v>578</v>
      </c>
    </row>
    <row r="5967" spans="2:3" ht="15">
      <c r="B5967" s="57">
        <v>35754</v>
      </c>
      <c r="C5967" s="54">
        <v>629</v>
      </c>
    </row>
    <row r="5968" spans="2:3" ht="15">
      <c r="B5968" s="57">
        <v>35753</v>
      </c>
      <c r="C5968" s="54">
        <v>645</v>
      </c>
    </row>
    <row r="5969" spans="2:3" ht="15">
      <c r="B5969" s="57">
        <v>35752</v>
      </c>
      <c r="C5969" s="54">
        <v>680</v>
      </c>
    </row>
    <row r="5970" spans="2:3" ht="15">
      <c r="B5970" s="57">
        <v>35751</v>
      </c>
      <c r="C5970" s="54">
        <v>671</v>
      </c>
    </row>
    <row r="5971" spans="2:3" ht="15">
      <c r="B5971" s="57">
        <v>35748</v>
      </c>
      <c r="C5971" s="54">
        <v>698</v>
      </c>
    </row>
    <row r="5972" spans="2:3" ht="15">
      <c r="B5972" s="57">
        <v>35747</v>
      </c>
      <c r="C5972" s="54">
        <v>736</v>
      </c>
    </row>
    <row r="5973" spans="2:3" ht="15">
      <c r="B5973" s="57">
        <v>35746</v>
      </c>
      <c r="C5973" s="54">
        <v>772</v>
      </c>
    </row>
    <row r="5974" spans="2:3" ht="15">
      <c r="B5974" s="57">
        <v>35744</v>
      </c>
      <c r="C5974" s="54">
        <v>680</v>
      </c>
    </row>
    <row r="5975" spans="2:3" ht="15">
      <c r="B5975" s="57">
        <v>35741</v>
      </c>
      <c r="C5975" s="54">
        <v>681</v>
      </c>
    </row>
    <row r="5976" spans="2:3" ht="15">
      <c r="B5976" s="57">
        <v>35740</v>
      </c>
      <c r="C5976" s="54">
        <v>632</v>
      </c>
    </row>
    <row r="5977" spans="2:3" ht="15">
      <c r="B5977" s="57">
        <v>35739</v>
      </c>
      <c r="C5977" s="54">
        <v>588</v>
      </c>
    </row>
    <row r="5978" spans="2:3" ht="15">
      <c r="B5978" s="57">
        <v>35738</v>
      </c>
      <c r="C5978" s="54">
        <v>561</v>
      </c>
    </row>
    <row r="5979" spans="2:3" ht="15">
      <c r="B5979" s="57">
        <v>35737</v>
      </c>
      <c r="C5979" s="54">
        <v>621</v>
      </c>
    </row>
    <row r="5980" spans="2:3" ht="15">
      <c r="B5980" s="57">
        <v>35734</v>
      </c>
      <c r="C5980" s="54">
        <v>677</v>
      </c>
    </row>
    <row r="5981" spans="2:3" ht="15">
      <c r="B5981" s="57">
        <v>35733</v>
      </c>
      <c r="C5981" s="54">
        <v>710</v>
      </c>
    </row>
    <row r="5982" spans="2:3" ht="15">
      <c r="B5982" s="57">
        <v>35732</v>
      </c>
      <c r="C5982" s="54">
        <v>656</v>
      </c>
    </row>
    <row r="5983" spans="2:3" ht="15">
      <c r="B5983" s="57">
        <v>35731</v>
      </c>
      <c r="C5983" s="54">
        <v>567</v>
      </c>
    </row>
    <row r="5984" spans="2:3" ht="15">
      <c r="B5984" s="57">
        <v>35730</v>
      </c>
      <c r="C5984" s="54">
        <v>590</v>
      </c>
    </row>
    <row r="5985" spans="2:3" ht="15">
      <c r="B5985" s="57">
        <v>35727</v>
      </c>
      <c r="C5985" s="54">
        <v>405</v>
      </c>
    </row>
    <row r="5986" spans="2:3" ht="15">
      <c r="B5986" s="57">
        <v>35726</v>
      </c>
      <c r="C5986" s="54">
        <v>374</v>
      </c>
    </row>
    <row r="5987" spans="2:3" ht="15">
      <c r="B5987" s="57">
        <v>35725</v>
      </c>
      <c r="C5987" s="54">
        <v>337</v>
      </c>
    </row>
    <row r="5988" spans="2:3" ht="15">
      <c r="B5988" s="57">
        <v>35724</v>
      </c>
      <c r="C5988" s="54">
        <v>341</v>
      </c>
    </row>
    <row r="5989" spans="2:3" ht="15">
      <c r="B5989" s="57">
        <v>35723</v>
      </c>
      <c r="C5989" s="54">
        <v>346</v>
      </c>
    </row>
    <row r="5990" spans="2:3" ht="15">
      <c r="B5990" s="57">
        <v>35720</v>
      </c>
      <c r="C5990" s="54">
        <v>348</v>
      </c>
    </row>
    <row r="5991" spans="2:3" ht="15">
      <c r="B5991" s="57">
        <v>35719</v>
      </c>
      <c r="C5991" s="54">
        <v>345</v>
      </c>
    </row>
    <row r="5992" spans="2:3" ht="15">
      <c r="B5992" s="57">
        <v>35718</v>
      </c>
      <c r="C5992" s="54">
        <v>347</v>
      </c>
    </row>
    <row r="5993" spans="2:3" ht="15">
      <c r="B5993" s="57">
        <v>35717</v>
      </c>
      <c r="C5993" s="54">
        <v>348</v>
      </c>
    </row>
    <row r="5994" spans="2:3" ht="15">
      <c r="B5994" s="57">
        <v>35713</v>
      </c>
      <c r="C5994" s="54">
        <v>350</v>
      </c>
    </row>
    <row r="5995" spans="2:3" ht="15">
      <c r="B5995" s="57">
        <v>35712</v>
      </c>
      <c r="C5995" s="54">
        <v>348</v>
      </c>
    </row>
    <row r="5996" spans="2:3" ht="15">
      <c r="B5996" s="57">
        <v>35711</v>
      </c>
      <c r="C5996" s="54">
        <v>340</v>
      </c>
    </row>
    <row r="5997" spans="2:3" ht="15">
      <c r="B5997" s="57">
        <v>35710</v>
      </c>
      <c r="C5997" s="54">
        <v>339</v>
      </c>
    </row>
    <row r="5998" spans="2:3" ht="15">
      <c r="B5998" s="57">
        <v>35709</v>
      </c>
      <c r="C5998" s="54">
        <v>343</v>
      </c>
    </row>
    <row r="5999" spans="2:3" ht="15">
      <c r="B5999" s="57">
        <v>35706</v>
      </c>
      <c r="C5999" s="54">
        <v>344</v>
      </c>
    </row>
    <row r="6000" spans="2:3" ht="15">
      <c r="B6000" s="57">
        <v>35705</v>
      </c>
      <c r="C6000" s="54">
        <v>350</v>
      </c>
    </row>
    <row r="6001" spans="2:3" ht="15">
      <c r="B6001" s="57">
        <v>35704</v>
      </c>
      <c r="C6001" s="54">
        <v>358</v>
      </c>
    </row>
    <row r="6002" spans="2:3" ht="15">
      <c r="B6002" s="57">
        <v>35703</v>
      </c>
      <c r="C6002" s="54">
        <v>360</v>
      </c>
    </row>
    <row r="6003" spans="2:3" ht="15">
      <c r="B6003" s="57">
        <v>35702</v>
      </c>
      <c r="C6003" s="54">
        <v>364</v>
      </c>
    </row>
    <row r="6004" spans="2:3" ht="15">
      <c r="B6004" s="57">
        <v>35699</v>
      </c>
      <c r="C6004" s="54">
        <v>364</v>
      </c>
    </row>
    <row r="6005" spans="2:3" ht="15">
      <c r="B6005" s="57">
        <v>35698</v>
      </c>
      <c r="C6005" s="54">
        <v>364</v>
      </c>
    </row>
    <row r="6006" spans="2:3" ht="15">
      <c r="B6006" s="57">
        <v>35697</v>
      </c>
      <c r="C6006" s="54">
        <v>365</v>
      </c>
    </row>
    <row r="6007" spans="2:3" ht="15">
      <c r="B6007" s="57">
        <v>35696</v>
      </c>
      <c r="C6007" s="54">
        <v>368</v>
      </c>
    </row>
    <row r="6008" spans="2:3" ht="15">
      <c r="B6008" s="57">
        <v>35695</v>
      </c>
      <c r="C6008" s="54">
        <v>365</v>
      </c>
    </row>
    <row r="6009" spans="2:3" ht="15">
      <c r="B6009" s="57">
        <v>35692</v>
      </c>
      <c r="C6009" s="54">
        <v>367</v>
      </c>
    </row>
    <row r="6010" spans="2:3" ht="15">
      <c r="B6010" s="57">
        <v>35691</v>
      </c>
      <c r="C6010" s="54">
        <v>374</v>
      </c>
    </row>
    <row r="6011" spans="2:3" ht="15">
      <c r="B6011" s="57">
        <v>35690</v>
      </c>
      <c r="C6011" s="54">
        <v>374</v>
      </c>
    </row>
    <row r="6012" spans="2:3" ht="15">
      <c r="B6012" s="57">
        <v>35689</v>
      </c>
      <c r="C6012" s="54">
        <v>382</v>
      </c>
    </row>
    <row r="6013" spans="2:3" ht="15">
      <c r="B6013" s="57">
        <v>35688</v>
      </c>
      <c r="C6013" s="54">
        <v>382</v>
      </c>
    </row>
    <row r="6014" spans="2:3" ht="15">
      <c r="B6014" s="57">
        <v>35685</v>
      </c>
      <c r="C6014" s="54">
        <v>379</v>
      </c>
    </row>
    <row r="6015" spans="2:3" ht="15">
      <c r="B6015" s="57">
        <v>35684</v>
      </c>
      <c r="C6015" s="54">
        <v>377</v>
      </c>
    </row>
    <row r="6016" spans="2:3" ht="15">
      <c r="B6016" s="57">
        <v>35683</v>
      </c>
      <c r="C6016" s="54">
        <v>376</v>
      </c>
    </row>
    <row r="6017" spans="2:3" ht="15">
      <c r="B6017" s="57">
        <v>35682</v>
      </c>
      <c r="C6017" s="54">
        <v>374</v>
      </c>
    </row>
    <row r="6018" spans="2:3" ht="15">
      <c r="B6018" s="57">
        <v>35681</v>
      </c>
      <c r="C6018" s="54">
        <v>375</v>
      </c>
    </row>
    <row r="6019" spans="2:3" ht="15">
      <c r="B6019" s="57">
        <v>35678</v>
      </c>
      <c r="C6019" s="54">
        <v>375</v>
      </c>
    </row>
    <row r="6020" spans="2:3" ht="15">
      <c r="B6020" s="57">
        <v>35677</v>
      </c>
      <c r="C6020" s="54">
        <v>380</v>
      </c>
    </row>
    <row r="6021" spans="2:3" ht="15">
      <c r="B6021" s="57">
        <v>35676</v>
      </c>
      <c r="C6021" s="54">
        <v>380</v>
      </c>
    </row>
    <row r="6022" spans="2:3" ht="15">
      <c r="B6022" s="57">
        <v>35675</v>
      </c>
      <c r="C6022" s="54">
        <v>382</v>
      </c>
    </row>
    <row r="6023" spans="2:3" ht="15">
      <c r="B6023" s="57">
        <v>35671</v>
      </c>
      <c r="C6023" s="54">
        <v>387</v>
      </c>
    </row>
    <row r="6024" spans="2:3" ht="15">
      <c r="B6024" s="57">
        <v>35670</v>
      </c>
      <c r="C6024" s="54">
        <v>375</v>
      </c>
    </row>
    <row r="6025" spans="2:3" ht="15">
      <c r="B6025" s="57">
        <v>35669</v>
      </c>
      <c r="C6025" s="54">
        <v>371</v>
      </c>
    </row>
    <row r="6026" spans="2:3" ht="15">
      <c r="B6026" s="57">
        <v>35668</v>
      </c>
      <c r="C6026" s="54">
        <v>375</v>
      </c>
    </row>
    <row r="6027" spans="2:3" ht="15">
      <c r="B6027" s="57">
        <v>35667</v>
      </c>
      <c r="C6027" s="54">
        <v>375</v>
      </c>
    </row>
    <row r="6028" spans="2:3" ht="15">
      <c r="B6028" s="57">
        <v>35664</v>
      </c>
      <c r="C6028" s="54">
        <v>381</v>
      </c>
    </row>
    <row r="6029" spans="2:3" ht="15">
      <c r="B6029" s="57">
        <v>35663</v>
      </c>
      <c r="C6029" s="54">
        <v>374</v>
      </c>
    </row>
    <row r="6030" spans="2:3" ht="15">
      <c r="B6030" s="57">
        <v>35662</v>
      </c>
      <c r="C6030" s="54">
        <v>370</v>
      </c>
    </row>
    <row r="6031" spans="2:3" ht="15">
      <c r="B6031" s="57">
        <v>35661</v>
      </c>
      <c r="C6031" s="54">
        <v>370</v>
      </c>
    </row>
    <row r="6032" spans="2:3" ht="15">
      <c r="B6032" s="57">
        <v>35660</v>
      </c>
      <c r="C6032" s="54">
        <v>375</v>
      </c>
    </row>
    <row r="6033" spans="2:3" ht="15">
      <c r="B6033" s="57">
        <v>35657</v>
      </c>
      <c r="C6033" s="54">
        <v>363</v>
      </c>
    </row>
    <row r="6034" spans="2:3" ht="15">
      <c r="B6034" s="57">
        <v>35656</v>
      </c>
      <c r="C6034" s="54">
        <v>359</v>
      </c>
    </row>
    <row r="6035" spans="2:3" ht="15">
      <c r="B6035" s="57">
        <v>35655</v>
      </c>
      <c r="C6035" s="54">
        <v>362</v>
      </c>
    </row>
    <row r="6036" spans="2:3" ht="15">
      <c r="B6036" s="57">
        <v>35654</v>
      </c>
      <c r="C6036" s="54">
        <v>362</v>
      </c>
    </row>
    <row r="6037" spans="2:3" ht="15">
      <c r="B6037" s="57">
        <v>35653</v>
      </c>
      <c r="C6037" s="54">
        <v>366</v>
      </c>
    </row>
    <row r="6038" spans="2:3" ht="15">
      <c r="B6038" s="57">
        <v>35650</v>
      </c>
      <c r="C6038" s="54">
        <v>367</v>
      </c>
    </row>
    <row r="6039" spans="2:3" ht="15">
      <c r="B6039" s="57">
        <v>35649</v>
      </c>
      <c r="C6039" s="54">
        <v>362</v>
      </c>
    </row>
    <row r="6040" spans="2:3" ht="15">
      <c r="B6040" s="57">
        <v>35648</v>
      </c>
      <c r="C6040" s="54">
        <v>366</v>
      </c>
    </row>
    <row r="6041" spans="2:3" ht="15">
      <c r="B6041" s="57">
        <v>35647</v>
      </c>
      <c r="C6041" s="54">
        <v>373</v>
      </c>
    </row>
    <row r="6042" spans="2:3" ht="15">
      <c r="B6042" s="57">
        <v>35646</v>
      </c>
      <c r="C6042" s="54">
        <v>377</v>
      </c>
    </row>
    <row r="6043" spans="2:3" ht="15">
      <c r="B6043" s="57">
        <v>35643</v>
      </c>
      <c r="C6043" s="54">
        <v>375</v>
      </c>
    </row>
    <row r="6044" spans="2:3" ht="15">
      <c r="B6044" s="57">
        <v>35642</v>
      </c>
      <c r="C6044" s="54">
        <v>375</v>
      </c>
    </row>
    <row r="6045" spans="2:3" ht="15">
      <c r="B6045" s="57">
        <v>35641</v>
      </c>
      <c r="C6045" s="54">
        <v>373</v>
      </c>
    </row>
    <row r="6046" spans="2:3" ht="15">
      <c r="B6046" s="57">
        <v>35640</v>
      </c>
      <c r="C6046" s="54">
        <v>375</v>
      </c>
    </row>
    <row r="6047" spans="2:3" ht="15">
      <c r="B6047" s="57">
        <v>35639</v>
      </c>
      <c r="C6047" s="54">
        <v>378</v>
      </c>
    </row>
    <row r="6048" spans="2:3" ht="15">
      <c r="B6048" s="57">
        <v>35636</v>
      </c>
      <c r="C6048" s="54">
        <v>381</v>
      </c>
    </row>
    <row r="6049" spans="2:3" ht="15">
      <c r="B6049" s="57">
        <v>35635</v>
      </c>
      <c r="C6049" s="54">
        <v>378</v>
      </c>
    </row>
    <row r="6050" spans="2:3" ht="15">
      <c r="B6050" s="57">
        <v>35634</v>
      </c>
      <c r="C6050" s="54">
        <v>389</v>
      </c>
    </row>
    <row r="6051" spans="2:3" ht="15">
      <c r="B6051" s="57">
        <v>35633</v>
      </c>
      <c r="C6051" s="54">
        <v>389</v>
      </c>
    </row>
    <row r="6052" spans="2:3" ht="15">
      <c r="B6052" s="57">
        <v>35632</v>
      </c>
      <c r="C6052" s="54">
        <v>401</v>
      </c>
    </row>
    <row r="6053" spans="2:3" ht="15">
      <c r="B6053" s="57">
        <v>35629</v>
      </c>
      <c r="C6053" s="54">
        <v>400</v>
      </c>
    </row>
    <row r="6054" spans="2:3" ht="15">
      <c r="B6054" s="57">
        <v>35628</v>
      </c>
      <c r="C6054" s="54">
        <v>392</v>
      </c>
    </row>
    <row r="6055" spans="2:3" ht="15">
      <c r="B6055" s="57">
        <v>35627</v>
      </c>
      <c r="C6055" s="54">
        <v>390</v>
      </c>
    </row>
    <row r="6056" spans="2:3" ht="15">
      <c r="B6056" s="57">
        <v>35626</v>
      </c>
      <c r="C6056" s="54">
        <v>400</v>
      </c>
    </row>
    <row r="6057" spans="2:3" ht="15">
      <c r="B6057" s="57">
        <v>35625</v>
      </c>
      <c r="C6057" s="54">
        <v>379</v>
      </c>
    </row>
    <row r="6058" spans="2:3" ht="15">
      <c r="B6058" s="57">
        <v>35622</v>
      </c>
      <c r="C6058" s="54">
        <v>369</v>
      </c>
    </row>
    <row r="6059" spans="2:3" ht="15">
      <c r="B6059" s="57">
        <v>35621</v>
      </c>
      <c r="C6059" s="54">
        <v>365</v>
      </c>
    </row>
    <row r="6060" spans="2:3" ht="15">
      <c r="B6060" s="57">
        <v>35620</v>
      </c>
      <c r="C6060" s="54">
        <v>365</v>
      </c>
    </row>
    <row r="6061" spans="2:3" ht="15">
      <c r="B6061" s="57">
        <v>35619</v>
      </c>
      <c r="C6061" s="54">
        <v>374</v>
      </c>
    </row>
    <row r="6062" spans="2:3" ht="15">
      <c r="B6062" s="57">
        <v>35618</v>
      </c>
      <c r="C6062" s="54">
        <v>377</v>
      </c>
    </row>
    <row r="6063" spans="2:3" ht="15">
      <c r="B6063" s="57">
        <v>35614</v>
      </c>
      <c r="C6063" s="54">
        <v>384</v>
      </c>
    </row>
    <row r="6064" spans="2:3" ht="15">
      <c r="B6064" s="57">
        <v>35613</v>
      </c>
      <c r="C6064" s="54">
        <v>388</v>
      </c>
    </row>
    <row r="6065" spans="2:3" ht="15">
      <c r="B6065" s="57">
        <v>35612</v>
      </c>
      <c r="C6065" s="54">
        <v>391</v>
      </c>
    </row>
    <row r="6066" spans="2:3" ht="15">
      <c r="B6066" s="57">
        <v>35611</v>
      </c>
      <c r="C6066" s="54">
        <v>392</v>
      </c>
    </row>
    <row r="6067" spans="2:3" ht="15">
      <c r="B6067" s="57">
        <v>35608</v>
      </c>
      <c r="C6067" s="54">
        <v>399</v>
      </c>
    </row>
    <row r="6068" spans="2:3" ht="15">
      <c r="B6068" s="57">
        <v>35607</v>
      </c>
      <c r="C6068" s="54">
        <v>399</v>
      </c>
    </row>
    <row r="6069" spans="2:3" ht="15">
      <c r="B6069" s="57">
        <v>35606</v>
      </c>
      <c r="C6069" s="54">
        <v>399</v>
      </c>
    </row>
    <row r="6070" spans="2:3" ht="15">
      <c r="B6070" s="57">
        <v>35605</v>
      </c>
      <c r="C6070" s="54">
        <v>399</v>
      </c>
    </row>
    <row r="6071" spans="2:3" ht="15">
      <c r="B6071" s="57">
        <v>35604</v>
      </c>
      <c r="C6071" s="54">
        <v>398</v>
      </c>
    </row>
    <row r="6072" spans="2:3" ht="15">
      <c r="B6072" s="57">
        <v>35601</v>
      </c>
      <c r="C6072" s="54">
        <v>392</v>
      </c>
    </row>
    <row r="6073" spans="2:3" ht="15">
      <c r="B6073" s="57">
        <v>35600</v>
      </c>
      <c r="C6073" s="54">
        <v>396</v>
      </c>
    </row>
    <row r="6074" spans="2:3" ht="15">
      <c r="B6074" s="57">
        <v>35599</v>
      </c>
      <c r="C6074" s="54">
        <v>394</v>
      </c>
    </row>
    <row r="6075" spans="2:3" ht="15">
      <c r="B6075" s="57">
        <v>35598</v>
      </c>
      <c r="C6075" s="54">
        <v>391</v>
      </c>
    </row>
    <row r="6076" spans="2:3" ht="15">
      <c r="B6076" s="57">
        <v>35597</v>
      </c>
      <c r="C6076" s="54">
        <v>387</v>
      </c>
    </row>
    <row r="6077" spans="2:3" ht="15">
      <c r="B6077" s="57">
        <v>35594</v>
      </c>
      <c r="C6077" s="54">
        <v>390</v>
      </c>
    </row>
    <row r="6078" spans="2:3" ht="15">
      <c r="B6078" s="57">
        <v>35593</v>
      </c>
      <c r="C6078" s="54">
        <v>395</v>
      </c>
    </row>
    <row r="6079" spans="2:3" ht="15">
      <c r="B6079" s="57">
        <v>35592</v>
      </c>
      <c r="C6079" s="54">
        <v>399</v>
      </c>
    </row>
    <row r="6080" spans="2:3" ht="15">
      <c r="B6080" s="57">
        <v>35591</v>
      </c>
      <c r="C6080" s="54">
        <v>397</v>
      </c>
    </row>
    <row r="6081" spans="2:3" ht="15">
      <c r="B6081" s="57">
        <v>35590</v>
      </c>
      <c r="C6081" s="54">
        <v>395</v>
      </c>
    </row>
    <row r="6082" spans="2:3" ht="15">
      <c r="B6082" s="57">
        <v>35587</v>
      </c>
      <c r="C6082" s="54">
        <v>392</v>
      </c>
    </row>
    <row r="6083" spans="2:3" ht="15">
      <c r="B6083" s="57">
        <v>35586</v>
      </c>
      <c r="C6083" s="54">
        <v>395</v>
      </c>
    </row>
    <row r="6084" spans="2:3" ht="15">
      <c r="B6084" s="57">
        <v>35585</v>
      </c>
      <c r="C6084" s="54">
        <v>401</v>
      </c>
    </row>
    <row r="6085" spans="2:3" ht="15">
      <c r="B6085" s="57">
        <v>35584</v>
      </c>
      <c r="C6085" s="54">
        <v>400</v>
      </c>
    </row>
    <row r="6086" spans="2:3" ht="15">
      <c r="B6086" s="57">
        <v>35583</v>
      </c>
      <c r="C6086" s="54">
        <v>403</v>
      </c>
    </row>
    <row r="6087" spans="2:3" ht="15">
      <c r="B6087" s="57">
        <v>35580</v>
      </c>
      <c r="C6087" s="54">
        <v>404</v>
      </c>
    </row>
    <row r="6088" spans="2:3" ht="15">
      <c r="B6088" s="57">
        <v>35579</v>
      </c>
      <c r="C6088" s="54">
        <v>401</v>
      </c>
    </row>
    <row r="6089" spans="2:3" ht="15">
      <c r="B6089" s="57">
        <v>35578</v>
      </c>
      <c r="C6089" s="54">
        <v>401</v>
      </c>
    </row>
    <row r="6090" spans="2:3" ht="15">
      <c r="B6090" s="57">
        <v>35577</v>
      </c>
      <c r="C6090" s="54">
        <v>402</v>
      </c>
    </row>
    <row r="6091" spans="2:3" ht="15">
      <c r="B6091" s="57">
        <v>35573</v>
      </c>
      <c r="C6091" s="54">
        <v>395</v>
      </c>
    </row>
    <row r="6092" spans="2:3" ht="15">
      <c r="B6092" s="57">
        <v>35572</v>
      </c>
      <c r="C6092" s="54">
        <v>403</v>
      </c>
    </row>
    <row r="6093" spans="2:3" ht="15">
      <c r="B6093" s="57">
        <v>35571</v>
      </c>
      <c r="C6093" s="54">
        <v>411</v>
      </c>
    </row>
    <row r="6094" spans="2:3" ht="15">
      <c r="B6094" s="57">
        <v>35570</v>
      </c>
      <c r="C6094" s="54">
        <v>443</v>
      </c>
    </row>
    <row r="6095" spans="2:3" ht="15">
      <c r="B6095" s="57">
        <v>35569</v>
      </c>
      <c r="C6095" s="54">
        <v>453</v>
      </c>
    </row>
    <row r="6096" spans="2:3" ht="15">
      <c r="B6096" s="57">
        <v>35566</v>
      </c>
      <c r="C6096" s="54">
        <v>453</v>
      </c>
    </row>
    <row r="6097" spans="2:3" ht="15">
      <c r="B6097" s="57">
        <v>35565</v>
      </c>
      <c r="C6097" s="54">
        <v>451</v>
      </c>
    </row>
    <row r="6098" spans="2:3" ht="15">
      <c r="B6098" s="57">
        <v>35564</v>
      </c>
      <c r="C6098" s="54">
        <v>462</v>
      </c>
    </row>
    <row r="6099" spans="2:3" ht="15">
      <c r="B6099" s="57">
        <v>35563</v>
      </c>
      <c r="C6099" s="54">
        <v>444</v>
      </c>
    </row>
    <row r="6100" spans="2:3" ht="15">
      <c r="B6100" s="57">
        <v>35562</v>
      </c>
      <c r="C6100" s="54">
        <v>432</v>
      </c>
    </row>
    <row r="6101" spans="2:3" ht="15">
      <c r="B6101" s="57">
        <v>35559</v>
      </c>
      <c r="C6101" s="54">
        <v>439</v>
      </c>
    </row>
    <row r="6102" spans="2:3" ht="15">
      <c r="B6102" s="57">
        <v>35558</v>
      </c>
      <c r="C6102" s="54">
        <v>435</v>
      </c>
    </row>
    <row r="6103" spans="2:3" ht="15">
      <c r="B6103" s="57">
        <v>35557</v>
      </c>
      <c r="C6103" s="54">
        <v>434</v>
      </c>
    </row>
    <row r="6104" spans="2:3" ht="15">
      <c r="B6104" s="57">
        <v>35556</v>
      </c>
      <c r="C6104" s="54">
        <v>420</v>
      </c>
    </row>
    <row r="6105" spans="2:3" ht="15">
      <c r="B6105" s="57">
        <v>35555</v>
      </c>
      <c r="C6105" s="54">
        <v>438</v>
      </c>
    </row>
    <row r="6106" spans="2:3" ht="15">
      <c r="B6106" s="57">
        <v>35552</v>
      </c>
      <c r="C6106" s="54">
        <v>437</v>
      </c>
    </row>
    <row r="6107" spans="2:3" ht="15">
      <c r="B6107" s="57">
        <v>35551</v>
      </c>
      <c r="C6107" s="54">
        <v>451</v>
      </c>
    </row>
    <row r="6108" spans="2:3" ht="15">
      <c r="B6108" s="57">
        <v>35550</v>
      </c>
      <c r="C6108" s="54">
        <v>457</v>
      </c>
    </row>
    <row r="6109" spans="2:3" ht="15">
      <c r="B6109" s="57">
        <v>35549</v>
      </c>
      <c r="C6109" s="54">
        <v>457</v>
      </c>
    </row>
    <row r="6110" spans="2:3" ht="15">
      <c r="B6110" s="57">
        <v>35548</v>
      </c>
      <c r="C6110" s="54">
        <v>468</v>
      </c>
    </row>
    <row r="6111" spans="2:3" ht="15">
      <c r="B6111" s="57">
        <v>35545</v>
      </c>
      <c r="C6111" s="54">
        <v>466</v>
      </c>
    </row>
    <row r="6112" spans="2:3" ht="15">
      <c r="B6112" s="57">
        <v>35544</v>
      </c>
      <c r="C6112" s="54">
        <v>466</v>
      </c>
    </row>
    <row r="6113" spans="2:3" ht="15">
      <c r="B6113" s="57">
        <v>35543</v>
      </c>
      <c r="C6113" s="54">
        <v>467</v>
      </c>
    </row>
    <row r="6114" spans="2:3" ht="15">
      <c r="B6114" s="57">
        <v>35542</v>
      </c>
      <c r="C6114" s="54">
        <v>471</v>
      </c>
    </row>
    <row r="6115" spans="2:3" ht="15">
      <c r="B6115" s="57">
        <v>35541</v>
      </c>
      <c r="C6115" s="54">
        <v>471</v>
      </c>
    </row>
    <row r="6116" spans="2:3" ht="15">
      <c r="B6116" s="57">
        <v>35538</v>
      </c>
      <c r="C6116" s="54">
        <v>472</v>
      </c>
    </row>
    <row r="6117" spans="2:3" ht="15">
      <c r="B6117" s="57">
        <v>35537</v>
      </c>
      <c r="C6117" s="54">
        <v>471</v>
      </c>
    </row>
    <row r="6118" spans="2:3" ht="15">
      <c r="B6118" s="57">
        <v>35536</v>
      </c>
      <c r="C6118" s="54">
        <v>471</v>
      </c>
    </row>
    <row r="6119" spans="2:3" ht="15">
      <c r="B6119" s="57">
        <v>35535</v>
      </c>
      <c r="C6119" s="54">
        <v>472</v>
      </c>
    </row>
    <row r="6120" spans="2:3" ht="15">
      <c r="B6120" s="57">
        <v>35534</v>
      </c>
      <c r="C6120" s="54">
        <v>477</v>
      </c>
    </row>
    <row r="6121" spans="2:3" ht="15">
      <c r="B6121" s="57">
        <v>35531</v>
      </c>
      <c r="C6121" s="54">
        <v>474</v>
      </c>
    </row>
    <row r="6122" spans="2:3" ht="15">
      <c r="B6122" s="57">
        <v>35530</v>
      </c>
      <c r="C6122" s="54">
        <v>464</v>
      </c>
    </row>
    <row r="6123" spans="2:3" ht="15">
      <c r="B6123" s="57">
        <v>35529</v>
      </c>
      <c r="C6123" s="54">
        <v>461</v>
      </c>
    </row>
    <row r="6124" spans="2:3" ht="15">
      <c r="B6124" s="57">
        <v>35528</v>
      </c>
      <c r="C6124" s="54">
        <v>457</v>
      </c>
    </row>
    <row r="6125" spans="2:3" ht="15">
      <c r="B6125" s="57">
        <v>35527</v>
      </c>
      <c r="C6125" s="54">
        <v>460</v>
      </c>
    </row>
    <row r="6126" spans="2:3" ht="15">
      <c r="B6126" s="57">
        <v>35524</v>
      </c>
      <c r="C6126" s="54">
        <v>466</v>
      </c>
    </row>
    <row r="6127" spans="2:3" ht="15">
      <c r="B6127" s="57">
        <v>35523</v>
      </c>
      <c r="C6127" s="54">
        <v>465</v>
      </c>
    </row>
    <row r="6128" spans="2:3" ht="15">
      <c r="B6128" s="57">
        <v>35522</v>
      </c>
      <c r="C6128" s="54">
        <v>458</v>
      </c>
    </row>
    <row r="6129" spans="2:3" ht="15">
      <c r="B6129" s="57">
        <v>35521</v>
      </c>
      <c r="C6129" s="54">
        <v>466</v>
      </c>
    </row>
    <row r="6130" spans="2:3" ht="15">
      <c r="B6130" s="57">
        <v>35520</v>
      </c>
      <c r="C6130" s="54">
        <v>469</v>
      </c>
    </row>
    <row r="6131" spans="2:3" ht="15">
      <c r="B6131" s="57">
        <v>35516</v>
      </c>
      <c r="C6131" s="54">
        <v>449</v>
      </c>
    </row>
    <row r="6132" spans="2:3" ht="15">
      <c r="B6132" s="57">
        <v>35515</v>
      </c>
      <c r="C6132" s="54">
        <v>446</v>
      </c>
    </row>
    <row r="6133" spans="2:3" ht="15">
      <c r="B6133" s="57">
        <v>35514</v>
      </c>
      <c r="C6133" s="54">
        <v>439</v>
      </c>
    </row>
    <row r="6134" spans="2:3" ht="15">
      <c r="B6134" s="57">
        <v>35513</v>
      </c>
      <c r="C6134" s="54">
        <v>441</v>
      </c>
    </row>
    <row r="6135" spans="2:3" ht="15">
      <c r="B6135" s="57">
        <v>35510</v>
      </c>
      <c r="C6135" s="54">
        <v>443</v>
      </c>
    </row>
    <row r="6136" spans="2:3" ht="15">
      <c r="B6136" s="57">
        <v>35509</v>
      </c>
      <c r="C6136" s="54">
        <v>454</v>
      </c>
    </row>
    <row r="6137" spans="2:3" ht="15">
      <c r="B6137" s="57">
        <v>35508</v>
      </c>
      <c r="C6137" s="54">
        <v>452</v>
      </c>
    </row>
    <row r="6138" spans="2:3" ht="15">
      <c r="B6138" s="57">
        <v>35507</v>
      </c>
      <c r="C6138" s="54">
        <v>452</v>
      </c>
    </row>
    <row r="6139" spans="2:3" ht="15">
      <c r="B6139" s="57">
        <v>35506</v>
      </c>
      <c r="C6139" s="54">
        <v>457</v>
      </c>
    </row>
    <row r="6140" spans="2:3" ht="15">
      <c r="B6140" s="57">
        <v>35503</v>
      </c>
      <c r="C6140" s="54">
        <v>440</v>
      </c>
    </row>
    <row r="6141" spans="2:3" ht="15">
      <c r="B6141" s="57">
        <v>35502</v>
      </c>
      <c r="C6141" s="54">
        <v>452</v>
      </c>
    </row>
    <row r="6142" spans="2:3" ht="15">
      <c r="B6142" s="57">
        <v>35501</v>
      </c>
      <c r="C6142" s="54">
        <v>441</v>
      </c>
    </row>
    <row r="6143" spans="2:3" ht="15">
      <c r="B6143" s="57">
        <v>35500</v>
      </c>
      <c r="C6143" s="54">
        <v>433</v>
      </c>
    </row>
    <row r="6144" spans="2:3" ht="15">
      <c r="B6144" s="57">
        <v>35499</v>
      </c>
      <c r="C6144" s="54">
        <v>430</v>
      </c>
    </row>
    <row r="6145" spans="2:3" ht="15">
      <c r="B6145" s="57">
        <v>35496</v>
      </c>
      <c r="C6145" s="54">
        <v>433</v>
      </c>
    </row>
    <row r="6146" spans="2:3" ht="15">
      <c r="B6146" s="57">
        <v>35495</v>
      </c>
      <c r="C6146" s="54">
        <v>452</v>
      </c>
    </row>
    <row r="6147" spans="2:3" ht="15">
      <c r="B6147" s="57">
        <v>35494</v>
      </c>
      <c r="C6147" s="54">
        <v>464</v>
      </c>
    </row>
    <row r="6148" spans="2:3" ht="15">
      <c r="B6148" s="57">
        <v>35493</v>
      </c>
      <c r="C6148" s="54">
        <v>441</v>
      </c>
    </row>
    <row r="6149" spans="2:3" ht="15">
      <c r="B6149" s="57">
        <v>35492</v>
      </c>
      <c r="C6149" s="54">
        <v>445</v>
      </c>
    </row>
    <row r="6150" spans="2:3" ht="15">
      <c r="B6150" s="57">
        <v>35489</v>
      </c>
      <c r="C6150" s="54">
        <v>419</v>
      </c>
    </row>
    <row r="6151" spans="2:3" ht="15">
      <c r="B6151" s="57">
        <v>35488</v>
      </c>
      <c r="C6151" s="54">
        <v>411</v>
      </c>
    </row>
    <row r="6152" spans="2:3" ht="15">
      <c r="B6152" s="57">
        <v>35487</v>
      </c>
      <c r="C6152" s="54">
        <v>389</v>
      </c>
    </row>
    <row r="6153" spans="2:3" ht="15">
      <c r="B6153" s="57">
        <v>35486</v>
      </c>
      <c r="C6153" s="54">
        <v>383</v>
      </c>
    </row>
    <row r="6154" spans="2:3" ht="15">
      <c r="B6154" s="57">
        <v>35485</v>
      </c>
      <c r="C6154" s="54">
        <v>392</v>
      </c>
    </row>
    <row r="6155" spans="2:3" ht="15">
      <c r="B6155" s="57">
        <v>35482</v>
      </c>
      <c r="C6155" s="54">
        <v>401</v>
      </c>
    </row>
    <row r="6156" spans="2:3" ht="15">
      <c r="B6156" s="57">
        <v>35481</v>
      </c>
      <c r="C6156" s="54">
        <v>411</v>
      </c>
    </row>
    <row r="6157" spans="2:3" ht="15">
      <c r="B6157" s="57">
        <v>35480</v>
      </c>
      <c r="C6157" s="54">
        <v>402</v>
      </c>
    </row>
    <row r="6158" spans="2:3" ht="15">
      <c r="B6158" s="57">
        <v>35479</v>
      </c>
      <c r="C6158" s="54">
        <v>400</v>
      </c>
    </row>
    <row r="6159" spans="2:3" ht="15">
      <c r="B6159" s="57">
        <v>35475</v>
      </c>
      <c r="C6159" s="54">
        <v>400</v>
      </c>
    </row>
    <row r="6160" spans="2:3" ht="15">
      <c r="B6160" s="57">
        <v>35474</v>
      </c>
      <c r="C6160" s="54">
        <v>400</v>
      </c>
    </row>
    <row r="6161" spans="2:3" ht="15">
      <c r="B6161" s="57">
        <v>35473</v>
      </c>
      <c r="C6161" s="54">
        <v>404</v>
      </c>
    </row>
    <row r="6162" spans="2:3" ht="15">
      <c r="B6162" s="57">
        <v>35472</v>
      </c>
      <c r="C6162" s="54">
        <v>408</v>
      </c>
    </row>
    <row r="6163" spans="2:3" ht="15">
      <c r="B6163" s="57">
        <v>35471</v>
      </c>
      <c r="C6163" s="54">
        <v>418</v>
      </c>
    </row>
    <row r="6164" spans="2:3" ht="15">
      <c r="B6164" s="57">
        <v>35468</v>
      </c>
      <c r="C6164" s="54">
        <v>421</v>
      </c>
    </row>
    <row r="6165" spans="2:3" ht="15">
      <c r="B6165" s="57">
        <v>35467</v>
      </c>
      <c r="C6165" s="54">
        <v>426</v>
      </c>
    </row>
    <row r="6166" spans="2:3" ht="15">
      <c r="B6166" s="57">
        <v>35466</v>
      </c>
      <c r="C6166" s="54">
        <v>420</v>
      </c>
    </row>
    <row r="6167" spans="2:3" ht="15">
      <c r="B6167" s="57">
        <v>35465</v>
      </c>
      <c r="C6167" s="54">
        <v>421</v>
      </c>
    </row>
    <row r="6168" spans="2:3" ht="15">
      <c r="B6168" s="57">
        <v>35464</v>
      </c>
      <c r="C6168" s="54">
        <v>429</v>
      </c>
    </row>
    <row r="6169" spans="2:3" ht="15">
      <c r="B6169" s="57">
        <v>35461</v>
      </c>
      <c r="C6169" s="54">
        <v>437</v>
      </c>
    </row>
    <row r="6170" spans="2:3" ht="15">
      <c r="B6170" s="57">
        <v>35460</v>
      </c>
      <c r="C6170" s="54">
        <v>445</v>
      </c>
    </row>
    <row r="6171" spans="2:3" ht="15">
      <c r="B6171" s="57">
        <v>35459</v>
      </c>
      <c r="C6171" s="54">
        <v>452</v>
      </c>
    </row>
    <row r="6172" spans="2:3" ht="15">
      <c r="B6172" s="57">
        <v>35458</v>
      </c>
      <c r="C6172" s="54">
        <v>444</v>
      </c>
    </row>
    <row r="6173" spans="2:3" ht="15">
      <c r="B6173" s="57">
        <v>35457</v>
      </c>
      <c r="C6173" s="54">
        <v>455</v>
      </c>
    </row>
    <row r="6174" spans="2:3" ht="15">
      <c r="B6174" s="57">
        <v>35454</v>
      </c>
      <c r="C6174" s="54">
        <v>460</v>
      </c>
    </row>
    <row r="6175" spans="2:3" ht="15">
      <c r="B6175" s="57">
        <v>35453</v>
      </c>
      <c r="C6175" s="54">
        <v>447</v>
      </c>
    </row>
    <row r="6176" spans="2:3" ht="15">
      <c r="B6176" s="57">
        <v>35452</v>
      </c>
      <c r="C6176" s="54">
        <v>446</v>
      </c>
    </row>
    <row r="6177" spans="2:3" ht="15">
      <c r="B6177" s="57">
        <v>35451</v>
      </c>
      <c r="C6177" s="54">
        <v>456</v>
      </c>
    </row>
    <row r="6178" spans="2:3" ht="15">
      <c r="B6178" s="57">
        <v>35447</v>
      </c>
      <c r="C6178" s="54">
        <v>463</v>
      </c>
    </row>
    <row r="6179" spans="2:3" ht="15">
      <c r="B6179" s="57">
        <v>35446</v>
      </c>
      <c r="C6179" s="54">
        <v>464</v>
      </c>
    </row>
    <row r="6180" spans="2:3" ht="15">
      <c r="B6180" s="57">
        <v>35445</v>
      </c>
      <c r="C6180" s="54">
        <v>467</v>
      </c>
    </row>
    <row r="6181" spans="2:3" ht="15">
      <c r="B6181" s="57">
        <v>35444</v>
      </c>
      <c r="C6181" s="54">
        <v>479</v>
      </c>
    </row>
    <row r="6182" spans="2:3" ht="15">
      <c r="B6182" s="57">
        <v>35443</v>
      </c>
      <c r="C6182" s="54">
        <v>490</v>
      </c>
    </row>
    <row r="6183" spans="2:3" ht="15">
      <c r="B6183" s="57">
        <v>35440</v>
      </c>
      <c r="C6183" s="54">
        <v>480</v>
      </c>
    </row>
    <row r="6184" spans="2:3" ht="15">
      <c r="B6184" s="57">
        <v>35439</v>
      </c>
      <c r="C6184" s="54">
        <v>492</v>
      </c>
    </row>
    <row r="6185" spans="2:3" ht="15">
      <c r="B6185" s="57">
        <v>35438</v>
      </c>
      <c r="C6185" s="54">
        <v>488</v>
      </c>
    </row>
    <row r="6186" spans="2:3" ht="15">
      <c r="B6186" s="57">
        <v>35437</v>
      </c>
      <c r="C6186" s="54">
        <v>491</v>
      </c>
    </row>
    <row r="6187" spans="2:3" ht="15">
      <c r="B6187" s="57">
        <v>35436</v>
      </c>
      <c r="C6187" s="54">
        <v>495</v>
      </c>
    </row>
    <row r="6188" spans="2:3" ht="15">
      <c r="B6188" s="57">
        <v>35433</v>
      </c>
      <c r="C6188" s="54">
        <v>502</v>
      </c>
    </row>
    <row r="6189" spans="2:3" ht="15">
      <c r="B6189" s="57">
        <v>35432</v>
      </c>
      <c r="C6189" s="54">
        <v>514</v>
      </c>
    </row>
    <row r="6190" spans="2:3" ht="15">
      <c r="B6190" s="57">
        <v>35430</v>
      </c>
      <c r="C6190" s="54">
        <v>523</v>
      </c>
    </row>
    <row r="6191" spans="2:3" ht="15">
      <c r="B6191" s="57">
        <v>35429</v>
      </c>
      <c r="C6191" s="54">
        <v>512</v>
      </c>
    </row>
    <row r="6192" spans="2:3" ht="15">
      <c r="B6192" s="57">
        <v>35426</v>
      </c>
      <c r="C6192" s="54">
        <v>514</v>
      </c>
    </row>
    <row r="6193" spans="2:3" ht="15">
      <c r="B6193" s="57">
        <v>35425</v>
      </c>
      <c r="C6193" s="54">
        <v>516</v>
      </c>
    </row>
    <row r="6194" spans="2:3" ht="15">
      <c r="B6194" s="57">
        <v>35423</v>
      </c>
      <c r="C6194" s="54">
        <v>517</v>
      </c>
    </row>
    <row r="6195" spans="2:3" ht="15">
      <c r="B6195" s="57">
        <v>35422</v>
      </c>
      <c r="C6195" s="54">
        <v>522</v>
      </c>
    </row>
    <row r="6196" spans="2:3" ht="15">
      <c r="B6196" s="57">
        <v>35419</v>
      </c>
      <c r="C6196" s="54">
        <v>529</v>
      </c>
    </row>
    <row r="6197" spans="2:3" ht="15">
      <c r="B6197" s="57">
        <v>35418</v>
      </c>
      <c r="C6197" s="54">
        <v>537</v>
      </c>
    </row>
    <row r="6198" spans="2:3" ht="15">
      <c r="B6198" s="57">
        <v>35417</v>
      </c>
      <c r="C6198" s="54">
        <v>536</v>
      </c>
    </row>
    <row r="6199" spans="2:3" ht="15">
      <c r="B6199" s="57">
        <v>35416</v>
      </c>
      <c r="C6199" s="54">
        <v>535</v>
      </c>
    </row>
    <row r="6200" spans="2:3" ht="15">
      <c r="B6200" s="57">
        <v>35415</v>
      </c>
      <c r="C6200" s="54">
        <v>546</v>
      </c>
    </row>
    <row r="6201" spans="2:3" ht="15">
      <c r="B6201" s="57">
        <v>35412</v>
      </c>
      <c r="C6201" s="54">
        <v>554</v>
      </c>
    </row>
    <row r="6202" spans="2:3" ht="15">
      <c r="B6202" s="57">
        <v>35411</v>
      </c>
      <c r="C6202" s="54">
        <v>559</v>
      </c>
    </row>
    <row r="6203" spans="2:3" ht="15">
      <c r="B6203" s="57">
        <v>35410</v>
      </c>
      <c r="C6203" s="54">
        <v>551</v>
      </c>
    </row>
    <row r="6204" spans="2:3" ht="15">
      <c r="B6204" s="57">
        <v>35409</v>
      </c>
      <c r="C6204" s="54">
        <v>539</v>
      </c>
    </row>
    <row r="6205" spans="2:3" ht="15">
      <c r="B6205" s="57">
        <v>35408</v>
      </c>
      <c r="C6205" s="54">
        <v>545</v>
      </c>
    </row>
    <row r="6206" spans="2:3" ht="15">
      <c r="B6206" s="57">
        <v>35405</v>
      </c>
      <c r="C6206" s="54">
        <v>543</v>
      </c>
    </row>
    <row r="6207" spans="2:3" ht="15">
      <c r="B6207" s="57">
        <v>35404</v>
      </c>
      <c r="C6207" s="54">
        <v>526</v>
      </c>
    </row>
    <row r="6208" spans="2:3" ht="15">
      <c r="B6208" s="57">
        <v>35403</v>
      </c>
      <c r="C6208" s="54">
        <v>534</v>
      </c>
    </row>
    <row r="6209" spans="2:3" ht="15">
      <c r="B6209" s="57">
        <v>35402</v>
      </c>
      <c r="C6209" s="54">
        <v>531</v>
      </c>
    </row>
    <row r="6210" spans="2:3" ht="15">
      <c r="B6210" s="57">
        <v>35401</v>
      </c>
      <c r="C6210" s="54">
        <v>539</v>
      </c>
    </row>
    <row r="6211" spans="2:3" ht="15">
      <c r="B6211" s="57">
        <v>35398</v>
      </c>
      <c r="C6211" s="54">
        <v>546</v>
      </c>
    </row>
    <row r="6212" spans="2:3" ht="15">
      <c r="B6212" s="57">
        <v>35396</v>
      </c>
      <c r="C6212" s="54">
        <v>558</v>
      </c>
    </row>
    <row r="6213" spans="2:3" ht="15">
      <c r="B6213" s="57">
        <v>35395</v>
      </c>
      <c r="C6213" s="54">
        <v>554</v>
      </c>
    </row>
    <row r="6214" spans="2:3" ht="15">
      <c r="B6214" s="57">
        <v>35394</v>
      </c>
      <c r="C6214" s="54">
        <v>556</v>
      </c>
    </row>
    <row r="6215" spans="2:3" ht="15">
      <c r="B6215" s="57">
        <v>35391</v>
      </c>
      <c r="C6215" s="54">
        <v>567</v>
      </c>
    </row>
    <row r="6216" spans="2:3" ht="15">
      <c r="B6216" s="57">
        <v>35390</v>
      </c>
      <c r="C6216" s="54">
        <v>569</v>
      </c>
    </row>
    <row r="6217" spans="2:3" ht="15">
      <c r="B6217" s="57">
        <v>35389</v>
      </c>
      <c r="C6217" s="54">
        <v>568</v>
      </c>
    </row>
    <row r="6218" spans="2:3" ht="15">
      <c r="B6218" s="57">
        <v>35388</v>
      </c>
      <c r="C6218" s="54">
        <v>566</v>
      </c>
    </row>
    <row r="6219" spans="2:3" ht="15">
      <c r="B6219" s="57">
        <v>35387</v>
      </c>
      <c r="C6219" s="54">
        <v>558</v>
      </c>
    </row>
    <row r="6220" spans="2:3" ht="15">
      <c r="B6220" s="57">
        <v>35384</v>
      </c>
      <c r="C6220" s="54">
        <v>574</v>
      </c>
    </row>
    <row r="6221" spans="2:3" ht="15">
      <c r="B6221" s="57">
        <v>35383</v>
      </c>
      <c r="C6221" s="54">
        <v>578</v>
      </c>
    </row>
    <row r="6222" spans="2:3" ht="15">
      <c r="B6222" s="57">
        <v>35382</v>
      </c>
      <c r="C6222" s="54">
        <v>588</v>
      </c>
    </row>
    <row r="6223" spans="2:3" ht="15">
      <c r="B6223" s="57">
        <v>35381</v>
      </c>
      <c r="C6223" s="54">
        <v>595</v>
      </c>
    </row>
    <row r="6224" spans="2:3" ht="15">
      <c r="B6224" s="57">
        <v>35377</v>
      </c>
      <c r="C6224" s="54">
        <v>577</v>
      </c>
    </row>
    <row r="6225" spans="2:3" ht="15">
      <c r="B6225" s="57">
        <v>35376</v>
      </c>
      <c r="C6225" s="54">
        <v>565</v>
      </c>
    </row>
    <row r="6226" spans="2:3" ht="15">
      <c r="B6226" s="57">
        <v>35375</v>
      </c>
      <c r="C6226" s="54">
        <v>562</v>
      </c>
    </row>
    <row r="6227" spans="2:3" ht="15">
      <c r="B6227" s="57">
        <v>35374</v>
      </c>
      <c r="C6227" s="54">
        <v>562</v>
      </c>
    </row>
    <row r="6228" spans="2:3" ht="15">
      <c r="B6228" s="57">
        <v>35373</v>
      </c>
      <c r="C6228" s="54">
        <v>553</v>
      </c>
    </row>
    <row r="6229" spans="2:3" ht="15">
      <c r="B6229" s="57">
        <v>35370</v>
      </c>
      <c r="C6229" s="54">
        <v>585</v>
      </c>
    </row>
    <row r="6230" spans="2:3" ht="15">
      <c r="B6230" s="57">
        <v>35369</v>
      </c>
      <c r="C6230" s="54">
        <v>594</v>
      </c>
    </row>
    <row r="6231" spans="2:3" ht="15">
      <c r="B6231" s="57">
        <v>35368</v>
      </c>
      <c r="C6231" s="54">
        <v>595</v>
      </c>
    </row>
    <row r="6232" spans="2:3" ht="15">
      <c r="B6232" s="57">
        <v>35367</v>
      </c>
      <c r="C6232" s="54">
        <v>599</v>
      </c>
    </row>
    <row r="6233" spans="2:3" ht="15">
      <c r="B6233" s="57">
        <v>35366</v>
      </c>
      <c r="C6233" s="54">
        <v>602</v>
      </c>
    </row>
    <row r="6234" spans="2:3" ht="15">
      <c r="B6234" s="57">
        <v>35363</v>
      </c>
      <c r="C6234" s="54">
        <v>605</v>
      </c>
    </row>
    <row r="6235" spans="2:3" ht="15">
      <c r="B6235" s="57">
        <v>35362</v>
      </c>
      <c r="C6235" s="54">
        <v>573</v>
      </c>
    </row>
    <row r="6236" spans="2:3" ht="15">
      <c r="B6236" s="57">
        <v>35361</v>
      </c>
      <c r="C6236" s="54">
        <v>564</v>
      </c>
    </row>
    <row r="6237" spans="2:3" ht="15">
      <c r="B6237" s="57">
        <v>35360</v>
      </c>
      <c r="C6237" s="54">
        <v>563</v>
      </c>
    </row>
    <row r="6238" spans="2:3" ht="15">
      <c r="B6238" s="57">
        <v>35359</v>
      </c>
      <c r="C6238" s="54">
        <v>538</v>
      </c>
    </row>
    <row r="6239" spans="2:3" ht="15">
      <c r="B6239" s="57">
        <v>35356</v>
      </c>
      <c r="C6239" s="54">
        <v>530</v>
      </c>
    </row>
    <row r="6240" spans="2:3" ht="15">
      <c r="B6240" s="57">
        <v>35355</v>
      </c>
      <c r="C6240" s="54">
        <v>534</v>
      </c>
    </row>
    <row r="6241" spans="2:3" ht="15">
      <c r="B6241" s="57">
        <v>35354</v>
      </c>
      <c r="C6241" s="54">
        <v>524</v>
      </c>
    </row>
    <row r="6242" spans="2:3" ht="15">
      <c r="B6242" s="57">
        <v>35353</v>
      </c>
      <c r="C6242" s="54">
        <v>512</v>
      </c>
    </row>
    <row r="6243" spans="2:3" ht="15">
      <c r="B6243" s="57">
        <v>35349</v>
      </c>
      <c r="C6243" s="54">
        <v>509</v>
      </c>
    </row>
    <row r="6244" spans="2:3" ht="15">
      <c r="B6244" s="57">
        <v>35348</v>
      </c>
      <c r="C6244" s="54">
        <v>512</v>
      </c>
    </row>
    <row r="6245" spans="2:3" ht="15">
      <c r="B6245" s="57">
        <v>35347</v>
      </c>
      <c r="C6245" s="54">
        <v>503</v>
      </c>
    </row>
    <row r="6246" spans="2:3" ht="15">
      <c r="B6246" s="57">
        <v>35346</v>
      </c>
      <c r="C6246" s="54">
        <v>508</v>
      </c>
    </row>
    <row r="6247" spans="2:3" ht="15">
      <c r="B6247" s="57">
        <v>35345</v>
      </c>
      <c r="C6247" s="54">
        <v>524</v>
      </c>
    </row>
    <row r="6248" spans="2:3" ht="15">
      <c r="B6248" s="57">
        <v>35342</v>
      </c>
      <c r="C6248" s="54">
        <v>525</v>
      </c>
    </row>
    <row r="6249" spans="2:3" ht="15">
      <c r="B6249" s="57">
        <v>35341</v>
      </c>
      <c r="C6249" s="54">
        <v>529</v>
      </c>
    </row>
    <row r="6250" spans="2:3" ht="15">
      <c r="B6250" s="57">
        <v>35340</v>
      </c>
      <c r="C6250" s="54">
        <v>528</v>
      </c>
    </row>
    <row r="6251" spans="2:3" ht="15">
      <c r="B6251" s="57">
        <v>35339</v>
      </c>
      <c r="C6251" s="54">
        <v>526</v>
      </c>
    </row>
    <row r="6252" spans="2:3" ht="15">
      <c r="B6252" s="57">
        <v>35338</v>
      </c>
      <c r="C6252" s="54">
        <v>533</v>
      </c>
    </row>
    <row r="6253" spans="2:3" ht="15">
      <c r="B6253" s="57">
        <v>35335</v>
      </c>
      <c r="C6253" s="54">
        <v>535</v>
      </c>
    </row>
    <row r="6254" spans="2:3" ht="15">
      <c r="B6254" s="57">
        <v>35334</v>
      </c>
      <c r="C6254" s="54">
        <v>518</v>
      </c>
    </row>
    <row r="6255" spans="2:3" ht="15">
      <c r="B6255" s="57">
        <v>35333</v>
      </c>
      <c r="C6255" s="54">
        <v>533</v>
      </c>
    </row>
    <row r="6256" spans="2:3" ht="15">
      <c r="B6256" s="57">
        <v>35332</v>
      </c>
      <c r="C6256" s="54">
        <v>539</v>
      </c>
    </row>
    <row r="6257" spans="2:3" ht="15">
      <c r="B6257" s="57">
        <v>35331</v>
      </c>
      <c r="C6257" s="54">
        <v>547</v>
      </c>
    </row>
    <row r="6258" spans="2:3" ht="15">
      <c r="B6258" s="57">
        <v>35328</v>
      </c>
      <c r="C6258" s="54">
        <v>545</v>
      </c>
    </row>
    <row r="6259" spans="2:3" ht="15">
      <c r="B6259" s="57">
        <v>35327</v>
      </c>
      <c r="C6259" s="54">
        <v>545</v>
      </c>
    </row>
    <row r="6260" spans="2:3" ht="15">
      <c r="B6260" s="57">
        <v>35326</v>
      </c>
      <c r="C6260" s="54">
        <v>542</v>
      </c>
    </row>
    <row r="6261" spans="2:3" ht="15">
      <c r="B6261" s="57">
        <v>35325</v>
      </c>
      <c r="C6261" s="54">
        <v>540</v>
      </c>
    </row>
    <row r="6262" spans="2:3" ht="15">
      <c r="B6262" s="57">
        <v>35324</v>
      </c>
      <c r="C6262" s="54">
        <v>532</v>
      </c>
    </row>
    <row r="6263" spans="2:3" ht="15">
      <c r="B6263" s="57">
        <v>35321</v>
      </c>
      <c r="C6263" s="54">
        <v>545</v>
      </c>
    </row>
    <row r="6264" spans="2:3" ht="15">
      <c r="B6264" s="57">
        <v>35320</v>
      </c>
      <c r="C6264" s="54">
        <v>553</v>
      </c>
    </row>
    <row r="6265" spans="2:3" ht="15">
      <c r="B6265" s="57">
        <v>35319</v>
      </c>
      <c r="C6265" s="54">
        <v>566</v>
      </c>
    </row>
    <row r="6266" spans="2:3" ht="15">
      <c r="B6266" s="57">
        <v>35318</v>
      </c>
      <c r="C6266" s="54">
        <v>574</v>
      </c>
    </row>
    <row r="6267" spans="2:3" ht="15">
      <c r="B6267" s="57">
        <v>35317</v>
      </c>
      <c r="C6267" s="54">
        <v>574</v>
      </c>
    </row>
    <row r="6268" spans="2:3" ht="15">
      <c r="B6268" s="57">
        <v>35314</v>
      </c>
      <c r="C6268" s="54">
        <v>585</v>
      </c>
    </row>
    <row r="6269" spans="2:3" ht="15">
      <c r="B6269" s="57">
        <v>35313</v>
      </c>
      <c r="C6269" s="54">
        <v>604</v>
      </c>
    </row>
    <row r="6270" spans="2:3" ht="15">
      <c r="B6270" s="57">
        <v>35312</v>
      </c>
      <c r="C6270" s="54">
        <v>608</v>
      </c>
    </row>
    <row r="6271" spans="2:3" ht="15">
      <c r="B6271" s="57">
        <v>35311</v>
      </c>
      <c r="C6271" s="54">
        <v>609</v>
      </c>
    </row>
    <row r="6272" spans="2:3" ht="15">
      <c r="B6272" s="57">
        <v>35307</v>
      </c>
      <c r="C6272" s="54">
        <v>610</v>
      </c>
    </row>
    <row r="6273" spans="2:3" ht="15">
      <c r="B6273" s="57">
        <v>35306</v>
      </c>
      <c r="C6273" s="54">
        <v>615</v>
      </c>
    </row>
    <row r="6274" spans="2:3" ht="15">
      <c r="B6274" s="57">
        <v>35305</v>
      </c>
      <c r="C6274" s="54">
        <v>615</v>
      </c>
    </row>
    <row r="6275" spans="2:3" ht="15">
      <c r="B6275" s="57">
        <v>35304</v>
      </c>
      <c r="C6275" s="54">
        <v>620</v>
      </c>
    </row>
    <row r="6276" spans="2:3" ht="15">
      <c r="B6276" s="57">
        <v>35303</v>
      </c>
      <c r="C6276" s="54">
        <v>637</v>
      </c>
    </row>
    <row r="6277" spans="2:3" ht="15">
      <c r="B6277" s="57">
        <v>35300</v>
      </c>
      <c r="C6277" s="54">
        <v>636</v>
      </c>
    </row>
    <row r="6278" spans="2:3" ht="15">
      <c r="B6278" s="57">
        <v>35299</v>
      </c>
      <c r="C6278" s="54">
        <v>639</v>
      </c>
    </row>
    <row r="6279" spans="2:3" ht="15">
      <c r="B6279" s="57">
        <v>35298</v>
      </c>
      <c r="C6279" s="54">
        <v>642</v>
      </c>
    </row>
    <row r="6280" spans="2:3" ht="15">
      <c r="B6280" s="57">
        <v>35297</v>
      </c>
      <c r="C6280" s="54">
        <v>647</v>
      </c>
    </row>
    <row r="6281" spans="2:3" ht="15">
      <c r="B6281" s="57">
        <v>35296</v>
      </c>
      <c r="C6281" s="54">
        <v>649</v>
      </c>
    </row>
    <row r="6282" spans="2:3" ht="15">
      <c r="B6282" s="57">
        <v>35293</v>
      </c>
      <c r="C6282" s="54">
        <v>649</v>
      </c>
    </row>
    <row r="6283" spans="2:3" ht="15">
      <c r="B6283" s="57">
        <v>35292</v>
      </c>
      <c r="C6283" s="54">
        <v>660</v>
      </c>
    </row>
    <row r="6284" spans="2:3" ht="15">
      <c r="B6284" s="57">
        <v>35291</v>
      </c>
      <c r="C6284" s="54">
        <v>669</v>
      </c>
    </row>
    <row r="6285" spans="2:3" ht="15">
      <c r="B6285" s="57">
        <v>35290</v>
      </c>
      <c r="C6285" s="54">
        <v>665</v>
      </c>
    </row>
    <row r="6286" spans="2:3" ht="15">
      <c r="B6286" s="57">
        <v>35289</v>
      </c>
      <c r="C6286" s="54">
        <v>663</v>
      </c>
    </row>
    <row r="6287" spans="2:3" ht="15">
      <c r="B6287" s="57">
        <v>35286</v>
      </c>
      <c r="C6287" s="54">
        <v>659</v>
      </c>
    </row>
    <row r="6288" spans="2:3" ht="15">
      <c r="B6288" s="57">
        <v>35285</v>
      </c>
      <c r="C6288" s="54">
        <v>661</v>
      </c>
    </row>
    <row r="6289" spans="2:3" ht="15">
      <c r="B6289" s="57">
        <v>35284</v>
      </c>
      <c r="C6289" s="54">
        <v>660</v>
      </c>
    </row>
    <row r="6290" spans="2:3" ht="15">
      <c r="B6290" s="57">
        <v>35283</v>
      </c>
      <c r="C6290" s="54">
        <v>667</v>
      </c>
    </row>
    <row r="6291" spans="2:3" ht="15">
      <c r="B6291" s="57">
        <v>35282</v>
      </c>
      <c r="C6291" s="54">
        <v>663</v>
      </c>
    </row>
    <row r="6292" spans="2:3" ht="15">
      <c r="B6292" s="57">
        <v>35279</v>
      </c>
      <c r="C6292" s="54">
        <v>668</v>
      </c>
    </row>
    <row r="6293" spans="2:3" ht="15">
      <c r="B6293" s="57">
        <v>35278</v>
      </c>
      <c r="C6293" s="54">
        <v>681</v>
      </c>
    </row>
    <row r="6294" spans="2:3" ht="15">
      <c r="B6294" s="57">
        <v>35277</v>
      </c>
      <c r="C6294" s="54">
        <v>681</v>
      </c>
    </row>
    <row r="6295" spans="2:3" ht="15">
      <c r="B6295" s="57">
        <v>35276</v>
      </c>
      <c r="C6295" s="54">
        <v>689</v>
      </c>
    </row>
    <row r="6296" spans="2:3" ht="15">
      <c r="B6296" s="57">
        <v>35275</v>
      </c>
      <c r="C6296" s="54">
        <v>695</v>
      </c>
    </row>
    <row r="6297" spans="2:3" ht="15">
      <c r="B6297" s="57">
        <v>35272</v>
      </c>
      <c r="C6297" s="54">
        <v>689</v>
      </c>
    </row>
    <row r="6298" spans="2:3" ht="15">
      <c r="B6298" s="57">
        <v>35271</v>
      </c>
      <c r="C6298" s="54">
        <v>684</v>
      </c>
    </row>
    <row r="6299" spans="2:3" ht="15">
      <c r="B6299" s="57">
        <v>35270</v>
      </c>
      <c r="C6299" s="54">
        <v>682</v>
      </c>
    </row>
    <row r="6300" spans="2:3" ht="15">
      <c r="B6300" s="57">
        <v>35269</v>
      </c>
      <c r="C6300" s="54">
        <v>672</v>
      </c>
    </row>
    <row r="6301" spans="2:3" ht="15">
      <c r="B6301" s="57">
        <v>35268</v>
      </c>
      <c r="C6301" s="54">
        <v>671</v>
      </c>
    </row>
    <row r="6302" spans="2:3" ht="15">
      <c r="B6302" s="57">
        <v>35265</v>
      </c>
      <c r="C6302" s="54">
        <v>663</v>
      </c>
    </row>
    <row r="6303" spans="2:3" ht="15">
      <c r="B6303" s="57">
        <v>35264</v>
      </c>
      <c r="C6303" s="54">
        <v>664</v>
      </c>
    </row>
    <row r="6304" spans="2:3" ht="15">
      <c r="B6304" s="57">
        <v>35263</v>
      </c>
      <c r="C6304" s="54">
        <v>675</v>
      </c>
    </row>
    <row r="6305" spans="2:3" ht="15">
      <c r="B6305" s="57">
        <v>35262</v>
      </c>
      <c r="C6305" s="54">
        <v>680</v>
      </c>
    </row>
    <row r="6306" spans="2:3" ht="15">
      <c r="B6306" s="57">
        <v>35261</v>
      </c>
      <c r="C6306" s="54">
        <v>658</v>
      </c>
    </row>
    <row r="6307" spans="2:3" ht="15">
      <c r="B6307" s="57">
        <v>35258</v>
      </c>
      <c r="C6307" s="54">
        <v>643</v>
      </c>
    </row>
    <row r="6308" spans="2:3" ht="15">
      <c r="B6308" s="57">
        <v>35257</v>
      </c>
      <c r="C6308" s="54">
        <v>647</v>
      </c>
    </row>
    <row r="6309" spans="2:3" ht="15">
      <c r="B6309" s="57">
        <v>35256</v>
      </c>
      <c r="C6309" s="54">
        <v>662</v>
      </c>
    </row>
    <row r="6310" spans="2:3" ht="15">
      <c r="B6310" s="57">
        <v>35255</v>
      </c>
      <c r="C6310" s="54">
        <v>669</v>
      </c>
    </row>
    <row r="6311" spans="2:3" ht="15">
      <c r="B6311" s="57">
        <v>35254</v>
      </c>
      <c r="C6311" s="54">
        <v>682</v>
      </c>
    </row>
    <row r="6312" spans="2:3" ht="15">
      <c r="B6312" s="57">
        <v>35251</v>
      </c>
      <c r="C6312" s="54">
        <v>685</v>
      </c>
    </row>
    <row r="6313" spans="2:3" ht="15">
      <c r="B6313" s="57">
        <v>35249</v>
      </c>
      <c r="C6313" s="54">
        <v>671</v>
      </c>
    </row>
    <row r="6314" spans="2:3" ht="15">
      <c r="B6314" s="57">
        <v>35248</v>
      </c>
      <c r="C6314" s="54">
        <v>680</v>
      </c>
    </row>
    <row r="6315" spans="2:3" ht="15">
      <c r="B6315" s="57">
        <v>35247</v>
      </c>
      <c r="C6315" s="54">
        <v>692</v>
      </c>
    </row>
    <row r="6316" spans="2:3" ht="15">
      <c r="B6316" s="57">
        <v>35244</v>
      </c>
      <c r="C6316" s="54">
        <v>687</v>
      </c>
    </row>
    <row r="6317" spans="2:3" ht="15">
      <c r="B6317" s="57">
        <v>35243</v>
      </c>
      <c r="C6317" s="54">
        <v>685</v>
      </c>
    </row>
    <row r="6318" spans="2:3" ht="15">
      <c r="B6318" s="57">
        <v>35242</v>
      </c>
      <c r="C6318" s="54">
        <v>695</v>
      </c>
    </row>
    <row r="6319" spans="2:3" ht="15">
      <c r="B6319" s="57">
        <v>35241</v>
      </c>
      <c r="C6319" s="54">
        <v>710</v>
      </c>
    </row>
    <row r="6320" spans="2:3" ht="15">
      <c r="B6320" s="57">
        <v>35240</v>
      </c>
      <c r="C6320" s="54">
        <v>719</v>
      </c>
    </row>
    <row r="6321" spans="2:3" ht="15">
      <c r="B6321" s="57">
        <v>35237</v>
      </c>
      <c r="C6321" s="54">
        <v>738</v>
      </c>
    </row>
    <row r="6322" spans="2:3" ht="15">
      <c r="B6322" s="57">
        <v>35236</v>
      </c>
      <c r="C6322" s="54">
        <v>742</v>
      </c>
    </row>
    <row r="6323" spans="2:3" ht="15">
      <c r="B6323" s="57">
        <v>35235</v>
      </c>
      <c r="C6323" s="54">
        <v>747</v>
      </c>
    </row>
    <row r="6324" spans="2:3" ht="15">
      <c r="B6324" s="57">
        <v>35234</v>
      </c>
      <c r="C6324" s="54">
        <v>746</v>
      </c>
    </row>
    <row r="6325" spans="2:3" ht="15">
      <c r="B6325" s="57">
        <v>35233</v>
      </c>
      <c r="C6325" s="54">
        <v>745</v>
      </c>
    </row>
    <row r="6326" spans="2:3" ht="15">
      <c r="B6326" s="57">
        <v>35230</v>
      </c>
      <c r="C6326" s="54">
        <v>754</v>
      </c>
    </row>
    <row r="6327" spans="2:3" ht="15">
      <c r="B6327" s="57">
        <v>35229</v>
      </c>
      <c r="C6327" s="54">
        <v>767</v>
      </c>
    </row>
    <row r="6328" spans="2:3" ht="15">
      <c r="B6328" s="57">
        <v>35228</v>
      </c>
      <c r="C6328" s="54">
        <v>767</v>
      </c>
    </row>
    <row r="6329" spans="2:3" ht="15">
      <c r="B6329" s="57">
        <v>35227</v>
      </c>
      <c r="C6329" s="54">
        <v>764</v>
      </c>
    </row>
    <row r="6330" spans="2:3" ht="15">
      <c r="B6330" s="57">
        <v>35226</v>
      </c>
      <c r="C6330" s="54">
        <v>767</v>
      </c>
    </row>
    <row r="6331" spans="2:3" ht="15">
      <c r="B6331" s="57">
        <v>35223</v>
      </c>
      <c r="C6331" s="54">
        <v>761</v>
      </c>
    </row>
    <row r="6332" spans="2:3" ht="15">
      <c r="B6332" s="57">
        <v>35222</v>
      </c>
      <c r="C6332" s="54">
        <v>764</v>
      </c>
    </row>
    <row r="6333" spans="2:3" ht="15">
      <c r="B6333" s="57">
        <v>35221</v>
      </c>
      <c r="C6333" s="54">
        <v>760</v>
      </c>
    </row>
    <row r="6334" spans="2:3" ht="15">
      <c r="B6334" s="57">
        <v>35220</v>
      </c>
      <c r="C6334" s="54">
        <v>756</v>
      </c>
    </row>
    <row r="6335" spans="2:3" ht="15">
      <c r="B6335" s="57">
        <v>35219</v>
      </c>
      <c r="C6335" s="54">
        <v>754</v>
      </c>
    </row>
    <row r="6336" spans="2:3" ht="15">
      <c r="B6336" s="57">
        <v>35216</v>
      </c>
      <c r="C6336" s="54">
        <v>748</v>
      </c>
    </row>
    <row r="6337" spans="2:3" ht="15">
      <c r="B6337" s="57">
        <v>35215</v>
      </c>
      <c r="C6337" s="54">
        <v>741</v>
      </c>
    </row>
    <row r="6338" spans="2:3" ht="15">
      <c r="B6338" s="57">
        <v>35214</v>
      </c>
      <c r="C6338" s="54">
        <v>739</v>
      </c>
    </row>
    <row r="6339" spans="2:3" ht="15">
      <c r="B6339" s="57">
        <v>35213</v>
      </c>
      <c r="C6339" s="54">
        <v>741</v>
      </c>
    </row>
    <row r="6340" spans="2:3" ht="15">
      <c r="B6340" s="57">
        <v>35209</v>
      </c>
      <c r="C6340" s="54">
        <v>757</v>
      </c>
    </row>
    <row r="6341" spans="2:3" ht="15">
      <c r="B6341" s="57">
        <v>35208</v>
      </c>
      <c r="C6341" s="54">
        <v>758</v>
      </c>
    </row>
    <row r="6342" spans="2:3" ht="15">
      <c r="B6342" s="57">
        <v>35207</v>
      </c>
      <c r="C6342" s="54">
        <v>744</v>
      </c>
    </row>
    <row r="6343" spans="2:3" ht="15">
      <c r="B6343" s="57">
        <v>35206</v>
      </c>
      <c r="C6343" s="54">
        <v>743</v>
      </c>
    </row>
    <row r="6344" spans="2:3" ht="15">
      <c r="B6344" s="57">
        <v>35205</v>
      </c>
      <c r="C6344" s="54">
        <v>737</v>
      </c>
    </row>
    <row r="6345" spans="2:3" ht="15">
      <c r="B6345" s="57">
        <v>35202</v>
      </c>
      <c r="C6345" s="54">
        <v>738</v>
      </c>
    </row>
    <row r="6346" spans="2:3" ht="15">
      <c r="B6346" s="57">
        <v>35201</v>
      </c>
      <c r="C6346" s="54">
        <v>743</v>
      </c>
    </row>
    <row r="6347" spans="2:3" ht="15">
      <c r="B6347" s="57">
        <v>35200</v>
      </c>
      <c r="C6347" s="54">
        <v>738</v>
      </c>
    </row>
    <row r="6348" spans="2:3" ht="15">
      <c r="B6348" s="57">
        <v>35199</v>
      </c>
      <c r="C6348" s="54">
        <v>745</v>
      </c>
    </row>
    <row r="6349" spans="2:3" ht="15">
      <c r="B6349" s="57">
        <v>35198</v>
      </c>
      <c r="C6349" s="54">
        <v>746</v>
      </c>
    </row>
    <row r="6350" spans="2:3" ht="15">
      <c r="B6350" s="57">
        <v>35195</v>
      </c>
      <c r="C6350" s="54">
        <v>753</v>
      </c>
    </row>
    <row r="6351" spans="2:3" ht="15">
      <c r="B6351" s="57">
        <v>35194</v>
      </c>
      <c r="C6351" s="54">
        <v>746</v>
      </c>
    </row>
    <row r="6352" spans="2:3" ht="15">
      <c r="B6352" s="57">
        <v>35193</v>
      </c>
      <c r="C6352" s="54">
        <v>744</v>
      </c>
    </row>
    <row r="6353" spans="2:3" ht="15">
      <c r="B6353" s="57">
        <v>35192</v>
      </c>
      <c r="C6353" s="54">
        <v>757</v>
      </c>
    </row>
    <row r="6354" spans="2:3" ht="15">
      <c r="B6354" s="57">
        <v>35191</v>
      </c>
      <c r="C6354" s="54">
        <v>772</v>
      </c>
    </row>
    <row r="6355" spans="2:3" ht="15">
      <c r="B6355" s="57">
        <v>35188</v>
      </c>
      <c r="C6355" s="54">
        <v>780</v>
      </c>
    </row>
    <row r="6356" spans="2:3" ht="15">
      <c r="B6356" s="57">
        <v>35187</v>
      </c>
      <c r="C6356" s="54">
        <v>765</v>
      </c>
    </row>
    <row r="6357" spans="2:3" ht="15">
      <c r="B6357" s="57">
        <v>35186</v>
      </c>
      <c r="C6357" s="54">
        <v>756</v>
      </c>
    </row>
    <row r="6358" spans="2:3" ht="15">
      <c r="B6358" s="57">
        <v>35185</v>
      </c>
      <c r="C6358" s="54">
        <v>763</v>
      </c>
    </row>
    <row r="6359" spans="2:3" ht="15">
      <c r="B6359" s="57">
        <v>35184</v>
      </c>
      <c r="C6359" s="54">
        <v>767</v>
      </c>
    </row>
    <row r="6360" spans="2:3" ht="15">
      <c r="B6360" s="57">
        <v>35181</v>
      </c>
      <c r="C6360" s="54">
        <v>765</v>
      </c>
    </row>
    <row r="6361" spans="2:3" ht="15">
      <c r="B6361" s="57">
        <v>35180</v>
      </c>
      <c r="C6361" s="54">
        <v>778</v>
      </c>
    </row>
    <row r="6362" spans="2:3" ht="15">
      <c r="B6362" s="57">
        <v>35179</v>
      </c>
      <c r="C6362" s="54">
        <v>784</v>
      </c>
    </row>
    <row r="6363" spans="2:3" ht="15">
      <c r="B6363" s="57">
        <v>35178</v>
      </c>
      <c r="C6363" s="54">
        <v>789</v>
      </c>
    </row>
    <row r="6364" spans="2:3" ht="15">
      <c r="B6364" s="57">
        <v>35177</v>
      </c>
      <c r="C6364" s="54">
        <v>776</v>
      </c>
    </row>
    <row r="6365" spans="2:3" ht="15">
      <c r="B6365" s="57">
        <v>35174</v>
      </c>
      <c r="C6365" s="54">
        <v>773</v>
      </c>
    </row>
    <row r="6366" spans="2:3" ht="15">
      <c r="B6366" s="57">
        <v>35173</v>
      </c>
      <c r="C6366" s="54">
        <v>797</v>
      </c>
    </row>
    <row r="6367" spans="2:3" ht="15">
      <c r="B6367" s="57">
        <v>35172</v>
      </c>
      <c r="C6367" s="54">
        <v>798</v>
      </c>
    </row>
    <row r="6368" spans="2:3" ht="15">
      <c r="B6368" s="57">
        <v>35171</v>
      </c>
      <c r="C6368" s="54">
        <v>792</v>
      </c>
    </row>
    <row r="6369" spans="2:3" ht="15">
      <c r="B6369" s="57">
        <v>35170</v>
      </c>
      <c r="C6369" s="54">
        <v>800</v>
      </c>
    </row>
    <row r="6370" spans="2:3" ht="15">
      <c r="B6370" s="57">
        <v>35167</v>
      </c>
      <c r="C6370" s="54">
        <v>804</v>
      </c>
    </row>
    <row r="6371" spans="2:3" ht="15">
      <c r="B6371" s="57">
        <v>35166</v>
      </c>
      <c r="C6371" s="54">
        <v>844</v>
      </c>
    </row>
    <row r="6372" spans="2:3" ht="15">
      <c r="B6372" s="57">
        <v>35165</v>
      </c>
      <c r="C6372" s="54">
        <v>850</v>
      </c>
    </row>
    <row r="6373" spans="2:3" ht="15">
      <c r="B6373" s="57">
        <v>35164</v>
      </c>
      <c r="C6373" s="54">
        <v>866</v>
      </c>
    </row>
    <row r="6374" spans="2:3" ht="15">
      <c r="B6374" s="57">
        <v>35163</v>
      </c>
      <c r="C6374" s="54">
        <v>889</v>
      </c>
    </row>
    <row r="6375" spans="2:3" ht="15">
      <c r="B6375" s="57">
        <v>35159</v>
      </c>
      <c r="C6375" s="54">
        <v>850</v>
      </c>
    </row>
    <row r="6376" spans="2:3" ht="15">
      <c r="B6376" s="57">
        <v>35158</v>
      </c>
      <c r="C6376" s="54">
        <v>849</v>
      </c>
    </row>
    <row r="6377" spans="2:3" ht="15">
      <c r="B6377" s="57">
        <v>35157</v>
      </c>
      <c r="C6377" s="54">
        <v>842</v>
      </c>
    </row>
    <row r="6378" spans="2:3" ht="15">
      <c r="B6378" s="57">
        <v>35156</v>
      </c>
      <c r="C6378" s="54">
        <v>840</v>
      </c>
    </row>
    <row r="6379" spans="2:3" ht="15">
      <c r="B6379" s="57">
        <v>35153</v>
      </c>
      <c r="C6379" s="54">
        <v>840</v>
      </c>
    </row>
    <row r="6380" spans="2:3" ht="15">
      <c r="B6380" s="57">
        <v>35152</v>
      </c>
      <c r="C6380" s="54">
        <v>843</v>
      </c>
    </row>
    <row r="6381" spans="2:3" ht="15">
      <c r="B6381" s="57">
        <v>35151</v>
      </c>
      <c r="C6381" s="54">
        <v>835</v>
      </c>
    </row>
    <row r="6382" spans="2:3" ht="15">
      <c r="B6382" s="57">
        <v>35150</v>
      </c>
      <c r="C6382" s="54">
        <v>819</v>
      </c>
    </row>
    <row r="6383" spans="2:3" ht="15">
      <c r="B6383" s="57">
        <v>35149</v>
      </c>
      <c r="C6383" s="54">
        <v>812</v>
      </c>
    </row>
    <row r="6384" spans="2:3" ht="15">
      <c r="B6384" s="57">
        <v>35146</v>
      </c>
      <c r="C6384" s="54">
        <v>835</v>
      </c>
    </row>
    <row r="6385" spans="2:3" ht="15">
      <c r="B6385" s="57">
        <v>35145</v>
      </c>
      <c r="C6385" s="54">
        <v>825</v>
      </c>
    </row>
    <row r="6386" spans="2:3" ht="15">
      <c r="B6386" s="57">
        <v>35144</v>
      </c>
      <c r="C6386" s="54">
        <v>834</v>
      </c>
    </row>
    <row r="6387" spans="2:3" ht="15">
      <c r="B6387" s="57">
        <v>35143</v>
      </c>
      <c r="C6387" s="54">
        <v>863</v>
      </c>
    </row>
    <row r="6388" spans="2:3" ht="15">
      <c r="B6388" s="57">
        <v>35142</v>
      </c>
      <c r="C6388" s="54">
        <v>867</v>
      </c>
    </row>
    <row r="6389" spans="2:3" ht="15">
      <c r="B6389" s="57">
        <v>35139</v>
      </c>
      <c r="C6389" s="54">
        <v>900</v>
      </c>
    </row>
    <row r="6390" spans="2:3" ht="15">
      <c r="B6390" s="57">
        <v>35138</v>
      </c>
      <c r="C6390" s="54">
        <v>915</v>
      </c>
    </row>
    <row r="6391" spans="2:3" ht="15">
      <c r="B6391" s="57">
        <v>35137</v>
      </c>
      <c r="C6391" s="54">
        <v>917</v>
      </c>
    </row>
    <row r="6392" spans="2:3" ht="15">
      <c r="B6392" s="57">
        <v>35136</v>
      </c>
      <c r="C6392" s="54">
        <v>937</v>
      </c>
    </row>
    <row r="6393" spans="2:3" ht="15">
      <c r="B6393" s="57">
        <v>35135</v>
      </c>
      <c r="C6393" s="54">
        <v>931</v>
      </c>
    </row>
    <row r="6394" spans="2:3" ht="15">
      <c r="B6394" s="57">
        <v>35132</v>
      </c>
      <c r="C6394" s="54">
        <v>933</v>
      </c>
    </row>
    <row r="6395" spans="2:3" ht="15">
      <c r="B6395" s="57">
        <v>35131</v>
      </c>
      <c r="C6395" s="54">
        <v>889</v>
      </c>
    </row>
    <row r="6396" spans="2:3" ht="15">
      <c r="B6396" s="57">
        <v>35130</v>
      </c>
      <c r="C6396" s="54">
        <v>853</v>
      </c>
    </row>
    <row r="6397" spans="2:3" ht="15">
      <c r="B6397" s="57">
        <v>35129</v>
      </c>
      <c r="C6397" s="54">
        <v>821</v>
      </c>
    </row>
    <row r="6398" spans="2:3" ht="15">
      <c r="B6398" s="57">
        <v>35128</v>
      </c>
      <c r="C6398" s="54">
        <v>809</v>
      </c>
    </row>
    <row r="6399" spans="2:3" ht="15">
      <c r="B6399" s="57">
        <v>35125</v>
      </c>
      <c r="C6399" s="54">
        <v>825</v>
      </c>
    </row>
    <row r="6400" spans="2:3" ht="15">
      <c r="B6400" s="57">
        <v>35124</v>
      </c>
      <c r="C6400" s="54">
        <v>863</v>
      </c>
    </row>
    <row r="6401" spans="2:3" ht="15">
      <c r="B6401" s="57">
        <v>35123</v>
      </c>
      <c r="C6401" s="54">
        <v>827</v>
      </c>
    </row>
    <row r="6402" spans="2:3" ht="15">
      <c r="B6402" s="57">
        <v>35122</v>
      </c>
      <c r="C6402" s="54">
        <v>826</v>
      </c>
    </row>
    <row r="6403" spans="2:3" ht="15">
      <c r="B6403" s="57">
        <v>35121</v>
      </c>
      <c r="C6403" s="54">
        <v>786</v>
      </c>
    </row>
    <row r="6404" spans="2:3" ht="15">
      <c r="B6404" s="57">
        <v>35118</v>
      </c>
      <c r="C6404" s="54">
        <v>769</v>
      </c>
    </row>
    <row r="6405" spans="2:3" ht="15">
      <c r="B6405" s="57">
        <v>35117</v>
      </c>
      <c r="C6405" s="54">
        <v>773</v>
      </c>
    </row>
    <row r="6406" spans="2:3" ht="15">
      <c r="B6406" s="57">
        <v>35116</v>
      </c>
      <c r="C6406" s="54">
        <v>785</v>
      </c>
    </row>
    <row r="6407" spans="2:3" ht="15">
      <c r="B6407" s="57">
        <v>35115</v>
      </c>
      <c r="C6407" s="54">
        <v>774</v>
      </c>
    </row>
    <row r="6408" spans="2:3" ht="15">
      <c r="B6408" s="57">
        <v>35111</v>
      </c>
      <c r="C6408" s="54">
        <v>738</v>
      </c>
    </row>
    <row r="6409" spans="2:3" ht="15">
      <c r="B6409" s="57">
        <v>35110</v>
      </c>
      <c r="C6409" s="54">
        <v>726</v>
      </c>
    </row>
    <row r="6410" spans="2:3" ht="15">
      <c r="B6410" s="57">
        <v>35109</v>
      </c>
      <c r="C6410" s="54">
        <v>721</v>
      </c>
    </row>
    <row r="6411" spans="2:3" ht="15">
      <c r="B6411" s="57">
        <v>35108</v>
      </c>
      <c r="C6411" s="54">
        <v>708</v>
      </c>
    </row>
    <row r="6412" spans="2:3" ht="15">
      <c r="B6412" s="57">
        <v>35107</v>
      </c>
      <c r="C6412" s="54">
        <v>702</v>
      </c>
    </row>
    <row r="6413" spans="2:3" ht="15">
      <c r="B6413" s="57">
        <v>35104</v>
      </c>
      <c r="C6413" s="54">
        <v>707</v>
      </c>
    </row>
    <row r="6414" spans="2:3" ht="15">
      <c r="B6414" s="57">
        <v>35103</v>
      </c>
      <c r="C6414" s="54">
        <v>723</v>
      </c>
    </row>
    <row r="6415" spans="2:3" ht="15">
      <c r="B6415" s="57">
        <v>35102</v>
      </c>
      <c r="C6415" s="54">
        <v>739</v>
      </c>
    </row>
    <row r="6416" spans="2:3" ht="15">
      <c r="B6416" s="57">
        <v>35101</v>
      </c>
      <c r="C6416" s="54">
        <v>740</v>
      </c>
    </row>
    <row r="6417" spans="2:3" ht="15">
      <c r="B6417" s="57">
        <v>35100</v>
      </c>
      <c r="C6417" s="54">
        <v>747</v>
      </c>
    </row>
    <row r="6418" spans="2:3" ht="15">
      <c r="B6418" s="57">
        <v>35097</v>
      </c>
      <c r="C6418" s="54">
        <v>748</v>
      </c>
    </row>
    <row r="6419" spans="2:3" ht="15">
      <c r="B6419" s="57">
        <v>35096</v>
      </c>
      <c r="C6419" s="54">
        <v>762</v>
      </c>
    </row>
    <row r="6420" spans="2:3" ht="15">
      <c r="B6420" s="57">
        <v>35095</v>
      </c>
      <c r="C6420" s="54">
        <v>760</v>
      </c>
    </row>
    <row r="6421" spans="2:3" ht="15">
      <c r="B6421" s="57">
        <v>35094</v>
      </c>
      <c r="C6421" s="54">
        <v>757</v>
      </c>
    </row>
    <row r="6422" spans="2:3" ht="15">
      <c r="B6422" s="57">
        <v>35093</v>
      </c>
      <c r="C6422" s="54">
        <v>781</v>
      </c>
    </row>
    <row r="6423" spans="2:3" ht="15">
      <c r="B6423" s="57">
        <v>35090</v>
      </c>
      <c r="C6423" s="54">
        <v>798</v>
      </c>
    </row>
    <row r="6424" spans="2:3" ht="15">
      <c r="B6424" s="57">
        <v>35089</v>
      </c>
      <c r="C6424" s="54">
        <v>790</v>
      </c>
    </row>
    <row r="6425" spans="2:3" ht="15">
      <c r="B6425" s="57">
        <v>35088</v>
      </c>
      <c r="C6425" s="54">
        <v>801</v>
      </c>
    </row>
    <row r="6426" spans="2:3" ht="15">
      <c r="B6426" s="57">
        <v>35087</v>
      </c>
      <c r="C6426" s="54">
        <v>791</v>
      </c>
    </row>
    <row r="6427" spans="2:3" ht="15">
      <c r="B6427" s="57">
        <v>35086</v>
      </c>
      <c r="C6427" s="54">
        <v>809</v>
      </c>
    </row>
    <row r="6428" spans="2:3" ht="15">
      <c r="B6428" s="57">
        <v>35083</v>
      </c>
      <c r="C6428" s="54">
        <v>815</v>
      </c>
    </row>
    <row r="6429" spans="2:3" ht="15">
      <c r="B6429" s="57">
        <v>35082</v>
      </c>
      <c r="C6429" s="54">
        <v>816</v>
      </c>
    </row>
    <row r="6430" spans="2:3" ht="15">
      <c r="B6430" s="57">
        <v>35081</v>
      </c>
      <c r="C6430" s="54">
        <v>809</v>
      </c>
    </row>
    <row r="6431" spans="2:3" ht="15">
      <c r="B6431" s="57">
        <v>35080</v>
      </c>
      <c r="C6431" s="54">
        <v>808</v>
      </c>
    </row>
    <row r="6432" spans="2:3" ht="15">
      <c r="B6432" s="57">
        <v>35076</v>
      </c>
      <c r="C6432" s="54">
        <v>823</v>
      </c>
    </row>
    <row r="6433" spans="2:3" ht="15">
      <c r="B6433" s="57">
        <v>35075</v>
      </c>
      <c r="C6433" s="54">
        <v>857</v>
      </c>
    </row>
    <row r="6434" spans="2:3" ht="15">
      <c r="B6434" s="57">
        <v>35074</v>
      </c>
      <c r="C6434" s="54">
        <v>880</v>
      </c>
    </row>
    <row r="6435" spans="2:3" ht="15">
      <c r="B6435" s="57">
        <v>35073</v>
      </c>
      <c r="C6435" s="54">
        <v>875</v>
      </c>
    </row>
    <row r="6436" spans="2:3" ht="15">
      <c r="B6436" s="57">
        <v>35072</v>
      </c>
      <c r="C6436" s="54">
        <v>875</v>
      </c>
    </row>
    <row r="6437" spans="2:3" ht="15">
      <c r="B6437" s="57">
        <v>35069</v>
      </c>
      <c r="C6437" s="54">
        <v>906</v>
      </c>
    </row>
    <row r="6438" spans="2:3" ht="15">
      <c r="B6438" s="57">
        <v>35068</v>
      </c>
      <c r="C6438" s="54">
        <v>900</v>
      </c>
    </row>
    <row r="6439" spans="2:3" ht="15">
      <c r="B6439" s="57">
        <v>35067</v>
      </c>
      <c r="C6439" s="54">
        <v>879</v>
      </c>
    </row>
    <row r="6440" spans="2:3" ht="15">
      <c r="B6440" s="57">
        <v>35066</v>
      </c>
      <c r="C6440" s="54">
        <v>910</v>
      </c>
    </row>
    <row r="6441" spans="2:3" ht="15">
      <c r="B6441" s="57">
        <v>35062</v>
      </c>
      <c r="C6441" s="54">
        <v>933</v>
      </c>
    </row>
    <row r="6442" spans="2:3" ht="15">
      <c r="B6442" s="57">
        <v>35061</v>
      </c>
      <c r="C6442" s="54">
        <v>950</v>
      </c>
    </row>
    <row r="6443" spans="2:3" ht="15">
      <c r="B6443" s="57">
        <v>35060</v>
      </c>
      <c r="C6443" s="54">
        <v>948</v>
      </c>
    </row>
    <row r="6444" spans="2:3" ht="15">
      <c r="B6444" s="57">
        <v>35059</v>
      </c>
      <c r="C6444" s="54">
        <v>940</v>
      </c>
    </row>
    <row r="6445" spans="2:3" ht="15">
      <c r="B6445" s="57">
        <v>35055</v>
      </c>
      <c r="C6445" s="54">
        <v>969</v>
      </c>
    </row>
    <row r="6446" spans="2:3" ht="15">
      <c r="B6446" s="57">
        <v>35054</v>
      </c>
      <c r="C6446" s="54">
        <v>993</v>
      </c>
    </row>
    <row r="6447" spans="2:3" ht="15">
      <c r="B6447" s="57">
        <v>35053</v>
      </c>
      <c r="C6447" s="54">
        <v>996</v>
      </c>
    </row>
    <row r="6448" spans="2:3" ht="15">
      <c r="B6448" s="57">
        <v>35052</v>
      </c>
      <c r="C6448" s="55">
        <v>1018</v>
      </c>
    </row>
    <row r="6449" spans="2:3" ht="15">
      <c r="B6449" s="57">
        <v>35051</v>
      </c>
      <c r="C6449" s="55">
        <v>1047</v>
      </c>
    </row>
    <row r="6450" spans="2:3" ht="15">
      <c r="B6450" s="57">
        <v>35048</v>
      </c>
      <c r="C6450" s="55">
        <v>1036</v>
      </c>
    </row>
    <row r="6451" spans="2:3" ht="15">
      <c r="B6451" s="57">
        <v>35047</v>
      </c>
      <c r="C6451" s="55">
        <v>1034</v>
      </c>
    </row>
    <row r="6452" spans="2:3" ht="15">
      <c r="B6452" s="57">
        <v>35046</v>
      </c>
      <c r="C6452" s="55">
        <v>1014</v>
      </c>
    </row>
    <row r="6453" spans="2:3" ht="15">
      <c r="B6453" s="57">
        <v>35045</v>
      </c>
      <c r="C6453" s="55">
        <v>1003</v>
      </c>
    </row>
    <row r="6454" spans="2:3" ht="15">
      <c r="B6454" s="57">
        <v>35044</v>
      </c>
      <c r="C6454" s="55">
        <v>1023</v>
      </c>
    </row>
    <row r="6455" spans="2:3" ht="15">
      <c r="B6455" s="57">
        <v>35041</v>
      </c>
      <c r="C6455" s="55">
        <v>1023</v>
      </c>
    </row>
    <row r="6456" spans="2:3" ht="15">
      <c r="B6456" s="57">
        <v>35040</v>
      </c>
      <c r="C6456" s="55">
        <v>1030</v>
      </c>
    </row>
    <row r="6457" spans="2:3" ht="15">
      <c r="B6457" s="57">
        <v>35039</v>
      </c>
      <c r="C6457" s="55">
        <v>1019</v>
      </c>
    </row>
    <row r="6458" spans="2:3" ht="15">
      <c r="B6458" s="57">
        <v>35038</v>
      </c>
      <c r="C6458" s="55">
        <v>1031</v>
      </c>
    </row>
    <row r="6459" spans="2:3" ht="15">
      <c r="B6459" s="57">
        <v>35037</v>
      </c>
      <c r="C6459" s="55">
        <v>1016</v>
      </c>
    </row>
    <row r="6460" spans="2:3" ht="15">
      <c r="B6460" s="57">
        <v>35034</v>
      </c>
      <c r="C6460" s="55">
        <v>1026</v>
      </c>
    </row>
    <row r="6461" spans="2:3" ht="15">
      <c r="B6461" s="57">
        <v>35033</v>
      </c>
      <c r="C6461" s="55">
        <v>1020</v>
      </c>
    </row>
    <row r="6462" spans="2:3" ht="15">
      <c r="B6462" s="57">
        <v>35032</v>
      </c>
      <c r="C6462" s="55">
        <v>1035</v>
      </c>
    </row>
    <row r="6463" spans="2:3" ht="15">
      <c r="B6463" s="57">
        <v>35031</v>
      </c>
      <c r="C6463" s="55">
        <v>1064</v>
      </c>
    </row>
    <row r="6464" spans="2:3" ht="15">
      <c r="B6464" s="57">
        <v>35030</v>
      </c>
      <c r="C6464" s="55">
        <v>1067</v>
      </c>
    </row>
    <row r="6465" spans="2:3" ht="15">
      <c r="B6465" s="57">
        <v>35027</v>
      </c>
      <c r="C6465" s="55">
        <v>1066</v>
      </c>
    </row>
    <row r="6466" spans="2:3" ht="15">
      <c r="B6466" s="57">
        <v>35025</v>
      </c>
      <c r="C6466" s="55">
        <v>1069</v>
      </c>
    </row>
    <row r="6467" spans="2:3" ht="15">
      <c r="B6467" s="57">
        <v>35024</v>
      </c>
      <c r="C6467" s="55">
        <v>1076</v>
      </c>
    </row>
    <row r="6468" spans="2:3" ht="15">
      <c r="B6468" s="57">
        <v>35023</v>
      </c>
      <c r="C6468" s="55">
        <v>1084</v>
      </c>
    </row>
    <row r="6469" spans="2:3" ht="15">
      <c r="B6469" s="57">
        <v>35020</v>
      </c>
      <c r="C6469" s="55">
        <v>1055</v>
      </c>
    </row>
    <row r="6470" spans="2:3" ht="15">
      <c r="B6470" s="57">
        <v>35019</v>
      </c>
      <c r="C6470" s="55">
        <v>1074</v>
      </c>
    </row>
    <row r="6471" spans="2:3" ht="15">
      <c r="B6471" s="57">
        <v>35018</v>
      </c>
      <c r="C6471" s="55">
        <v>1114</v>
      </c>
    </row>
    <row r="6472" spans="2:3" ht="15">
      <c r="B6472" s="57">
        <v>35017</v>
      </c>
      <c r="C6472" s="55">
        <v>1116</v>
      </c>
    </row>
    <row r="6473" spans="2:3" ht="15">
      <c r="B6473" s="57">
        <v>35016</v>
      </c>
      <c r="C6473" s="55">
        <v>1128</v>
      </c>
    </row>
    <row r="6474" spans="2:3" ht="15">
      <c r="B6474" s="57">
        <v>35013</v>
      </c>
      <c r="C6474" s="55">
        <v>1110</v>
      </c>
    </row>
    <row r="6475" spans="2:3" ht="15">
      <c r="B6475" s="57">
        <v>35012</v>
      </c>
      <c r="C6475" s="55">
        <v>1091</v>
      </c>
    </row>
    <row r="6476" spans="2:3" ht="15">
      <c r="B6476" s="57">
        <v>35011</v>
      </c>
      <c r="C6476" s="55">
        <v>1088</v>
      </c>
    </row>
    <row r="6477" spans="2:3" ht="15">
      <c r="B6477" s="57">
        <v>35010</v>
      </c>
      <c r="C6477" s="55">
        <v>1077</v>
      </c>
    </row>
    <row r="6478" spans="2:3" ht="15">
      <c r="B6478" s="57">
        <v>35009</v>
      </c>
      <c r="C6478" s="55">
        <v>1058</v>
      </c>
    </row>
    <row r="6479" spans="2:3" ht="15">
      <c r="B6479" s="57">
        <v>35006</v>
      </c>
      <c r="C6479" s="55">
        <v>1036</v>
      </c>
    </row>
    <row r="6480" spans="2:3" ht="15">
      <c r="B6480" s="57">
        <v>35005</v>
      </c>
      <c r="C6480" s="55">
        <v>1033</v>
      </c>
    </row>
    <row r="6481" spans="2:3" ht="15">
      <c r="B6481" s="57">
        <v>35004</v>
      </c>
      <c r="C6481" s="55">
        <v>1028</v>
      </c>
    </row>
    <row r="6482" spans="2:3" ht="15">
      <c r="B6482" s="57">
        <v>35003</v>
      </c>
      <c r="C6482" s="55">
        <v>1021</v>
      </c>
    </row>
    <row r="6483" spans="2:3" ht="15">
      <c r="B6483" s="57">
        <v>35002</v>
      </c>
      <c r="C6483" s="55">
        <v>1009</v>
      </c>
    </row>
    <row r="6484" spans="2:3" ht="15">
      <c r="B6484" s="57">
        <v>34999</v>
      </c>
      <c r="C6484" s="55">
        <v>1015</v>
      </c>
    </row>
    <row r="6485" spans="2:3" ht="15">
      <c r="B6485" s="57">
        <v>34998</v>
      </c>
      <c r="C6485" s="55">
        <v>1017</v>
      </c>
    </row>
    <row r="6486" spans="2:3" ht="15">
      <c r="B6486" s="57">
        <v>34997</v>
      </c>
      <c r="C6486" s="54">
        <v>986</v>
      </c>
    </row>
    <row r="6487" spans="2:3" ht="15">
      <c r="B6487" s="57">
        <v>34996</v>
      </c>
      <c r="C6487" s="54">
        <v>969</v>
      </c>
    </row>
    <row r="6488" spans="2:3" ht="15">
      <c r="B6488" s="57">
        <v>34995</v>
      </c>
      <c r="C6488" s="54">
        <v>968</v>
      </c>
    </row>
    <row r="6489" spans="2:3" ht="15">
      <c r="B6489" s="57">
        <v>34992</v>
      </c>
      <c r="C6489" s="54">
        <v>959</v>
      </c>
    </row>
    <row r="6490" spans="2:3" ht="15">
      <c r="B6490" s="57">
        <v>34991</v>
      </c>
      <c r="C6490" s="54">
        <v>958</v>
      </c>
    </row>
    <row r="6491" spans="2:3" ht="15">
      <c r="B6491" s="57">
        <v>34990</v>
      </c>
      <c r="C6491" s="54">
        <v>958</v>
      </c>
    </row>
    <row r="6492" spans="2:3" ht="15">
      <c r="B6492" s="57">
        <v>34989</v>
      </c>
      <c r="C6492" s="54">
        <v>950</v>
      </c>
    </row>
    <row r="6493" spans="2:3" ht="15">
      <c r="B6493" s="57">
        <v>34988</v>
      </c>
      <c r="C6493" s="54">
        <v>948</v>
      </c>
    </row>
    <row r="6494" spans="2:3" ht="15">
      <c r="B6494" s="57">
        <v>34985</v>
      </c>
      <c r="C6494" s="54">
        <v>966</v>
      </c>
    </row>
    <row r="6495" spans="2:3" ht="15">
      <c r="B6495" s="57">
        <v>34984</v>
      </c>
      <c r="C6495" s="54">
        <v>971</v>
      </c>
    </row>
    <row r="6496" spans="2:3" ht="15">
      <c r="B6496" s="57">
        <v>34983</v>
      </c>
      <c r="C6496" s="54">
        <v>970</v>
      </c>
    </row>
    <row r="6497" spans="2:3" ht="15">
      <c r="B6497" s="57">
        <v>34982</v>
      </c>
      <c r="C6497" s="54">
        <v>974</v>
      </c>
    </row>
    <row r="6498" spans="2:3" ht="15">
      <c r="B6498" s="57">
        <v>34978</v>
      </c>
      <c r="C6498" s="54">
        <v>965</v>
      </c>
    </row>
    <row r="6499" spans="2:3" ht="15">
      <c r="B6499" s="57">
        <v>34977</v>
      </c>
      <c r="C6499" s="54">
        <v>967</v>
      </c>
    </row>
    <row r="6500" spans="2:3" ht="15">
      <c r="B6500" s="57">
        <v>34976</v>
      </c>
      <c r="C6500" s="54">
        <v>978</v>
      </c>
    </row>
    <row r="6501" spans="2:3" ht="15">
      <c r="B6501" s="57">
        <v>34975</v>
      </c>
      <c r="C6501" s="54">
        <v>976</v>
      </c>
    </row>
    <row r="6502" spans="2:3" ht="15">
      <c r="B6502" s="57">
        <v>34974</v>
      </c>
      <c r="C6502" s="54">
        <v>964</v>
      </c>
    </row>
    <row r="6503" spans="2:3" ht="15">
      <c r="B6503" s="57">
        <v>34971</v>
      </c>
      <c r="C6503" s="54">
        <v>960</v>
      </c>
    </row>
    <row r="6504" spans="2:3" ht="15">
      <c r="B6504" s="57">
        <v>34970</v>
      </c>
      <c r="C6504" s="54">
        <v>976</v>
      </c>
    </row>
    <row r="6505" spans="2:3" ht="15">
      <c r="B6505" s="57">
        <v>34969</v>
      </c>
      <c r="C6505" s="54">
        <v>979</v>
      </c>
    </row>
    <row r="6506" spans="2:3" ht="15">
      <c r="B6506" s="57">
        <v>34968</v>
      </c>
      <c r="C6506" s="54">
        <v>967</v>
      </c>
    </row>
    <row r="6507" spans="2:3" ht="15">
      <c r="B6507" s="57">
        <v>34967</v>
      </c>
      <c r="C6507" s="54">
        <v>961</v>
      </c>
    </row>
    <row r="6508" spans="2:3" ht="15">
      <c r="B6508" s="57">
        <v>34964</v>
      </c>
      <c r="C6508" s="54">
        <v>952</v>
      </c>
    </row>
    <row r="6509" spans="2:3" ht="15">
      <c r="B6509" s="57">
        <v>34963</v>
      </c>
      <c r="C6509" s="54">
        <v>948</v>
      </c>
    </row>
    <row r="6510" spans="2:3" ht="15">
      <c r="B6510" s="57">
        <v>34962</v>
      </c>
      <c r="C6510" s="54">
        <v>943</v>
      </c>
    </row>
    <row r="6511" spans="2:3" ht="15">
      <c r="B6511" s="57">
        <v>34961</v>
      </c>
      <c r="C6511" s="54">
        <v>964</v>
      </c>
    </row>
    <row r="6512" spans="2:3" ht="15">
      <c r="B6512" s="57">
        <v>34960</v>
      </c>
      <c r="C6512" s="54">
        <v>988</v>
      </c>
    </row>
    <row r="6513" spans="2:3" ht="15">
      <c r="B6513" s="57">
        <v>34957</v>
      </c>
      <c r="C6513" s="54">
        <v>986</v>
      </c>
    </row>
    <row r="6514" spans="2:3" ht="15">
      <c r="B6514" s="57">
        <v>34956</v>
      </c>
      <c r="C6514" s="55">
        <v>1014</v>
      </c>
    </row>
    <row r="6515" spans="2:3" ht="15">
      <c r="B6515" s="57">
        <v>34955</v>
      </c>
      <c r="C6515" s="55">
        <v>1049</v>
      </c>
    </row>
    <row r="6516" spans="2:3" ht="15">
      <c r="B6516" s="57">
        <v>34954</v>
      </c>
      <c r="C6516" s="55">
        <v>1047</v>
      </c>
    </row>
    <row r="6517" spans="2:3" ht="15">
      <c r="B6517" s="57">
        <v>34953</v>
      </c>
      <c r="C6517" s="55">
        <v>1049</v>
      </c>
    </row>
    <row r="6518" spans="2:3" ht="15">
      <c r="B6518" s="57">
        <v>34950</v>
      </c>
      <c r="C6518" s="55">
        <v>1062</v>
      </c>
    </row>
    <row r="6519" spans="2:3" ht="15">
      <c r="B6519" s="57">
        <v>34949</v>
      </c>
      <c r="C6519" s="55">
        <v>1064</v>
      </c>
    </row>
    <row r="6520" spans="2:3" ht="15">
      <c r="B6520" s="57">
        <v>34948</v>
      </c>
      <c r="C6520" s="55">
        <v>1078</v>
      </c>
    </row>
    <row r="6521" spans="2:3" ht="15">
      <c r="B6521" s="57">
        <v>34947</v>
      </c>
      <c r="C6521" s="55">
        <v>1074</v>
      </c>
    </row>
    <row r="6522" spans="2:3" ht="15">
      <c r="B6522" s="57">
        <v>34943</v>
      </c>
      <c r="C6522" s="55">
        <v>1077</v>
      </c>
    </row>
    <row r="6523" spans="2:3" ht="15">
      <c r="B6523" s="57">
        <v>34942</v>
      </c>
      <c r="C6523" s="55">
        <v>1081</v>
      </c>
    </row>
    <row r="6524" spans="2:3" ht="15">
      <c r="B6524" s="57">
        <v>34941</v>
      </c>
      <c r="C6524" s="55">
        <v>1090</v>
      </c>
    </row>
    <row r="6525" spans="2:3" ht="15">
      <c r="B6525" s="57">
        <v>34940</v>
      </c>
      <c r="C6525" s="55">
        <v>1087</v>
      </c>
    </row>
    <row r="6526" spans="2:3" ht="15">
      <c r="B6526" s="57">
        <v>34939</v>
      </c>
      <c r="C6526" s="55">
        <v>1077</v>
      </c>
    </row>
    <row r="6527" spans="2:3" ht="15">
      <c r="B6527" s="57">
        <v>34936</v>
      </c>
      <c r="C6527" s="55">
        <v>1096</v>
      </c>
    </row>
    <row r="6528" spans="2:3" ht="15">
      <c r="B6528" s="57">
        <v>34935</v>
      </c>
      <c r="C6528" s="55">
        <v>1095</v>
      </c>
    </row>
    <row r="6529" spans="2:3" ht="15">
      <c r="B6529" s="57">
        <v>34934</v>
      </c>
      <c r="C6529" s="55">
        <v>1088</v>
      </c>
    </row>
    <row r="6530" spans="2:3" ht="15">
      <c r="B6530" s="57">
        <v>34933</v>
      </c>
      <c r="C6530" s="55">
        <v>1083</v>
      </c>
    </row>
    <row r="6531" spans="2:3" ht="15">
      <c r="B6531" s="57">
        <v>34932</v>
      </c>
      <c r="C6531" s="55">
        <v>1058</v>
      </c>
    </row>
    <row r="6532" spans="2:3" ht="15">
      <c r="B6532" s="57">
        <v>34929</v>
      </c>
      <c r="C6532" s="55">
        <v>1079</v>
      </c>
    </row>
    <row r="6533" spans="2:3" ht="15">
      <c r="B6533" s="57">
        <v>34928</v>
      </c>
      <c r="C6533" s="55">
        <v>1064</v>
      </c>
    </row>
    <row r="6534" spans="2:3" ht="15">
      <c r="B6534" s="57">
        <v>34927</v>
      </c>
      <c r="C6534" s="55">
        <v>1056</v>
      </c>
    </row>
    <row r="6535" spans="2:3" ht="15">
      <c r="B6535" s="57">
        <v>34926</v>
      </c>
      <c r="C6535" s="55">
        <v>1051</v>
      </c>
    </row>
    <row r="6536" spans="2:3" ht="15">
      <c r="B6536" s="57">
        <v>34925</v>
      </c>
      <c r="C6536" s="55">
        <v>1056</v>
      </c>
    </row>
    <row r="6537" spans="2:3" ht="15">
      <c r="B6537" s="57">
        <v>34922</v>
      </c>
      <c r="C6537" s="55">
        <v>1045</v>
      </c>
    </row>
    <row r="6538" spans="2:3" ht="15">
      <c r="B6538" s="57">
        <v>34921</v>
      </c>
      <c r="C6538" s="55">
        <v>1055</v>
      </c>
    </row>
    <row r="6539" spans="2:3" ht="15">
      <c r="B6539" s="57">
        <v>34920</v>
      </c>
      <c r="C6539" s="55">
        <v>1067</v>
      </c>
    </row>
    <row r="6540" spans="2:3" ht="15">
      <c r="B6540" s="57">
        <v>34919</v>
      </c>
      <c r="C6540" s="55">
        <v>1072</v>
      </c>
    </row>
    <row r="6541" spans="2:3" ht="15">
      <c r="B6541" s="57">
        <v>34918</v>
      </c>
      <c r="C6541" s="55">
        <v>1062</v>
      </c>
    </row>
    <row r="6542" spans="2:3" ht="15">
      <c r="B6542" s="57">
        <v>34915</v>
      </c>
      <c r="C6542" s="55">
        <v>1074</v>
      </c>
    </row>
    <row r="6543" spans="2:3" ht="15">
      <c r="B6543" s="57">
        <v>34914</v>
      </c>
      <c r="C6543" s="55">
        <v>1097</v>
      </c>
    </row>
    <row r="6544" spans="2:3" ht="15">
      <c r="B6544" s="57">
        <v>34913</v>
      </c>
      <c r="C6544" s="55">
        <v>1083</v>
      </c>
    </row>
    <row r="6545" spans="2:3" ht="15">
      <c r="B6545" s="57">
        <v>34912</v>
      </c>
      <c r="C6545" s="55">
        <v>1111</v>
      </c>
    </row>
    <row r="6546" spans="2:3" ht="15">
      <c r="B6546" s="57">
        <v>34911</v>
      </c>
      <c r="C6546" s="55">
        <v>1109</v>
      </c>
    </row>
    <row r="6547" spans="2:3" ht="15">
      <c r="B6547" s="57">
        <v>34908</v>
      </c>
      <c r="C6547" s="55">
        <v>1092</v>
      </c>
    </row>
    <row r="6548" spans="2:3" ht="15">
      <c r="B6548" s="57">
        <v>34907</v>
      </c>
      <c r="C6548" s="55">
        <v>1093</v>
      </c>
    </row>
    <row r="6549" spans="2:3" ht="15">
      <c r="B6549" s="57">
        <v>34906</v>
      </c>
      <c r="C6549" s="55">
        <v>1099</v>
      </c>
    </row>
    <row r="6550" spans="2:3" ht="15">
      <c r="B6550" s="57">
        <v>34905</v>
      </c>
      <c r="C6550" s="55">
        <v>1095</v>
      </c>
    </row>
    <row r="6551" spans="2:3" ht="15">
      <c r="B6551" s="57">
        <v>34904</v>
      </c>
      <c r="C6551" s="55">
        <v>1109</v>
      </c>
    </row>
    <row r="6552" spans="2:3" ht="15">
      <c r="B6552" s="57">
        <v>34901</v>
      </c>
      <c r="C6552" s="55">
        <v>1100</v>
      </c>
    </row>
    <row r="6553" spans="2:3" ht="15">
      <c r="B6553" s="57">
        <v>34900</v>
      </c>
      <c r="C6553" s="55">
        <v>1087</v>
      </c>
    </row>
    <row r="6554" spans="2:3" ht="15">
      <c r="B6554" s="57">
        <v>34899</v>
      </c>
      <c r="C6554" s="55">
        <v>1078</v>
      </c>
    </row>
    <row r="6555" spans="2:3" ht="15">
      <c r="B6555" s="57">
        <v>34898</v>
      </c>
      <c r="C6555" s="55">
        <v>1067</v>
      </c>
    </row>
    <row r="6556" spans="2:3" ht="15">
      <c r="B6556" s="57">
        <v>34897</v>
      </c>
      <c r="C6556" s="55">
        <v>1051</v>
      </c>
    </row>
    <row r="6557" spans="2:3" ht="15">
      <c r="B6557" s="57">
        <v>34894</v>
      </c>
      <c r="C6557" s="55">
        <v>1054</v>
      </c>
    </row>
    <row r="6558" spans="2:3" ht="15">
      <c r="B6558" s="57">
        <v>34893</v>
      </c>
      <c r="C6558" s="55">
        <v>1045</v>
      </c>
    </row>
    <row r="6559" spans="2:3" ht="15">
      <c r="B6559" s="57">
        <v>34892</v>
      </c>
      <c r="C6559" s="55">
        <v>1038</v>
      </c>
    </row>
    <row r="6560" spans="2:3" ht="15">
      <c r="B6560" s="57">
        <v>34891</v>
      </c>
      <c r="C6560" s="55">
        <v>1055</v>
      </c>
    </row>
    <row r="6561" spans="2:3" ht="15">
      <c r="B6561" s="57">
        <v>34890</v>
      </c>
      <c r="C6561" s="55">
        <v>1037</v>
      </c>
    </row>
    <row r="6562" spans="2:3" ht="15">
      <c r="B6562" s="57">
        <v>34887</v>
      </c>
      <c r="C6562" s="55">
        <v>1033</v>
      </c>
    </row>
    <row r="6563" spans="2:3" ht="15">
      <c r="B6563" s="57">
        <v>34886</v>
      </c>
      <c r="C6563" s="55">
        <v>1075</v>
      </c>
    </row>
    <row r="6564" spans="2:3" ht="15">
      <c r="B6564" s="57">
        <v>34885</v>
      </c>
      <c r="C6564" s="55">
        <v>1092</v>
      </c>
    </row>
    <row r="6565" spans="2:3" ht="15">
      <c r="B6565" s="57">
        <v>34883</v>
      </c>
      <c r="C6565" s="55">
        <v>1105</v>
      </c>
    </row>
    <row r="6566" spans="2:3" ht="15">
      <c r="B6566" s="57">
        <v>34880</v>
      </c>
      <c r="C6566" s="55">
        <v>1106</v>
      </c>
    </row>
    <row r="6567" spans="2:3" ht="15">
      <c r="B6567" s="57">
        <v>34879</v>
      </c>
      <c r="C6567" s="55">
        <v>1123</v>
      </c>
    </row>
    <row r="6568" spans="2:3" ht="15">
      <c r="B6568" s="57">
        <v>34878</v>
      </c>
      <c r="C6568" s="55">
        <v>1099</v>
      </c>
    </row>
    <row r="6569" spans="2:3" ht="15">
      <c r="B6569" s="57">
        <v>34877</v>
      </c>
      <c r="C6569" s="55">
        <v>1119</v>
      </c>
    </row>
    <row r="6570" spans="2:3" ht="15">
      <c r="B6570" s="57">
        <v>34876</v>
      </c>
      <c r="C6570" s="55">
        <v>1132</v>
      </c>
    </row>
    <row r="6571" spans="2:3" ht="15">
      <c r="B6571" s="57">
        <v>34873</v>
      </c>
      <c r="C6571" s="55">
        <v>1152</v>
      </c>
    </row>
    <row r="6572" spans="2:3" ht="15">
      <c r="B6572" s="57">
        <v>34872</v>
      </c>
      <c r="C6572" s="55">
        <v>1145</v>
      </c>
    </row>
    <row r="6573" spans="2:3" ht="15">
      <c r="B6573" s="57">
        <v>34871</v>
      </c>
      <c r="C6573" s="55">
        <v>1162</v>
      </c>
    </row>
    <row r="6574" spans="2:3" ht="15">
      <c r="B6574" s="57">
        <v>34870</v>
      </c>
      <c r="C6574" s="55">
        <v>1176</v>
      </c>
    </row>
    <row r="6575" spans="2:3" ht="15">
      <c r="B6575" s="57">
        <v>34869</v>
      </c>
      <c r="C6575" s="55">
        <v>1130</v>
      </c>
    </row>
    <row r="6576" spans="2:3" ht="15">
      <c r="B6576" s="57">
        <v>34866</v>
      </c>
      <c r="C6576" s="55">
        <v>1123</v>
      </c>
    </row>
    <row r="6577" spans="2:3" ht="15">
      <c r="B6577" s="57">
        <v>34865</v>
      </c>
      <c r="C6577" s="55">
        <v>1156</v>
      </c>
    </row>
    <row r="6578" spans="2:3" ht="15">
      <c r="B6578" s="57">
        <v>34864</v>
      </c>
      <c r="C6578" s="55">
        <v>1158</v>
      </c>
    </row>
    <row r="6579" spans="2:3" ht="15">
      <c r="B6579" s="57">
        <v>34863</v>
      </c>
      <c r="C6579" s="55">
        <v>1107</v>
      </c>
    </row>
    <row r="6580" spans="2:3" ht="15">
      <c r="B6580" s="57">
        <v>34862</v>
      </c>
      <c r="C6580" s="55">
        <v>1151</v>
      </c>
    </row>
    <row r="6581" spans="2:3" ht="15">
      <c r="B6581" s="57">
        <v>34859</v>
      </c>
      <c r="C6581" s="55">
        <v>1185</v>
      </c>
    </row>
    <row r="6582" spans="2:3" ht="15">
      <c r="B6582" s="57">
        <v>34858</v>
      </c>
      <c r="C6582" s="55">
        <v>1129</v>
      </c>
    </row>
    <row r="6583" spans="2:3" ht="15">
      <c r="B6583" s="57">
        <v>34857</v>
      </c>
      <c r="C6583" s="55">
        <v>1090</v>
      </c>
    </row>
    <row r="6584" spans="2:3" ht="15">
      <c r="B6584" s="57">
        <v>34856</v>
      </c>
      <c r="C6584" s="55">
        <v>1054</v>
      </c>
    </row>
    <row r="6585" spans="2:3" ht="15">
      <c r="B6585" s="57">
        <v>34855</v>
      </c>
      <c r="C6585" s="55">
        <v>1026</v>
      </c>
    </row>
    <row r="6586" spans="2:3" ht="15">
      <c r="B6586" s="57">
        <v>34852</v>
      </c>
      <c r="C6586" s="55">
        <v>1040</v>
      </c>
    </row>
    <row r="6587" spans="2:3" ht="15">
      <c r="B6587" s="57">
        <v>34851</v>
      </c>
      <c r="C6587" s="55">
        <v>1066</v>
      </c>
    </row>
    <row r="6588" spans="2:3" ht="15">
      <c r="B6588" s="57">
        <v>34850</v>
      </c>
      <c r="C6588" s="55">
        <v>1060</v>
      </c>
    </row>
    <row r="6589" spans="2:3" ht="15">
      <c r="B6589" s="57">
        <v>34849</v>
      </c>
      <c r="C6589" s="55">
        <v>1078</v>
      </c>
    </row>
    <row r="6590" spans="2:3" ht="15">
      <c r="B6590" s="57">
        <v>34845</v>
      </c>
      <c r="C6590" s="55">
        <v>1027</v>
      </c>
    </row>
    <row r="6591" spans="2:3" ht="15">
      <c r="B6591" s="57">
        <v>34844</v>
      </c>
      <c r="C6591" s="55">
        <v>1006</v>
      </c>
    </row>
    <row r="6592" spans="2:3" ht="15">
      <c r="B6592" s="57">
        <v>34843</v>
      </c>
      <c r="C6592" s="54">
        <v>996</v>
      </c>
    </row>
    <row r="6593" spans="2:3" ht="15">
      <c r="B6593" s="57">
        <v>34842</v>
      </c>
      <c r="C6593" s="55">
        <v>1019</v>
      </c>
    </row>
    <row r="6594" spans="2:3" ht="15">
      <c r="B6594" s="57">
        <v>34841</v>
      </c>
      <c r="C6594" s="55">
        <v>1016</v>
      </c>
    </row>
    <row r="6595" spans="2:3" ht="15">
      <c r="B6595" s="57">
        <v>34838</v>
      </c>
      <c r="C6595" s="55">
        <v>1016</v>
      </c>
    </row>
    <row r="6596" spans="2:3" ht="15">
      <c r="B6596" s="57">
        <v>34837</v>
      </c>
      <c r="C6596" s="54">
        <v>998</v>
      </c>
    </row>
    <row r="6597" spans="2:3" ht="15">
      <c r="B6597" s="58">
        <v>34836</v>
      </c>
      <c r="C6597" s="55">
        <v>1006</v>
      </c>
    </row>
    <row r="6598" spans="2:3" ht="15">
      <c r="B6598" s="58">
        <v>34835</v>
      </c>
      <c r="C6598" s="55">
        <v>1048</v>
      </c>
    </row>
    <row r="6599" spans="2:3" ht="15">
      <c r="B6599" s="58">
        <v>34834</v>
      </c>
      <c r="C6599" s="55">
        <v>1045</v>
      </c>
    </row>
    <row r="6600" spans="2:3" ht="15">
      <c r="B6600" s="58">
        <v>34831</v>
      </c>
      <c r="C6600" s="55">
        <v>1056</v>
      </c>
    </row>
    <row r="6601" spans="2:3" ht="15">
      <c r="B6601" s="58">
        <v>34830</v>
      </c>
      <c r="C6601" s="55">
        <v>1105</v>
      </c>
    </row>
    <row r="6602" spans="2:3" ht="15">
      <c r="B6602" s="58">
        <v>34829</v>
      </c>
      <c r="C6602" s="55">
        <v>1083</v>
      </c>
    </row>
    <row r="6603" spans="2:3" ht="15">
      <c r="B6603" s="58">
        <v>34828</v>
      </c>
      <c r="C6603" s="55">
        <v>1111</v>
      </c>
    </row>
    <row r="6604" spans="2:3" ht="15">
      <c r="B6604" s="58">
        <v>34827</v>
      </c>
      <c r="C6604" s="55">
        <v>1177</v>
      </c>
    </row>
    <row r="6605" spans="2:3" ht="15">
      <c r="B6605" s="58">
        <v>34824</v>
      </c>
      <c r="C6605" s="55">
        <v>1138</v>
      </c>
    </row>
    <row r="6606" spans="2:3" ht="15">
      <c r="B6606" s="58">
        <v>34823</v>
      </c>
      <c r="C6606" s="55">
        <v>1154</v>
      </c>
    </row>
    <row r="6607" spans="2:3" ht="15">
      <c r="B6607" s="58">
        <v>34822</v>
      </c>
      <c r="C6607" s="55">
        <v>1195</v>
      </c>
    </row>
    <row r="6608" spans="2:3" ht="15">
      <c r="B6608" s="58">
        <v>34821</v>
      </c>
      <c r="C6608" s="55">
        <v>1244</v>
      </c>
    </row>
    <row r="6609" spans="2:3" ht="15">
      <c r="B6609" s="58">
        <v>34820</v>
      </c>
      <c r="C6609" s="55">
        <v>1233</v>
      </c>
    </row>
    <row r="6610" spans="2:3" ht="15">
      <c r="B6610" s="58">
        <v>34817</v>
      </c>
      <c r="C6610" s="55">
        <v>1217</v>
      </c>
    </row>
    <row r="6611" spans="2:3" ht="15">
      <c r="B6611" s="58">
        <v>34816</v>
      </c>
      <c r="C6611" s="55">
        <v>1210</v>
      </c>
    </row>
    <row r="6612" spans="2:3" ht="15">
      <c r="B6612" s="58">
        <v>34815</v>
      </c>
      <c r="C6612" s="55">
        <v>1190</v>
      </c>
    </row>
    <row r="6613" spans="2:3" ht="15">
      <c r="B6613" s="58">
        <v>34814</v>
      </c>
      <c r="C6613" s="55">
        <v>1206</v>
      </c>
    </row>
    <row r="6614" spans="2:3" ht="15">
      <c r="B6614" s="58">
        <v>34813</v>
      </c>
      <c r="C6614" s="55">
        <v>1245</v>
      </c>
    </row>
    <row r="6615" spans="2:3" ht="15">
      <c r="B6615" s="58">
        <v>34810</v>
      </c>
      <c r="C6615" s="55">
        <v>1273</v>
      </c>
    </row>
    <row r="6616" spans="2:3" ht="15">
      <c r="B6616" s="58">
        <v>34809</v>
      </c>
      <c r="C6616" s="55">
        <v>1280</v>
      </c>
    </row>
    <row r="6617" spans="2:3" ht="15">
      <c r="B6617" s="58">
        <v>34808</v>
      </c>
      <c r="C6617" s="55">
        <v>1341</v>
      </c>
    </row>
    <row r="6618" spans="2:3" ht="15">
      <c r="B6618" s="58">
        <v>34807</v>
      </c>
      <c r="C6618" s="55">
        <v>1352</v>
      </c>
    </row>
    <row r="6619" spans="2:3" ht="15">
      <c r="B6619" s="58">
        <v>34806</v>
      </c>
      <c r="C6619" s="55">
        <v>1337</v>
      </c>
    </row>
    <row r="6620" spans="2:3" ht="15">
      <c r="B6620" s="58">
        <v>34802</v>
      </c>
      <c r="C6620" s="55">
        <v>1344</v>
      </c>
    </row>
    <row r="6621" spans="2:3" ht="15">
      <c r="B6621" s="58">
        <v>34801</v>
      </c>
      <c r="C6621" s="55">
        <v>1427</v>
      </c>
    </row>
    <row r="6622" spans="2:3" ht="15">
      <c r="B6622" s="58">
        <v>34800</v>
      </c>
      <c r="C6622" s="55">
        <v>1412</v>
      </c>
    </row>
    <row r="6623" spans="2:3" ht="15">
      <c r="B6623" s="58">
        <v>34799</v>
      </c>
      <c r="C6623" s="55">
        <v>1370</v>
      </c>
    </row>
    <row r="6624" spans="2:3" ht="15">
      <c r="B6624" s="58">
        <v>34796</v>
      </c>
      <c r="C6624" s="55">
        <v>1359</v>
      </c>
    </row>
    <row r="6625" spans="2:3" ht="15">
      <c r="B6625" s="58">
        <v>34795</v>
      </c>
      <c r="C6625" s="55">
        <v>1355</v>
      </c>
    </row>
    <row r="6626" spans="2:3" ht="15">
      <c r="B6626" s="58">
        <v>34794</v>
      </c>
      <c r="C6626" s="55">
        <v>1394</v>
      </c>
    </row>
    <row r="6627" spans="2:3" ht="15">
      <c r="B6627" s="58">
        <v>34793</v>
      </c>
      <c r="C6627" s="55">
        <v>1397</v>
      </c>
    </row>
    <row r="6628" spans="2:3" ht="15">
      <c r="B6628" s="58">
        <v>34792</v>
      </c>
      <c r="C6628" s="55">
        <v>1443</v>
      </c>
    </row>
    <row r="6629" spans="2:3" ht="15">
      <c r="B6629" s="58">
        <v>34789</v>
      </c>
      <c r="C6629" s="55">
        <v>1441</v>
      </c>
    </row>
    <row r="6630" spans="2:3" ht="15">
      <c r="B6630" s="58">
        <v>34788</v>
      </c>
      <c r="C6630" s="55">
        <v>1428</v>
      </c>
    </row>
    <row r="6631" spans="2:3" ht="15">
      <c r="B6631" s="58">
        <v>34787</v>
      </c>
      <c r="C6631" s="55">
        <v>1501</v>
      </c>
    </row>
    <row r="6632" spans="2:3" ht="15">
      <c r="B6632" s="58">
        <v>34786</v>
      </c>
      <c r="C6632" s="55">
        <v>1521</v>
      </c>
    </row>
    <row r="6633" spans="2:3" ht="15">
      <c r="B6633" s="58">
        <v>34785</v>
      </c>
      <c r="C6633" s="55">
        <v>1475</v>
      </c>
    </row>
    <row r="6634" spans="2:3" ht="15">
      <c r="B6634" s="58">
        <v>34782</v>
      </c>
      <c r="C6634" s="55">
        <v>1471</v>
      </c>
    </row>
    <row r="6635" spans="2:3" ht="15">
      <c r="B6635" s="58">
        <v>34781</v>
      </c>
      <c r="C6635" s="55">
        <v>1529</v>
      </c>
    </row>
    <row r="6636" spans="2:3" ht="15">
      <c r="B6636" s="58">
        <v>34780</v>
      </c>
      <c r="C6636" s="55">
        <v>1522</v>
      </c>
    </row>
    <row r="6637" spans="2:3" ht="15">
      <c r="B6637" s="58">
        <v>34779</v>
      </c>
      <c r="C6637" s="55">
        <v>1523</v>
      </c>
    </row>
    <row r="6638" spans="2:3" ht="15">
      <c r="B6638" s="58">
        <v>34778</v>
      </c>
      <c r="C6638" s="55">
        <v>1517</v>
      </c>
    </row>
    <row r="6639" spans="2:3" ht="15">
      <c r="B6639" s="58">
        <v>34775</v>
      </c>
      <c r="C6639" s="55">
        <v>1512</v>
      </c>
    </row>
    <row r="6640" spans="2:3" ht="15">
      <c r="B6640" s="58">
        <v>34774</v>
      </c>
      <c r="C6640" s="55">
        <v>1423</v>
      </c>
    </row>
    <row r="6641" spans="2:3" ht="15">
      <c r="B6641" s="58">
        <v>34773</v>
      </c>
      <c r="C6641" s="55">
        <v>1389</v>
      </c>
    </row>
    <row r="6642" spans="2:3" ht="15">
      <c r="B6642" s="58">
        <v>34772</v>
      </c>
      <c r="C6642" s="55">
        <v>1331</v>
      </c>
    </row>
    <row r="6643" spans="2:3" ht="15">
      <c r="B6643" s="58">
        <v>34771</v>
      </c>
      <c r="C6643" s="55">
        <v>1457</v>
      </c>
    </row>
    <row r="6644" spans="2:3" ht="15">
      <c r="B6644" s="58">
        <v>34768</v>
      </c>
      <c r="C6644" s="55">
        <v>1509</v>
      </c>
    </row>
    <row r="6645" spans="2:3" ht="15">
      <c r="B6645" s="58">
        <v>34767</v>
      </c>
      <c r="C6645" s="55">
        <v>1689</v>
      </c>
    </row>
    <row r="6646" spans="2:3" ht="15">
      <c r="B6646" s="58">
        <v>34766</v>
      </c>
      <c r="C6646" s="55">
        <v>1513</v>
      </c>
    </row>
    <row r="6647" spans="2:3" ht="15">
      <c r="B6647" s="58">
        <v>34765</v>
      </c>
      <c r="C6647" s="55">
        <v>1444</v>
      </c>
    </row>
    <row r="6648" spans="2:3" ht="15">
      <c r="B6648" s="58">
        <v>34764</v>
      </c>
      <c r="C6648" s="55">
        <v>1343</v>
      </c>
    </row>
    <row r="6649" spans="2:3" ht="15">
      <c r="B6649" s="58">
        <v>34761</v>
      </c>
      <c r="C6649" s="55">
        <v>1265</v>
      </c>
    </row>
    <row r="6650" spans="2:3" ht="15">
      <c r="B6650" s="58">
        <v>34760</v>
      </c>
      <c r="C6650" s="55">
        <v>1300</v>
      </c>
    </row>
    <row r="6651" spans="2:3" ht="15">
      <c r="B6651" s="58">
        <v>34759</v>
      </c>
      <c r="C6651" s="55">
        <v>1244</v>
      </c>
    </row>
    <row r="6652" spans="2:3" ht="15">
      <c r="B6652" s="58">
        <v>34758</v>
      </c>
      <c r="C6652" s="55">
        <v>1214</v>
      </c>
    </row>
    <row r="6653" spans="2:3" ht="15">
      <c r="B6653" s="58">
        <v>34757</v>
      </c>
      <c r="C6653" s="55">
        <v>1229</v>
      </c>
    </row>
    <row r="6654" spans="2:3" ht="15">
      <c r="B6654" s="58">
        <v>34754</v>
      </c>
      <c r="C6654" s="55">
        <v>1195</v>
      </c>
    </row>
    <row r="6655" spans="2:3" ht="15">
      <c r="B6655" s="58">
        <v>34753</v>
      </c>
      <c r="C6655" s="55">
        <v>1184</v>
      </c>
    </row>
    <row r="6656" spans="2:3" ht="15">
      <c r="B6656" s="58">
        <v>34752</v>
      </c>
      <c r="C6656" s="55">
        <v>1219</v>
      </c>
    </row>
    <row r="6657" spans="2:3" ht="15">
      <c r="B6657" s="58">
        <v>34751</v>
      </c>
      <c r="C6657" s="55">
        <v>1180</v>
      </c>
    </row>
    <row r="6658" spans="2:3" ht="15">
      <c r="B6658" s="58">
        <v>34747</v>
      </c>
      <c r="C6658" s="55">
        <v>1146</v>
      </c>
    </row>
    <row r="6659" spans="2:3" ht="15">
      <c r="B6659" s="58">
        <v>34746</v>
      </c>
      <c r="C6659" s="55">
        <v>1216</v>
      </c>
    </row>
    <row r="6660" spans="2:3" ht="15">
      <c r="B6660" s="58">
        <v>34745</v>
      </c>
      <c r="C6660" s="55">
        <v>1198</v>
      </c>
    </row>
    <row r="6661" spans="2:3" ht="15">
      <c r="B6661" s="58">
        <v>34744</v>
      </c>
      <c r="C6661" s="55">
        <v>1170</v>
      </c>
    </row>
    <row r="6662" spans="2:3" ht="15">
      <c r="B6662" s="58">
        <v>34743</v>
      </c>
      <c r="C6662" s="55">
        <v>1131</v>
      </c>
    </row>
    <row r="6663" spans="2:3" ht="15">
      <c r="B6663" s="58">
        <v>34740</v>
      </c>
      <c r="C6663" s="55">
        <v>1119</v>
      </c>
    </row>
    <row r="6664" spans="2:3" ht="15">
      <c r="B6664" s="58">
        <v>34739</v>
      </c>
      <c r="C6664" s="55">
        <v>1099</v>
      </c>
    </row>
    <row r="6665" spans="2:3" ht="15">
      <c r="B6665" s="58">
        <v>34738</v>
      </c>
      <c r="C6665" s="55">
        <v>1077</v>
      </c>
    </row>
    <row r="6666" spans="2:3" ht="15">
      <c r="B6666" s="58">
        <v>34737</v>
      </c>
      <c r="C6666" s="55">
        <v>1041</v>
      </c>
    </row>
    <row r="6667" spans="2:3" ht="15">
      <c r="B6667" s="58">
        <v>34736</v>
      </c>
      <c r="C6667" s="55">
        <v>1019</v>
      </c>
    </row>
    <row r="6668" spans="2:3" ht="15">
      <c r="B6668" s="58">
        <v>34733</v>
      </c>
      <c r="C6668" s="55">
        <v>1047</v>
      </c>
    </row>
    <row r="6669" spans="2:3" ht="15">
      <c r="B6669" s="58">
        <v>34732</v>
      </c>
      <c r="C6669" s="55">
        <v>1085</v>
      </c>
    </row>
    <row r="6670" spans="2:3" ht="15">
      <c r="B6670" s="58">
        <v>34731</v>
      </c>
      <c r="C6670" s="55">
        <v>1055</v>
      </c>
    </row>
    <row r="6671" spans="2:3" ht="15">
      <c r="B6671" s="58">
        <v>34730</v>
      </c>
      <c r="C6671" s="55">
        <v>1057</v>
      </c>
    </row>
    <row r="6672" spans="2:3" ht="15">
      <c r="B6672" s="58">
        <v>34729</v>
      </c>
      <c r="C6672" s="55">
        <v>1175</v>
      </c>
    </row>
    <row r="6673" spans="2:3" ht="15">
      <c r="B6673" s="58">
        <v>34726</v>
      </c>
      <c r="C6673" s="55">
        <v>1108</v>
      </c>
    </row>
    <row r="6674" spans="2:3" ht="15">
      <c r="B6674" s="58">
        <v>34725</v>
      </c>
      <c r="C6674" s="55">
        <v>1048</v>
      </c>
    </row>
    <row r="6675" spans="2:3" ht="15">
      <c r="B6675" s="58">
        <v>34724</v>
      </c>
      <c r="C6675" s="55">
        <v>1063</v>
      </c>
    </row>
    <row r="6676" spans="2:3" ht="15">
      <c r="B6676" s="58">
        <v>34723</v>
      </c>
      <c r="C6676" s="55">
        <v>1049</v>
      </c>
    </row>
    <row r="6677" spans="2:3" ht="15">
      <c r="B6677" s="58">
        <v>34722</v>
      </c>
      <c r="C6677" s="55">
        <v>1072</v>
      </c>
    </row>
    <row r="6678" spans="2:3" ht="15">
      <c r="B6678" s="58">
        <v>34719</v>
      </c>
      <c r="C6678" s="55">
        <v>1064</v>
      </c>
    </row>
    <row r="6679" spans="2:3" ht="15">
      <c r="B6679" s="58">
        <v>34718</v>
      </c>
      <c r="C6679" s="55">
        <v>1055</v>
      </c>
    </row>
    <row r="6680" spans="2:3" ht="15">
      <c r="B6680" s="58">
        <v>34717</v>
      </c>
      <c r="C6680" s="55">
        <v>1019</v>
      </c>
    </row>
    <row r="6681" spans="2:3" ht="15">
      <c r="B6681" s="58">
        <v>34716</v>
      </c>
      <c r="C6681" s="55">
        <v>1035</v>
      </c>
    </row>
    <row r="6682" spans="2:3" ht="15">
      <c r="B6682" s="58">
        <v>34712</v>
      </c>
      <c r="C6682" s="55">
        <v>1010</v>
      </c>
    </row>
    <row r="6683" spans="2:3" ht="15">
      <c r="B6683" s="58">
        <v>34711</v>
      </c>
      <c r="C6683" s="55">
        <v>1042</v>
      </c>
    </row>
    <row r="6684" spans="2:3" ht="15">
      <c r="B6684" s="58">
        <v>34710</v>
      </c>
      <c r="C6684" s="55">
        <v>1250</v>
      </c>
    </row>
    <row r="6685" spans="2:3" ht="15">
      <c r="B6685" s="58">
        <v>34709</v>
      </c>
      <c r="C6685" s="55">
        <v>1362</v>
      </c>
    </row>
    <row r="6686" spans="2:3" ht="15">
      <c r="B6686" s="58">
        <v>34708</v>
      </c>
      <c r="C6686" s="55">
        <v>1162</v>
      </c>
    </row>
    <row r="6687" spans="2:3" ht="15">
      <c r="B6687" s="58">
        <v>34705</v>
      </c>
      <c r="C6687" s="54">
        <v>988</v>
      </c>
    </row>
    <row r="6688" spans="2:3" ht="15">
      <c r="B6688" s="58">
        <v>34704</v>
      </c>
      <c r="C6688" s="54">
        <v>957</v>
      </c>
    </row>
    <row r="6689" spans="2:3" ht="15">
      <c r="B6689" s="58">
        <v>34703</v>
      </c>
      <c r="C6689" s="54">
        <v>985</v>
      </c>
    </row>
    <row r="6690" spans="2:3" ht="15">
      <c r="B6690" s="58">
        <v>34702</v>
      </c>
      <c r="C6690" s="54">
        <v>924</v>
      </c>
    </row>
    <row r="6691" spans="2:3" ht="15">
      <c r="B6691" s="58">
        <v>34698</v>
      </c>
      <c r="C6691" s="54">
        <v>923</v>
      </c>
    </row>
    <row r="6692" spans="2:3" ht="15">
      <c r="B6692" s="58">
        <v>34697</v>
      </c>
      <c r="C6692" s="54">
        <v>895</v>
      </c>
    </row>
    <row r="6693" spans="2:3" ht="15">
      <c r="B6693" s="58">
        <v>34696</v>
      </c>
      <c r="C6693" s="54">
        <v>947</v>
      </c>
    </row>
    <row r="6694" spans="2:3" ht="15">
      <c r="B6694" s="58">
        <v>34695</v>
      </c>
      <c r="C6694" s="54">
        <v>980</v>
      </c>
    </row>
    <row r="6695" spans="2:3" ht="15">
      <c r="B6695" s="58">
        <v>34691</v>
      </c>
      <c r="C6695" s="54">
        <v>876</v>
      </c>
    </row>
    <row r="6696" spans="2:3" ht="15">
      <c r="B6696" s="58">
        <v>34690</v>
      </c>
      <c r="C6696" s="54">
        <v>919</v>
      </c>
    </row>
    <row r="6697" spans="2:3" ht="15">
      <c r="B6697" s="58">
        <v>34689</v>
      </c>
      <c r="C6697" s="54">
        <v>857</v>
      </c>
    </row>
    <row r="6698" spans="2:3" ht="15">
      <c r="B6698" s="58">
        <v>34688</v>
      </c>
      <c r="C6698" s="54">
        <v>803</v>
      </c>
    </row>
    <row r="6699" spans="2:3" ht="15">
      <c r="B6699" s="58">
        <v>34687</v>
      </c>
      <c r="C6699" s="54">
        <v>798</v>
      </c>
    </row>
    <row r="6700" spans="2:3" ht="15">
      <c r="B6700" s="58">
        <v>34684</v>
      </c>
      <c r="C6700" s="54">
        <v>797</v>
      </c>
    </row>
    <row r="6701" spans="2:3" ht="15">
      <c r="B6701" s="58">
        <v>34683</v>
      </c>
      <c r="C6701" s="54">
        <v>784</v>
      </c>
    </row>
    <row r="6702" spans="2:3" ht="15">
      <c r="B6702" s="58">
        <v>34682</v>
      </c>
      <c r="C6702" s="54">
        <v>787</v>
      </c>
    </row>
    <row r="6703" spans="2:3" ht="15">
      <c r="B6703" s="58">
        <v>34681</v>
      </c>
      <c r="C6703" s="54">
        <v>798</v>
      </c>
    </row>
    <row r="6704" spans="2:3" ht="15">
      <c r="B6704" s="58">
        <v>34680</v>
      </c>
      <c r="C6704" s="54">
        <v>814</v>
      </c>
    </row>
    <row r="6705" spans="2:3" ht="15">
      <c r="B6705" s="58">
        <v>34677</v>
      </c>
      <c r="C6705" s="54">
        <v>812</v>
      </c>
    </row>
    <row r="6706" spans="2:3" ht="15">
      <c r="B6706" s="58">
        <v>34676</v>
      </c>
      <c r="C6706" s="54">
        <v>823</v>
      </c>
    </row>
    <row r="6707" spans="2:3" ht="15">
      <c r="B6707" s="58">
        <v>34675</v>
      </c>
      <c r="C6707" s="54">
        <v>821</v>
      </c>
    </row>
    <row r="6708" spans="2:3" ht="15">
      <c r="B6708" s="58">
        <v>34674</v>
      </c>
      <c r="C6708" s="54">
        <v>812</v>
      </c>
    </row>
    <row r="6709" spans="2:3" ht="15">
      <c r="B6709" s="58">
        <v>34673</v>
      </c>
      <c r="C6709" s="54">
        <v>811</v>
      </c>
    </row>
    <row r="6710" spans="2:3" ht="15">
      <c r="B6710" s="58">
        <v>34670</v>
      </c>
      <c r="C6710" s="54">
        <v>807</v>
      </c>
    </row>
    <row r="6711" spans="2:3" ht="15">
      <c r="B6711" s="58">
        <v>34669</v>
      </c>
      <c r="C6711" s="54">
        <v>814</v>
      </c>
    </row>
    <row r="6712" spans="2:3" ht="15">
      <c r="B6712" s="58">
        <v>34668</v>
      </c>
      <c r="C6712" s="54">
        <v>817</v>
      </c>
    </row>
    <row r="6713" spans="2:3" ht="15">
      <c r="B6713" s="58">
        <v>34667</v>
      </c>
      <c r="C6713" s="54">
        <v>839</v>
      </c>
    </row>
    <row r="6714" spans="2:3" ht="15">
      <c r="B6714" s="58">
        <v>34666</v>
      </c>
      <c r="C6714" s="54">
        <v>859</v>
      </c>
    </row>
    <row r="6715" spans="2:3" ht="15">
      <c r="B6715" s="58">
        <v>34663</v>
      </c>
      <c r="C6715" s="54">
        <v>869</v>
      </c>
    </row>
    <row r="6716" spans="2:3" ht="15">
      <c r="B6716" s="58">
        <v>34661</v>
      </c>
      <c r="C6716" s="54">
        <v>867</v>
      </c>
    </row>
    <row r="6717" spans="2:3" ht="15">
      <c r="B6717" s="58">
        <v>34660</v>
      </c>
      <c r="C6717" s="54">
        <v>871</v>
      </c>
    </row>
    <row r="6718" spans="2:3" ht="15">
      <c r="B6718" s="58">
        <v>34659</v>
      </c>
      <c r="C6718" s="54">
        <v>886</v>
      </c>
    </row>
    <row r="6719" spans="2:3" ht="15">
      <c r="B6719" s="58">
        <v>34656</v>
      </c>
      <c r="C6719" s="54">
        <v>852</v>
      </c>
    </row>
    <row r="6720" spans="2:3" ht="15">
      <c r="B6720" s="58">
        <v>34655</v>
      </c>
      <c r="C6720" s="54">
        <v>846</v>
      </c>
    </row>
    <row r="6721" spans="2:3" ht="15">
      <c r="B6721" s="58">
        <v>34654</v>
      </c>
      <c r="C6721" s="54">
        <v>818</v>
      </c>
    </row>
    <row r="6722" spans="2:3" ht="15">
      <c r="B6722" s="58">
        <v>34653</v>
      </c>
      <c r="C6722" s="54">
        <v>807</v>
      </c>
    </row>
    <row r="6723" spans="2:3" ht="15">
      <c r="B6723" s="58">
        <v>34652</v>
      </c>
      <c r="C6723" s="54">
        <v>826</v>
      </c>
    </row>
    <row r="6724" spans="2:3" ht="15">
      <c r="B6724" s="58">
        <v>34648</v>
      </c>
      <c r="C6724" s="54">
        <v>849</v>
      </c>
    </row>
    <row r="6725" spans="2:3" ht="15">
      <c r="B6725" s="58">
        <v>34647</v>
      </c>
      <c r="C6725" s="54">
        <v>852</v>
      </c>
    </row>
    <row r="6726" spans="2:3" ht="15">
      <c r="B6726" s="58">
        <v>34646</v>
      </c>
      <c r="C6726" s="54">
        <v>874</v>
      </c>
    </row>
    <row r="6727" spans="2:3" ht="15">
      <c r="B6727" s="58">
        <v>34645</v>
      </c>
      <c r="C6727" s="54">
        <v>899</v>
      </c>
    </row>
    <row r="6728" spans="2:3" ht="15">
      <c r="B6728" s="58">
        <v>34642</v>
      </c>
      <c r="C6728" s="54">
        <v>900</v>
      </c>
    </row>
    <row r="6729" spans="2:3" ht="15">
      <c r="B6729" s="58">
        <v>34641</v>
      </c>
      <c r="C6729" s="54">
        <v>913</v>
      </c>
    </row>
    <row r="6730" spans="2:3" ht="15">
      <c r="B6730" s="58">
        <v>34640</v>
      </c>
      <c r="C6730" s="54">
        <v>905</v>
      </c>
    </row>
    <row r="6731" spans="2:3" ht="15">
      <c r="B6731" s="58">
        <v>34639</v>
      </c>
      <c r="C6731" s="54">
        <v>868</v>
      </c>
    </row>
    <row r="6732" spans="2:3" ht="15">
      <c r="B6732" s="58">
        <v>34638</v>
      </c>
      <c r="C6732" s="54">
        <v>852</v>
      </c>
    </row>
    <row r="6733" spans="2:3" ht="15">
      <c r="B6733" s="58">
        <v>34635</v>
      </c>
      <c r="C6733" s="54">
        <v>839</v>
      </c>
    </row>
    <row r="6734" spans="2:3" ht="15">
      <c r="B6734" s="58">
        <v>34634</v>
      </c>
      <c r="C6734" s="54">
        <v>859</v>
      </c>
    </row>
    <row r="6735" spans="2:3" ht="15">
      <c r="B6735" s="58">
        <v>34633</v>
      </c>
      <c r="C6735" s="54">
        <v>822</v>
      </c>
    </row>
    <row r="6736" spans="2:3" ht="15">
      <c r="B6736" s="58">
        <v>34632</v>
      </c>
      <c r="C6736" s="54">
        <v>819</v>
      </c>
    </row>
    <row r="6737" spans="2:3" ht="15">
      <c r="B6737" s="58">
        <v>34631</v>
      </c>
      <c r="C6737" s="54">
        <v>791</v>
      </c>
    </row>
    <row r="6738" spans="2:3" ht="15">
      <c r="B6738" s="58">
        <v>34628</v>
      </c>
      <c r="C6738" s="54">
        <v>777</v>
      </c>
    </row>
    <row r="6739" spans="2:3" ht="15">
      <c r="B6739" s="58">
        <v>34627</v>
      </c>
      <c r="C6739" s="54">
        <v>777</v>
      </c>
    </row>
    <row r="6740" spans="2:3" ht="15">
      <c r="B6740" s="58">
        <v>34626</v>
      </c>
      <c r="C6740" s="54">
        <v>785</v>
      </c>
    </row>
    <row r="6741" spans="2:3" ht="15">
      <c r="B6741" s="58">
        <v>34625</v>
      </c>
      <c r="C6741" s="54">
        <v>774</v>
      </c>
    </row>
    <row r="6742" spans="2:3" ht="15">
      <c r="B6742" s="58">
        <v>34624</v>
      </c>
      <c r="C6742" s="54">
        <v>767</v>
      </c>
    </row>
    <row r="6743" spans="2:3" ht="15">
      <c r="B6743" s="58">
        <v>34621</v>
      </c>
      <c r="C6743" s="54">
        <v>758</v>
      </c>
    </row>
    <row r="6744" spans="2:3" ht="15">
      <c r="B6744" s="58">
        <v>34620</v>
      </c>
      <c r="C6744" s="54">
        <v>751</v>
      </c>
    </row>
    <row r="6745" spans="2:3" ht="15">
      <c r="B6745" s="58">
        <v>34619</v>
      </c>
      <c r="C6745" s="54">
        <v>759</v>
      </c>
    </row>
    <row r="6746" spans="2:3" ht="15">
      <c r="B6746" s="58">
        <v>34618</v>
      </c>
      <c r="C6746" s="54">
        <v>756</v>
      </c>
    </row>
    <row r="6747" spans="2:3" ht="15">
      <c r="B6747" s="58">
        <v>34614</v>
      </c>
      <c r="C6747" s="54">
        <v>752</v>
      </c>
    </row>
    <row r="6748" spans="2:3" ht="15">
      <c r="B6748" s="58">
        <v>34613</v>
      </c>
      <c r="C6748" s="54">
        <v>745</v>
      </c>
    </row>
    <row r="6749" spans="2:3" ht="15">
      <c r="B6749" s="58">
        <v>34612</v>
      </c>
      <c r="C6749" s="54">
        <v>732</v>
      </c>
    </row>
    <row r="6750" spans="2:3" ht="15">
      <c r="B6750" s="58">
        <v>34611</v>
      </c>
      <c r="C6750" s="54">
        <v>724</v>
      </c>
    </row>
    <row r="6751" spans="2:3" ht="15">
      <c r="B6751" s="58">
        <v>34610</v>
      </c>
      <c r="C6751" s="54">
        <v>724</v>
      </c>
    </row>
    <row r="6752" spans="2:3" ht="15">
      <c r="B6752" s="58">
        <v>34607</v>
      </c>
      <c r="C6752" s="54">
        <v>739</v>
      </c>
    </row>
    <row r="6753" spans="2:3" ht="15">
      <c r="B6753" s="58">
        <v>34606</v>
      </c>
      <c r="C6753" s="54">
        <v>755</v>
      </c>
    </row>
    <row r="6754" spans="2:3" ht="15">
      <c r="B6754" s="58">
        <v>34605</v>
      </c>
      <c r="C6754" s="54">
        <v>762</v>
      </c>
    </row>
    <row r="6755" spans="2:3" ht="15">
      <c r="B6755" s="58">
        <v>34604</v>
      </c>
      <c r="C6755" s="54">
        <v>772</v>
      </c>
    </row>
    <row r="6756" spans="2:3" ht="15">
      <c r="B6756" s="58">
        <v>34603</v>
      </c>
      <c r="C6756" s="54">
        <v>777</v>
      </c>
    </row>
    <row r="6757" spans="2:3" ht="15">
      <c r="B6757" s="58">
        <v>34600</v>
      </c>
      <c r="C6757" s="54">
        <v>766</v>
      </c>
    </row>
    <row r="6758" spans="2:3" ht="15">
      <c r="B6758" s="58">
        <v>34599</v>
      </c>
      <c r="C6758" s="54">
        <v>795</v>
      </c>
    </row>
    <row r="6759" spans="2:3" ht="15">
      <c r="B6759" s="58">
        <v>34598</v>
      </c>
      <c r="C6759" s="54">
        <v>824</v>
      </c>
    </row>
    <row r="6760" spans="2:3" ht="15">
      <c r="B6760" s="58">
        <v>34597</v>
      </c>
      <c r="C6760" s="54">
        <v>824</v>
      </c>
    </row>
    <row r="6761" spans="2:3" ht="15">
      <c r="B6761" s="58">
        <v>34596</v>
      </c>
      <c r="C6761" s="54">
        <v>824</v>
      </c>
    </row>
    <row r="6762" spans="2:3" ht="15">
      <c r="B6762" s="58">
        <v>34593</v>
      </c>
      <c r="C6762" s="54">
        <v>815</v>
      </c>
    </row>
    <row r="6763" spans="2:3" ht="15">
      <c r="B6763" s="58">
        <v>34592</v>
      </c>
      <c r="C6763" s="54">
        <v>820</v>
      </c>
    </row>
    <row r="6764" spans="2:3" ht="15">
      <c r="B6764" s="58">
        <v>34591</v>
      </c>
      <c r="C6764" s="54">
        <v>805</v>
      </c>
    </row>
    <row r="6765" spans="2:3" ht="15">
      <c r="B6765" s="58">
        <v>34590</v>
      </c>
      <c r="C6765" s="54">
        <v>813</v>
      </c>
    </row>
    <row r="6766" spans="2:3" ht="15">
      <c r="B6766" s="58">
        <v>34589</v>
      </c>
      <c r="C6766" s="54">
        <v>840</v>
      </c>
    </row>
    <row r="6767" spans="2:3" ht="15">
      <c r="B6767" s="58">
        <v>34586</v>
      </c>
      <c r="C6767" s="54">
        <v>829</v>
      </c>
    </row>
    <row r="6768" spans="2:3" ht="15">
      <c r="B6768" s="58">
        <v>34585</v>
      </c>
      <c r="C6768" s="54">
        <v>835</v>
      </c>
    </row>
    <row r="6769" spans="2:3" ht="15">
      <c r="B6769" s="58">
        <v>34584</v>
      </c>
      <c r="C6769" s="54">
        <v>856</v>
      </c>
    </row>
    <row r="6770" spans="2:3" ht="15">
      <c r="B6770" s="58">
        <v>34583</v>
      </c>
      <c r="C6770" s="54">
        <v>878</v>
      </c>
    </row>
    <row r="6771" spans="2:3" ht="15">
      <c r="B6771" s="58">
        <v>34579</v>
      </c>
      <c r="C6771" s="54">
        <v>835</v>
      </c>
    </row>
    <row r="6772" spans="2:3" ht="15">
      <c r="B6772" s="58">
        <v>34578</v>
      </c>
      <c r="C6772" s="54">
        <v>825</v>
      </c>
    </row>
    <row r="6773" spans="2:3" ht="15">
      <c r="B6773" s="58">
        <v>34577</v>
      </c>
      <c r="C6773" s="54">
        <v>813</v>
      </c>
    </row>
    <row r="6774" spans="2:3" ht="15">
      <c r="B6774" s="58">
        <v>34576</v>
      </c>
      <c r="C6774" s="54">
        <v>830</v>
      </c>
    </row>
    <row r="6775" spans="2:3" ht="15">
      <c r="B6775" s="58">
        <v>34575</v>
      </c>
      <c r="C6775" s="54">
        <v>866</v>
      </c>
    </row>
    <row r="6776" spans="2:3" ht="15">
      <c r="B6776" s="58">
        <v>34572</v>
      </c>
      <c r="C6776" s="54">
        <v>850</v>
      </c>
    </row>
    <row r="6777" spans="2:3" ht="15">
      <c r="B6777" s="58">
        <v>34571</v>
      </c>
      <c r="C6777" s="54">
        <v>848</v>
      </c>
    </row>
    <row r="6778" spans="2:3" ht="15">
      <c r="B6778" s="58">
        <v>34570</v>
      </c>
      <c r="C6778" s="54">
        <v>819</v>
      </c>
    </row>
    <row r="6779" spans="2:3" ht="15">
      <c r="B6779" s="58">
        <v>34569</v>
      </c>
      <c r="C6779" s="54">
        <v>811</v>
      </c>
    </row>
    <row r="6780" spans="2:3" ht="15">
      <c r="B6780" s="58">
        <v>34568</v>
      </c>
      <c r="C6780" s="54">
        <v>818</v>
      </c>
    </row>
    <row r="6781" spans="2:3" ht="15">
      <c r="B6781" s="58">
        <v>34565</v>
      </c>
      <c r="C6781" s="54">
        <v>877</v>
      </c>
    </row>
    <row r="6782" spans="2:3" ht="15">
      <c r="B6782" s="58">
        <v>34564</v>
      </c>
      <c r="C6782" s="54">
        <v>900</v>
      </c>
    </row>
    <row r="6783" spans="2:3" ht="15">
      <c r="B6783" s="58">
        <v>34563</v>
      </c>
      <c r="C6783" s="54">
        <v>882</v>
      </c>
    </row>
    <row r="6784" spans="2:3" ht="15">
      <c r="B6784" s="58">
        <v>34562</v>
      </c>
      <c r="C6784" s="54">
        <v>867</v>
      </c>
    </row>
    <row r="6785" spans="2:3" ht="15">
      <c r="B6785" s="58">
        <v>34561</v>
      </c>
      <c r="C6785" s="54">
        <v>875</v>
      </c>
    </row>
    <row r="6786" spans="2:3" ht="15">
      <c r="B6786" s="58">
        <v>34558</v>
      </c>
      <c r="C6786" s="54">
        <v>922</v>
      </c>
    </row>
    <row r="6787" spans="2:3" ht="15">
      <c r="B6787" s="58">
        <v>34557</v>
      </c>
      <c r="C6787" s="54">
        <v>933</v>
      </c>
    </row>
    <row r="6788" spans="2:3" ht="15">
      <c r="B6788" s="58">
        <v>34556</v>
      </c>
      <c r="C6788" s="54">
        <v>948</v>
      </c>
    </row>
    <row r="6789" spans="2:3" ht="15">
      <c r="B6789" s="58">
        <v>34555</v>
      </c>
      <c r="C6789" s="54">
        <v>971</v>
      </c>
    </row>
    <row r="6790" spans="2:3" ht="15">
      <c r="B6790" s="58">
        <v>34554</v>
      </c>
      <c r="C6790" s="54">
        <v>972</v>
      </c>
    </row>
    <row r="6791" spans="2:3" ht="15">
      <c r="B6791" s="58">
        <v>34551</v>
      </c>
      <c r="C6791" s="55">
        <v>1020</v>
      </c>
    </row>
    <row r="6792" spans="2:3" ht="15">
      <c r="B6792" s="58">
        <v>34550</v>
      </c>
      <c r="C6792" s="55">
        <v>1038</v>
      </c>
    </row>
    <row r="6793" spans="2:3" ht="15">
      <c r="B6793" s="58">
        <v>34549</v>
      </c>
      <c r="C6793" s="55">
        <v>1047</v>
      </c>
    </row>
    <row r="6794" spans="2:3" ht="15">
      <c r="B6794" s="58">
        <v>34548</v>
      </c>
      <c r="C6794" s="55">
        <v>1070</v>
      </c>
    </row>
    <row r="6795" spans="2:3" ht="15">
      <c r="B6795" s="58">
        <v>34547</v>
      </c>
      <c r="C6795" s="55">
        <v>1092</v>
      </c>
    </row>
    <row r="6796" spans="2:3" ht="15">
      <c r="B6796" s="58">
        <v>34544</v>
      </c>
      <c r="C6796" s="55">
        <v>1096</v>
      </c>
    </row>
    <row r="6797" spans="2:3" ht="15">
      <c r="B6797" s="58">
        <v>34543</v>
      </c>
      <c r="C6797" s="55">
        <v>1096</v>
      </c>
    </row>
    <row r="6798" spans="2:3" ht="15">
      <c r="B6798" s="58">
        <v>34542</v>
      </c>
      <c r="C6798" s="55">
        <v>1110</v>
      </c>
    </row>
    <row r="6799" spans="2:3" ht="15">
      <c r="B6799" s="58">
        <v>34541</v>
      </c>
      <c r="C6799" s="55">
        <v>1116</v>
      </c>
    </row>
    <row r="6800" spans="2:3" ht="15">
      <c r="B6800" s="58">
        <v>34540</v>
      </c>
      <c r="C6800" s="55">
        <v>1117</v>
      </c>
    </row>
    <row r="6801" spans="2:3" ht="15">
      <c r="B6801" s="58">
        <v>34537</v>
      </c>
      <c r="C6801" s="55">
        <v>1106</v>
      </c>
    </row>
    <row r="6802" spans="2:3" ht="15">
      <c r="B6802" s="58">
        <v>34536</v>
      </c>
      <c r="C6802" s="55">
        <v>1118</v>
      </c>
    </row>
    <row r="6803" spans="2:3" ht="15">
      <c r="B6803" s="58">
        <v>34535</v>
      </c>
      <c r="C6803" s="55">
        <v>1106</v>
      </c>
    </row>
    <row r="6804" spans="2:3" ht="15">
      <c r="B6804" s="58">
        <v>34534</v>
      </c>
      <c r="C6804" s="55">
        <v>1099</v>
      </c>
    </row>
    <row r="6805" spans="2:3" ht="15">
      <c r="B6805" s="58">
        <v>34533</v>
      </c>
      <c r="C6805" s="55">
        <v>1084</v>
      </c>
    </row>
    <row r="6806" spans="2:3" ht="15">
      <c r="B6806" s="58">
        <v>34530</v>
      </c>
      <c r="C6806" s="55">
        <v>1074</v>
      </c>
    </row>
    <row r="6807" spans="2:3" ht="15">
      <c r="B6807" s="58">
        <v>34529</v>
      </c>
      <c r="C6807" s="55">
        <v>1076</v>
      </c>
    </row>
    <row r="6808" spans="2:3" ht="15">
      <c r="B6808" s="58">
        <v>34528</v>
      </c>
      <c r="C6808" s="55">
        <v>1100</v>
      </c>
    </row>
    <row r="6809" spans="2:3" ht="15">
      <c r="B6809" s="58">
        <v>34527</v>
      </c>
      <c r="C6809" s="55">
        <v>1102</v>
      </c>
    </row>
    <row r="6810" spans="2:3" ht="15">
      <c r="B6810" s="58">
        <v>34526</v>
      </c>
      <c r="C6810" s="55">
        <v>1114</v>
      </c>
    </row>
    <row r="6811" spans="2:3" ht="15">
      <c r="B6811" s="58">
        <v>34523</v>
      </c>
      <c r="C6811" s="55">
        <v>1121</v>
      </c>
    </row>
    <row r="6812" spans="2:3" ht="15">
      <c r="B6812" s="58">
        <v>34522</v>
      </c>
      <c r="C6812" s="55">
        <v>1135</v>
      </c>
    </row>
    <row r="6813" spans="2:3" ht="15">
      <c r="B6813" s="58">
        <v>34521</v>
      </c>
      <c r="C6813" s="55">
        <v>1168</v>
      </c>
    </row>
    <row r="6814" spans="2:3" ht="15">
      <c r="B6814" s="58">
        <v>34520</v>
      </c>
      <c r="C6814" s="55">
        <v>1169</v>
      </c>
    </row>
    <row r="6815" spans="2:3" ht="15">
      <c r="B6815" s="58">
        <v>34516</v>
      </c>
      <c r="C6815" s="55">
        <v>1179</v>
      </c>
    </row>
    <row r="6816" spans="2:3" ht="15">
      <c r="B6816" s="58">
        <v>34515</v>
      </c>
      <c r="C6816" s="55">
        <v>1183</v>
      </c>
    </row>
    <row r="6817" spans="2:3" ht="15">
      <c r="B6817" s="58">
        <v>34514</v>
      </c>
      <c r="C6817" s="55">
        <v>1161</v>
      </c>
    </row>
    <row r="6818" spans="2:3" ht="15">
      <c r="B6818" s="58">
        <v>34513</v>
      </c>
      <c r="C6818" s="55">
        <v>1177</v>
      </c>
    </row>
    <row r="6819" spans="2:3" ht="15">
      <c r="B6819" s="58">
        <v>34512</v>
      </c>
      <c r="C6819" s="55">
        <v>1173</v>
      </c>
    </row>
    <row r="6820" spans="2:3" ht="15">
      <c r="B6820" s="58">
        <v>34509</v>
      </c>
      <c r="C6820" s="55">
        <v>1158</v>
      </c>
    </row>
    <row r="6821" spans="2:3" ht="15">
      <c r="B6821" s="58">
        <v>34508</v>
      </c>
      <c r="C6821" s="55">
        <v>1129</v>
      </c>
    </row>
    <row r="6822" spans="2:3" ht="15">
      <c r="B6822" s="58">
        <v>34507</v>
      </c>
      <c r="C6822" s="55">
        <v>1126</v>
      </c>
    </row>
    <row r="6823" spans="2:3" ht="15">
      <c r="B6823" s="58">
        <v>34506</v>
      </c>
      <c r="C6823" s="55">
        <v>1142</v>
      </c>
    </row>
    <row r="6824" spans="2:3" ht="15">
      <c r="B6824" s="58">
        <v>34505</v>
      </c>
      <c r="C6824" s="55">
        <v>1126</v>
      </c>
    </row>
    <row r="6825" spans="2:3" ht="15">
      <c r="B6825" s="58">
        <v>34502</v>
      </c>
      <c r="C6825" s="55">
        <v>1101</v>
      </c>
    </row>
    <row r="6826" spans="2:3" ht="15">
      <c r="B6826" s="58">
        <v>34501</v>
      </c>
      <c r="C6826" s="55">
        <v>1102</v>
      </c>
    </row>
    <row r="6827" spans="2:3" ht="15">
      <c r="B6827" s="58">
        <v>34500</v>
      </c>
      <c r="C6827" s="55">
        <v>1077</v>
      </c>
    </row>
    <row r="6828" spans="2:3" ht="15">
      <c r="B6828" s="58">
        <v>34499</v>
      </c>
      <c r="C6828" s="55">
        <v>1069</v>
      </c>
    </row>
    <row r="6829" spans="2:3" ht="15">
      <c r="B6829" s="58">
        <v>34498</v>
      </c>
      <c r="C6829" s="55">
        <v>1055</v>
      </c>
    </row>
    <row r="6830" spans="2:3" ht="15">
      <c r="B6830" s="58">
        <v>34495</v>
      </c>
      <c r="C6830" s="55">
        <v>1028</v>
      </c>
    </row>
    <row r="6831" spans="2:3" ht="15">
      <c r="B6831" s="58">
        <v>34494</v>
      </c>
      <c r="C6831" s="55">
        <v>1045</v>
      </c>
    </row>
    <row r="6832" spans="2:3" ht="15">
      <c r="B6832" s="58">
        <v>34493</v>
      </c>
      <c r="C6832" s="55">
        <v>1024</v>
      </c>
    </row>
    <row r="6833" spans="2:3" ht="15">
      <c r="B6833" s="58">
        <v>34492</v>
      </c>
      <c r="C6833" s="55">
        <v>1047</v>
      </c>
    </row>
    <row r="6834" spans="2:3" ht="15">
      <c r="B6834" s="58">
        <v>34491</v>
      </c>
      <c r="C6834" s="55">
        <v>1087</v>
      </c>
    </row>
    <row r="6835" spans="2:3" ht="15">
      <c r="B6835" s="58">
        <v>34488</v>
      </c>
      <c r="C6835" s="55">
        <v>1103</v>
      </c>
    </row>
    <row r="6836" spans="2:3" ht="15">
      <c r="B6836" s="58">
        <v>34487</v>
      </c>
      <c r="C6836" s="55">
        <v>1123</v>
      </c>
    </row>
    <row r="6837" spans="2:3" ht="15">
      <c r="B6837" s="58">
        <v>34486</v>
      </c>
      <c r="C6837" s="55">
        <v>1103</v>
      </c>
    </row>
    <row r="6838" spans="2:3" ht="15">
      <c r="B6838" s="58">
        <v>34485</v>
      </c>
      <c r="C6838" s="55">
        <v>1079</v>
      </c>
    </row>
    <row r="6839" spans="2:3" ht="15">
      <c r="B6839" s="58">
        <v>34481</v>
      </c>
      <c r="C6839" s="55">
        <v>1070</v>
      </c>
    </row>
    <row r="6840" spans="2:3" ht="15">
      <c r="B6840" s="58">
        <v>34480</v>
      </c>
      <c r="C6840" s="55">
        <v>1072</v>
      </c>
    </row>
    <row r="6841" spans="2:3" ht="15">
      <c r="B6841" s="58">
        <v>34479</v>
      </c>
      <c r="C6841" s="55">
        <v>1061</v>
      </c>
    </row>
    <row r="6842" spans="2:3" ht="15">
      <c r="B6842" s="58">
        <v>34478</v>
      </c>
      <c r="C6842" s="55">
        <v>1080</v>
      </c>
    </row>
    <row r="6843" spans="2:3" ht="15">
      <c r="B6843" s="58">
        <v>34477</v>
      </c>
      <c r="C6843" s="55">
        <v>1105</v>
      </c>
    </row>
    <row r="6844" spans="2:3" ht="15">
      <c r="B6844" s="58">
        <v>34474</v>
      </c>
      <c r="C6844" s="55">
        <v>1173</v>
      </c>
    </row>
    <row r="6845" spans="2:3" ht="15">
      <c r="B6845" s="58">
        <v>34473</v>
      </c>
      <c r="C6845" s="55">
        <v>1173</v>
      </c>
    </row>
    <row r="6846" spans="2:3" ht="15">
      <c r="B6846" s="58">
        <v>34472</v>
      </c>
      <c r="C6846" s="55">
        <v>1256</v>
      </c>
    </row>
    <row r="6847" spans="2:3" ht="15">
      <c r="B6847" s="58">
        <v>34471</v>
      </c>
      <c r="C6847" s="55">
        <v>1277</v>
      </c>
    </row>
    <row r="6848" spans="2:3" ht="15">
      <c r="B6848" s="58">
        <v>34470</v>
      </c>
      <c r="C6848" s="55">
        <v>1251</v>
      </c>
    </row>
    <row r="6849" spans="2:3" ht="15">
      <c r="B6849" s="58">
        <v>34467</v>
      </c>
      <c r="C6849" s="55">
        <v>1200</v>
      </c>
    </row>
    <row r="6850" spans="2:3" ht="15">
      <c r="B6850" s="58">
        <v>34466</v>
      </c>
      <c r="C6850" s="55">
        <v>1167</v>
      </c>
    </row>
    <row r="6851" spans="2:3" ht="15">
      <c r="B6851" s="58">
        <v>34465</v>
      </c>
      <c r="C6851" s="55">
        <v>1185</v>
      </c>
    </row>
    <row r="6852" spans="2:3" ht="15">
      <c r="B6852" s="58">
        <v>34464</v>
      </c>
      <c r="C6852" s="55">
        <v>1193</v>
      </c>
    </row>
    <row r="6853" spans="2:3" ht="15">
      <c r="B6853" s="58">
        <v>34463</v>
      </c>
      <c r="C6853" s="55">
        <v>1179</v>
      </c>
    </row>
    <row r="6854" spans="2:3" ht="15">
      <c r="B6854" s="58">
        <v>34460</v>
      </c>
      <c r="C6854" s="55">
        <v>1151</v>
      </c>
    </row>
    <row r="6855" spans="2:3" ht="15">
      <c r="B6855" s="58">
        <v>34459</v>
      </c>
      <c r="C6855" s="55">
        <v>1105</v>
      </c>
    </row>
    <row r="6856" spans="2:3" ht="15">
      <c r="B6856" s="58">
        <v>34458</v>
      </c>
      <c r="C6856" s="55">
        <v>1083</v>
      </c>
    </row>
    <row r="6857" spans="2:3" ht="15">
      <c r="B6857" s="58">
        <v>34457</v>
      </c>
      <c r="C6857" s="55">
        <v>1081</v>
      </c>
    </row>
    <row r="6858" spans="2:3" ht="15">
      <c r="B6858" s="58">
        <v>34456</v>
      </c>
      <c r="C6858" s="55">
        <v>1131</v>
      </c>
    </row>
    <row r="6859" spans="2:3" ht="15">
      <c r="B6859" s="59">
        <v>34453</v>
      </c>
      <c r="C6859" s="56">
        <v>1120</v>
      </c>
    </row>
  </sheetData>
  <mergeCells count="2">
    <mergeCell ref="B6:C6"/>
    <mergeCell ref="E6:F6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R1584"/>
  <sheetViews>
    <sheetView showGridLines="0" workbookViewId="0" topLeftCell="F1">
      <selection activeCell="K8" sqref="K8"/>
    </sheetView>
  </sheetViews>
  <sheetFormatPr defaultColWidth="8.8515625" defaultRowHeight="15"/>
  <cols>
    <col min="1" max="1" width="5.140625" style="42" customWidth="1"/>
    <col min="2" max="2" width="12.421875" style="42" customWidth="1"/>
    <col min="3" max="3" width="19.57421875" style="42" bestFit="1" customWidth="1"/>
    <col min="4" max="4" width="7.8515625" style="42" bestFit="1" customWidth="1"/>
    <col min="5" max="5" width="38.140625" style="42" customWidth="1"/>
    <col min="6" max="6" width="14.57421875" style="42" bestFit="1" customWidth="1"/>
    <col min="7" max="7" width="12.8515625" style="42" bestFit="1" customWidth="1"/>
    <col min="8" max="8" width="10.421875" style="42" customWidth="1"/>
    <col min="9" max="9" width="10.421875" style="42" bestFit="1" customWidth="1"/>
    <col min="10" max="10" width="18.57421875" style="42" bestFit="1" customWidth="1"/>
    <col min="11" max="12" width="18.57421875" style="42" customWidth="1"/>
    <col min="13" max="13" width="8.8515625" style="42" customWidth="1"/>
    <col min="14" max="14" width="14.140625" style="42" bestFit="1" customWidth="1"/>
    <col min="15" max="15" width="12.140625" style="42" bestFit="1" customWidth="1"/>
    <col min="16" max="16384" width="8.8515625" style="42" customWidth="1"/>
  </cols>
  <sheetData>
    <row r="2" spans="2:8" ht="21">
      <c r="B2" s="49" t="s">
        <v>164</v>
      </c>
      <c r="C2" s="43"/>
      <c r="D2" s="43"/>
      <c r="E2" s="43"/>
      <c r="F2" s="43"/>
      <c r="G2" s="43"/>
      <c r="H2" s="43"/>
    </row>
    <row r="3" ht="15.75">
      <c r="B3" s="50" t="s">
        <v>165</v>
      </c>
    </row>
    <row r="4" ht="15">
      <c r="B4" s="37" t="s">
        <v>166</v>
      </c>
    </row>
    <row r="6" spans="2:18" ht="15">
      <c r="B6" s="311" t="s">
        <v>163</v>
      </c>
      <c r="C6" s="312"/>
      <c r="E6" s="71" t="s">
        <v>179</v>
      </c>
      <c r="I6" s="311" t="s">
        <v>182</v>
      </c>
      <c r="J6" s="313"/>
      <c r="K6" s="313"/>
      <c r="L6" s="312"/>
      <c r="N6" s="78" t="s">
        <v>154</v>
      </c>
      <c r="O6" s="47"/>
      <c r="Q6"/>
      <c r="R6"/>
    </row>
    <row r="7" spans="2:18" ht="15">
      <c r="B7" s="63" t="s">
        <v>0</v>
      </c>
      <c r="C7" s="66" t="s">
        <v>16</v>
      </c>
      <c r="E7" s="70" t="s">
        <v>167</v>
      </c>
      <c r="F7" s="70" t="s">
        <v>168</v>
      </c>
      <c r="I7" s="97" t="s">
        <v>0</v>
      </c>
      <c r="J7" s="98" t="s">
        <v>213</v>
      </c>
      <c r="K7" s="101" t="s">
        <v>190</v>
      </c>
      <c r="L7" s="67" t="s">
        <v>214</v>
      </c>
      <c r="N7" s="80" t="s">
        <v>146</v>
      </c>
      <c r="O7" s="81">
        <f>AVERAGE(L8:L79)/100</f>
        <v>0.03529652777777775</v>
      </c>
      <c r="Q7"/>
      <c r="R7"/>
    </row>
    <row r="8" spans="2:18" ht="15">
      <c r="B8" s="44">
        <v>43830</v>
      </c>
      <c r="C8" s="45">
        <v>5.066</v>
      </c>
      <c r="E8" s="60" t="s">
        <v>169</v>
      </c>
      <c r="F8" s="60" t="s">
        <v>13</v>
      </c>
      <c r="H8" s="75"/>
      <c r="I8" s="44">
        <v>43830</v>
      </c>
      <c r="J8" s="45">
        <f>_xlfn.IFERROR(_xlfn.IFERROR(VLOOKUP(I8,$B$8:$C$1584,2,0),VLOOKUP(I8-1,$B$8:$C$1584,2,0)),VLOOKUP(I8-2,$B$8:$C$1584,2,0))</f>
        <v>5.066</v>
      </c>
      <c r="K8" s="99">
        <f>VLOOKUP(I8,rf!$B$8:$C$1112,2,0)</f>
        <v>1.919</v>
      </c>
      <c r="L8" s="99">
        <f>J8-K8</f>
        <v>3.147</v>
      </c>
      <c r="N8" s="79" t="s">
        <v>215</v>
      </c>
      <c r="O8" s="81">
        <f>MEDIAN(L8:L79)/100</f>
        <v>0.034484999999999995</v>
      </c>
      <c r="Q8"/>
      <c r="R8"/>
    </row>
    <row r="9" spans="2:18" ht="15">
      <c r="B9" s="44">
        <v>43829</v>
      </c>
      <c r="C9" s="45">
        <v>5.041</v>
      </c>
      <c r="E9" s="60" t="s">
        <v>170</v>
      </c>
      <c r="F9" s="60" t="s">
        <v>13</v>
      </c>
      <c r="H9" s="75"/>
      <c r="I9" s="44">
        <v>43799</v>
      </c>
      <c r="J9" s="45">
        <f aca="true" t="shared" si="0" ref="J9:J72">_xlfn.IFERROR(_xlfn.IFERROR(VLOOKUP(I9,$B$8:$C$1584,2,0),VLOOKUP(I9-1,$B$8:$C$1584,2,0)),VLOOKUP(I9-2,$B$8:$C$1584,2,0))</f>
        <v>5.049</v>
      </c>
      <c r="K9" s="32">
        <f>VLOOKUP(I9,rf!$B$8:$C$1112,2,0)</f>
        <v>1.774</v>
      </c>
      <c r="L9" s="32">
        <f aca="true" t="shared" si="1" ref="L9:L72">J9-K9</f>
        <v>3.2750000000000004</v>
      </c>
      <c r="Q9"/>
      <c r="R9"/>
    </row>
    <row r="10" spans="2:15" ht="15">
      <c r="B10" s="44">
        <v>43826</v>
      </c>
      <c r="C10" s="45">
        <v>5.02</v>
      </c>
      <c r="E10" s="60" t="s">
        <v>171</v>
      </c>
      <c r="F10" s="60" t="s">
        <v>13</v>
      </c>
      <c r="H10" s="75"/>
      <c r="I10" s="44">
        <v>43769</v>
      </c>
      <c r="J10" s="45">
        <f t="shared" si="0"/>
        <v>5.162</v>
      </c>
      <c r="K10" s="32">
        <f>VLOOKUP(I10,rf!$B$8:$C$1112,2,0)</f>
        <v>1.688</v>
      </c>
      <c r="L10" s="32">
        <f t="shared" si="1"/>
        <v>3.474</v>
      </c>
      <c r="N10"/>
      <c r="O10"/>
    </row>
    <row r="11" spans="2:15" ht="15">
      <c r="B11" s="44">
        <v>43825</v>
      </c>
      <c r="C11" s="45">
        <v>4.986</v>
      </c>
      <c r="E11" s="60" t="s">
        <v>172</v>
      </c>
      <c r="F11" s="60" t="s">
        <v>13</v>
      </c>
      <c r="H11" s="75"/>
      <c r="I11" s="44">
        <v>43738</v>
      </c>
      <c r="J11" s="45">
        <f t="shared" si="0"/>
        <v>5.283</v>
      </c>
      <c r="K11" s="32">
        <f>VLOOKUP(I11,rf!$B$8:$C$1112,2,0)</f>
        <v>1.668</v>
      </c>
      <c r="L11" s="32">
        <f t="shared" si="1"/>
        <v>3.615</v>
      </c>
      <c r="N11"/>
      <c r="O11"/>
    </row>
    <row r="12" spans="2:15" ht="15">
      <c r="B12" s="44">
        <v>43823</v>
      </c>
      <c r="C12" s="45">
        <v>4.928</v>
      </c>
      <c r="E12" s="60" t="s">
        <v>173</v>
      </c>
      <c r="F12" s="60" t="s">
        <v>174</v>
      </c>
      <c r="H12" s="75"/>
      <c r="I12" s="44">
        <v>43708</v>
      </c>
      <c r="J12" s="45">
        <f t="shared" si="0"/>
        <v>5.315</v>
      </c>
      <c r="K12" s="32">
        <f>VLOOKUP(I12,rf!$B$8:$C$1112,2,0)</f>
        <v>1.499</v>
      </c>
      <c r="L12" s="32">
        <f t="shared" si="1"/>
        <v>3.8160000000000003</v>
      </c>
      <c r="N12"/>
      <c r="O12"/>
    </row>
    <row r="13" spans="2:12" ht="15">
      <c r="B13" s="44">
        <v>43822</v>
      </c>
      <c r="C13" s="45">
        <v>4.934</v>
      </c>
      <c r="E13" s="60" t="s">
        <v>175</v>
      </c>
      <c r="F13" s="60" t="s">
        <v>13</v>
      </c>
      <c r="H13" s="75"/>
      <c r="I13" s="44">
        <v>43677</v>
      </c>
      <c r="J13" s="45">
        <f t="shared" si="0"/>
        <v>5.527</v>
      </c>
      <c r="K13" s="32">
        <f>VLOOKUP(I13,rf!$B$8:$C$1112,2,0)</f>
        <v>2.007</v>
      </c>
      <c r="L13" s="32">
        <f t="shared" si="1"/>
        <v>3.52</v>
      </c>
    </row>
    <row r="14" spans="2:12" ht="15">
      <c r="B14" s="44">
        <v>43819</v>
      </c>
      <c r="C14" s="45">
        <v>4.89</v>
      </c>
      <c r="E14" s="60" t="s">
        <v>176</v>
      </c>
      <c r="F14" s="60" t="s">
        <v>13</v>
      </c>
      <c r="H14" s="75"/>
      <c r="I14" s="44">
        <v>43646</v>
      </c>
      <c r="J14" s="45">
        <f t="shared" si="0"/>
        <v>5.428</v>
      </c>
      <c r="K14" s="32">
        <f>VLOOKUP(I14,rf!$B$8:$C$1112,2,0)</f>
        <v>2.007</v>
      </c>
      <c r="L14" s="32">
        <f t="shared" si="1"/>
        <v>3.421</v>
      </c>
    </row>
    <row r="15" spans="2:12" ht="15">
      <c r="B15" s="44">
        <v>43818</v>
      </c>
      <c r="C15" s="45">
        <v>4.888</v>
      </c>
      <c r="E15" s="60" t="s">
        <v>177</v>
      </c>
      <c r="F15" s="60" t="s">
        <v>178</v>
      </c>
      <c r="H15" s="75"/>
      <c r="I15" s="44">
        <v>43616</v>
      </c>
      <c r="J15" s="45">
        <f t="shared" si="0"/>
        <v>5.912</v>
      </c>
      <c r="K15" s="32">
        <f>VLOOKUP(I15,rf!$B$8:$C$1112,2,0)</f>
        <v>2.133</v>
      </c>
      <c r="L15" s="32">
        <f t="shared" si="1"/>
        <v>3.779</v>
      </c>
    </row>
    <row r="16" spans="2:12" ht="15">
      <c r="B16" s="44">
        <v>43817</v>
      </c>
      <c r="C16" s="45">
        <v>4.978</v>
      </c>
      <c r="E16" s="72" t="s">
        <v>181</v>
      </c>
      <c r="H16" s="75"/>
      <c r="I16" s="44">
        <v>43585</v>
      </c>
      <c r="J16" s="45">
        <f t="shared" si="0"/>
        <v>5.683</v>
      </c>
      <c r="K16" s="32">
        <f>VLOOKUP(I16,rf!$B$8:$C$1112,2,0)</f>
        <v>2.504</v>
      </c>
      <c r="L16" s="32">
        <f t="shared" si="1"/>
        <v>3.179</v>
      </c>
    </row>
    <row r="17" spans="2:12" ht="15">
      <c r="B17" s="44">
        <v>43816</v>
      </c>
      <c r="C17" s="45">
        <v>5.025</v>
      </c>
      <c r="H17" s="75"/>
      <c r="I17" s="44">
        <v>43555</v>
      </c>
      <c r="J17" s="45">
        <f t="shared" si="0"/>
        <v>5.884</v>
      </c>
      <c r="K17" s="32">
        <f>VLOOKUP(I17,rf!$B$8:$C$1112,2,0)</f>
        <v>2.407</v>
      </c>
      <c r="L17" s="32">
        <f t="shared" si="1"/>
        <v>3.4770000000000003</v>
      </c>
    </row>
    <row r="18" spans="2:12" ht="15">
      <c r="B18" s="44">
        <v>43815</v>
      </c>
      <c r="C18" s="45">
        <v>5.046</v>
      </c>
      <c r="E18" s="67" t="s">
        <v>3</v>
      </c>
      <c r="F18" s="68" t="s">
        <v>4</v>
      </c>
      <c r="G18" s="68" t="s">
        <v>5</v>
      </c>
      <c r="H18" s="75"/>
      <c r="I18" s="44">
        <v>43524</v>
      </c>
      <c r="J18" s="45">
        <f t="shared" si="0"/>
        <v>6.143</v>
      </c>
      <c r="K18" s="32">
        <f>VLOOKUP(I18,rf!$B$8:$C$1112,2,0)</f>
        <v>2.717</v>
      </c>
      <c r="L18" s="32">
        <f t="shared" si="1"/>
        <v>3.4259999999999997</v>
      </c>
    </row>
    <row r="19" spans="2:12" ht="15">
      <c r="B19" s="44">
        <v>43812</v>
      </c>
      <c r="C19" s="45">
        <v>5.012</v>
      </c>
      <c r="E19" s="64" t="s">
        <v>180</v>
      </c>
      <c r="F19" s="61" t="s">
        <v>6</v>
      </c>
      <c r="G19" s="61" t="s">
        <v>7</v>
      </c>
      <c r="H19" s="75"/>
      <c r="I19" s="44">
        <v>43496</v>
      </c>
      <c r="J19" s="45">
        <f t="shared" si="0"/>
        <v>6.632</v>
      </c>
      <c r="K19" s="32">
        <f>VLOOKUP(I19,rf!$B$8:$C$1112,2,0)</f>
        <v>2.633</v>
      </c>
      <c r="L19" s="32">
        <f t="shared" si="1"/>
        <v>3.9989999999999997</v>
      </c>
    </row>
    <row r="20" spans="2:12" ht="15">
      <c r="B20" s="44">
        <v>43811</v>
      </c>
      <c r="C20" s="45">
        <v>4.958</v>
      </c>
      <c r="E20" s="64" t="s">
        <v>8</v>
      </c>
      <c r="F20" s="61" t="s">
        <v>9</v>
      </c>
      <c r="G20" s="73" t="s">
        <v>10</v>
      </c>
      <c r="H20" s="75"/>
      <c r="I20" s="44">
        <v>43465</v>
      </c>
      <c r="J20" s="45">
        <f t="shared" si="0"/>
        <v>7.192</v>
      </c>
      <c r="K20" s="32">
        <f>VLOOKUP(I20,rf!$B$8:$C$1112,2,0)</f>
        <v>2.686</v>
      </c>
      <c r="L20" s="32">
        <f t="shared" si="1"/>
        <v>4.506</v>
      </c>
    </row>
    <row r="21" spans="2:12" ht="15">
      <c r="B21" s="44">
        <v>43810</v>
      </c>
      <c r="C21" s="45">
        <v>5.068</v>
      </c>
      <c r="E21" s="65" t="s">
        <v>11</v>
      </c>
      <c r="F21" s="62" t="s">
        <v>12</v>
      </c>
      <c r="G21" s="74" t="s">
        <v>13</v>
      </c>
      <c r="H21" s="75"/>
      <c r="I21" s="44">
        <v>43434</v>
      </c>
      <c r="J21" s="45">
        <f t="shared" si="0"/>
        <v>6.896</v>
      </c>
      <c r="K21" s="32">
        <f>VLOOKUP(I21,rf!$B$8:$C$1112,2,0)</f>
        <v>2.993</v>
      </c>
      <c r="L21" s="32">
        <f t="shared" si="1"/>
        <v>3.903</v>
      </c>
    </row>
    <row r="22" spans="2:12" ht="15">
      <c r="B22" s="44">
        <v>43809</v>
      </c>
      <c r="C22" s="45">
        <v>5.032</v>
      </c>
      <c r="H22" s="75"/>
      <c r="I22" s="44">
        <v>43404</v>
      </c>
      <c r="J22" s="45">
        <f t="shared" si="0"/>
        <v>6.816</v>
      </c>
      <c r="K22" s="32">
        <f>VLOOKUP(I22,rf!$B$8:$C$1112,2,0)</f>
        <v>3.149</v>
      </c>
      <c r="L22" s="32">
        <f t="shared" si="1"/>
        <v>3.667</v>
      </c>
    </row>
    <row r="23" spans="2:12" ht="15">
      <c r="B23" s="44">
        <v>43808</v>
      </c>
      <c r="C23" s="45">
        <v>5.022</v>
      </c>
      <c r="H23" s="75"/>
      <c r="I23" s="44">
        <v>43373</v>
      </c>
      <c r="J23" s="45">
        <f t="shared" si="0"/>
        <v>6.158</v>
      </c>
      <c r="K23" s="32">
        <f>VLOOKUP(I23,rf!$B$8:$C$1112,2,0)</f>
        <v>3.065</v>
      </c>
      <c r="L23" s="32">
        <f t="shared" si="1"/>
        <v>3.0930000000000004</v>
      </c>
    </row>
    <row r="24" spans="2:12" ht="15">
      <c r="B24" s="44">
        <v>43805</v>
      </c>
      <c r="C24" s="45">
        <v>5.12</v>
      </c>
      <c r="H24" s="75"/>
      <c r="I24" s="44">
        <v>43343</v>
      </c>
      <c r="J24" s="45">
        <f t="shared" si="0"/>
        <v>5.918</v>
      </c>
      <c r="K24" s="32">
        <f>VLOOKUP(I24,rf!$B$8:$C$1112,2,0)</f>
        <v>2.86</v>
      </c>
      <c r="L24" s="32">
        <f t="shared" si="1"/>
        <v>3.0580000000000003</v>
      </c>
    </row>
    <row r="25" spans="2:12" ht="15">
      <c r="B25" s="44">
        <v>43804</v>
      </c>
      <c r="C25" s="45">
        <v>5.067</v>
      </c>
      <c r="H25" s="75"/>
      <c r="I25" s="44">
        <v>43312</v>
      </c>
      <c r="J25" s="45">
        <f t="shared" si="0"/>
        <v>5.739</v>
      </c>
      <c r="K25" s="32">
        <f>VLOOKUP(I25,rf!$B$8:$C$1112,2,0)</f>
        <v>2.962</v>
      </c>
      <c r="L25" s="32">
        <f t="shared" si="1"/>
        <v>2.7769999999999997</v>
      </c>
    </row>
    <row r="26" spans="2:12" ht="15">
      <c r="B26" s="44">
        <v>43803</v>
      </c>
      <c r="C26" s="45">
        <v>5.094</v>
      </c>
      <c r="H26" s="75"/>
      <c r="I26" s="44">
        <v>43281</v>
      </c>
      <c r="J26" s="45">
        <f t="shared" si="0"/>
        <v>5.817</v>
      </c>
      <c r="K26" s="32">
        <f>VLOOKUP(I26,rf!$B$8:$C$1112,2,0)</f>
        <v>2.86</v>
      </c>
      <c r="L26" s="32">
        <f t="shared" si="1"/>
        <v>2.9570000000000003</v>
      </c>
    </row>
    <row r="27" spans="2:12" ht="15">
      <c r="B27" s="44">
        <v>43802</v>
      </c>
      <c r="C27" s="45">
        <v>5.068</v>
      </c>
      <c r="H27" s="75"/>
      <c r="I27" s="44">
        <v>43251</v>
      </c>
      <c r="J27" s="45">
        <f t="shared" si="0"/>
        <v>6.238</v>
      </c>
      <c r="K27" s="32">
        <f>VLOOKUP(I27,rf!$B$8:$C$1112,2,0)</f>
        <v>2.86</v>
      </c>
      <c r="L27" s="32">
        <f t="shared" si="1"/>
        <v>3.3780000000000006</v>
      </c>
    </row>
    <row r="28" spans="2:12" ht="15">
      <c r="B28" s="44">
        <v>43801</v>
      </c>
      <c r="C28" s="45">
        <v>5.053</v>
      </c>
      <c r="H28" s="75"/>
      <c r="I28" s="44">
        <v>43220</v>
      </c>
      <c r="J28" s="45">
        <f t="shared" si="0"/>
        <v>5.909</v>
      </c>
      <c r="K28" s="32">
        <f>VLOOKUP(I28,rf!$B$8:$C$1112,2,0)</f>
        <v>2.955</v>
      </c>
      <c r="L28" s="32">
        <f t="shared" si="1"/>
        <v>2.9539999999999997</v>
      </c>
    </row>
    <row r="29" spans="2:12" ht="15">
      <c r="B29" s="44">
        <v>43798</v>
      </c>
      <c r="C29" s="45">
        <v>5.049</v>
      </c>
      <c r="H29" s="75"/>
      <c r="I29" s="44">
        <v>43190</v>
      </c>
      <c r="J29" s="45">
        <f t="shared" si="0"/>
        <v>5.774</v>
      </c>
      <c r="K29" s="32">
        <f>VLOOKUP(I29,rf!$B$8:$C$1112,2,0)</f>
        <v>2.741</v>
      </c>
      <c r="L29" s="32">
        <f t="shared" si="1"/>
        <v>3.033</v>
      </c>
    </row>
    <row r="30" spans="2:12" ht="15">
      <c r="B30" s="44">
        <v>43796</v>
      </c>
      <c r="C30" s="45">
        <v>5.116</v>
      </c>
      <c r="H30" s="75"/>
      <c r="I30" s="44">
        <v>43159</v>
      </c>
      <c r="J30" s="45">
        <f t="shared" si="0"/>
        <v>5.611</v>
      </c>
      <c r="K30" s="32">
        <f>VLOOKUP(I30,rf!$B$8:$C$1112,2,0)</f>
        <v>2.864</v>
      </c>
      <c r="L30" s="32">
        <f t="shared" si="1"/>
        <v>2.747</v>
      </c>
    </row>
    <row r="31" spans="2:12" ht="15">
      <c r="B31" s="44">
        <v>43795</v>
      </c>
      <c r="C31" s="45">
        <v>5.103</v>
      </c>
      <c r="H31" s="75"/>
      <c r="I31" s="44">
        <v>43131</v>
      </c>
      <c r="J31" s="45">
        <f t="shared" si="0"/>
        <v>5.316</v>
      </c>
      <c r="K31" s="32">
        <f>VLOOKUP(I31,rf!$B$8:$C$1112,2,0)</f>
        <v>2.712</v>
      </c>
      <c r="L31" s="32">
        <f t="shared" si="1"/>
        <v>2.6039999999999996</v>
      </c>
    </row>
    <row r="32" spans="2:12" ht="15">
      <c r="B32" s="44">
        <v>43794</v>
      </c>
      <c r="C32" s="45">
        <v>5.061</v>
      </c>
      <c r="H32" s="75"/>
      <c r="I32" s="44">
        <v>43100</v>
      </c>
      <c r="J32" s="45">
        <f t="shared" si="0"/>
        <v>5.237</v>
      </c>
      <c r="K32" s="32">
        <f>VLOOKUP(I32,rf!$B$8:$C$1112,2,0)</f>
        <v>2.405</v>
      </c>
      <c r="L32" s="32">
        <f t="shared" si="1"/>
        <v>2.8320000000000003</v>
      </c>
    </row>
    <row r="33" spans="2:12" ht="15">
      <c r="B33" s="44">
        <v>43791</v>
      </c>
      <c r="C33" s="45">
        <v>5.179</v>
      </c>
      <c r="H33" s="75"/>
      <c r="I33" s="44">
        <v>43069</v>
      </c>
      <c r="J33" s="45">
        <f t="shared" si="0"/>
        <v>5.212</v>
      </c>
      <c r="K33" s="32">
        <f>VLOOKUP(I33,rf!$B$8:$C$1112,2,0)</f>
        <v>2.415</v>
      </c>
      <c r="L33" s="32">
        <f t="shared" si="1"/>
        <v>2.7969999999999997</v>
      </c>
    </row>
    <row r="34" spans="2:12" ht="15">
      <c r="B34" s="44">
        <v>43790</v>
      </c>
      <c r="C34" s="45">
        <v>5.306</v>
      </c>
      <c r="H34" s="75"/>
      <c r="I34" s="44">
        <v>43039</v>
      </c>
      <c r="J34" s="45">
        <f t="shared" si="0"/>
        <v>5.054</v>
      </c>
      <c r="K34" s="32">
        <f>VLOOKUP(I34,rf!$B$8:$C$1112,2,0)</f>
        <v>2.377</v>
      </c>
      <c r="L34" s="32">
        <f t="shared" si="1"/>
        <v>2.6770000000000005</v>
      </c>
    </row>
    <row r="35" spans="2:12" ht="15">
      <c r="B35" s="44">
        <v>43789</v>
      </c>
      <c r="C35" s="45">
        <v>5.318</v>
      </c>
      <c r="H35" s="75"/>
      <c r="I35" s="44">
        <v>43008</v>
      </c>
      <c r="J35" s="45">
        <f t="shared" si="0"/>
        <v>5.091</v>
      </c>
      <c r="K35" s="32">
        <f>VLOOKUP(I35,rf!$B$8:$C$1112,2,0)</f>
        <v>2.339</v>
      </c>
      <c r="L35" s="32">
        <f t="shared" si="1"/>
        <v>2.7520000000000002</v>
      </c>
    </row>
    <row r="36" spans="2:12" ht="15">
      <c r="B36" s="44">
        <v>43788</v>
      </c>
      <c r="C36" s="45">
        <v>5.264</v>
      </c>
      <c r="H36" s="75"/>
      <c r="I36" s="44">
        <v>42978</v>
      </c>
      <c r="J36" s="45">
        <f t="shared" si="0"/>
        <v>5.409</v>
      </c>
      <c r="K36" s="32">
        <f>VLOOKUP(I36,rf!$B$8:$C$1112,2,0)</f>
        <v>2.12</v>
      </c>
      <c r="L36" s="32">
        <f t="shared" si="1"/>
        <v>3.2889999999999997</v>
      </c>
    </row>
    <row r="37" spans="2:12" ht="15">
      <c r="B37" s="44">
        <v>43787</v>
      </c>
      <c r="C37" s="45">
        <v>5.237</v>
      </c>
      <c r="H37" s="75"/>
      <c r="I37" s="44">
        <v>42947</v>
      </c>
      <c r="J37" s="45">
        <f t="shared" si="0"/>
        <v>5.135</v>
      </c>
      <c r="K37" s="32">
        <f>VLOOKUP(I37,rf!$B$8:$C$1112,2,0)</f>
        <v>2.296</v>
      </c>
      <c r="L37" s="32">
        <f t="shared" si="1"/>
        <v>2.839</v>
      </c>
    </row>
    <row r="38" spans="2:12" ht="15">
      <c r="B38" s="44">
        <v>43784</v>
      </c>
      <c r="C38" s="45">
        <v>5.222</v>
      </c>
      <c r="H38" s="75"/>
      <c r="I38" s="44">
        <v>42916</v>
      </c>
      <c r="J38" s="45">
        <f t="shared" si="0"/>
        <v>5.172</v>
      </c>
      <c r="K38" s="32">
        <f>VLOOKUP(I38,rf!$B$8:$C$1112,2,0)</f>
        <v>2.304</v>
      </c>
      <c r="L38" s="32">
        <f t="shared" si="1"/>
        <v>2.868</v>
      </c>
    </row>
    <row r="39" spans="2:12" ht="15">
      <c r="B39" s="44">
        <v>43783</v>
      </c>
      <c r="C39" s="45">
        <v>5.244</v>
      </c>
      <c r="H39" s="75"/>
      <c r="I39" s="44">
        <v>42886</v>
      </c>
      <c r="J39" s="45">
        <f t="shared" si="0"/>
        <v>5.677</v>
      </c>
      <c r="K39" s="32">
        <f>VLOOKUP(I39,rf!$B$8:$C$1112,2,0)</f>
        <v>2.206</v>
      </c>
      <c r="L39" s="32">
        <f t="shared" si="1"/>
        <v>3.4709999999999996</v>
      </c>
    </row>
    <row r="40" spans="2:12" ht="15">
      <c r="B40" s="44">
        <v>43782</v>
      </c>
      <c r="C40" s="45">
        <v>5.249</v>
      </c>
      <c r="H40" s="75"/>
      <c r="I40" s="44">
        <v>42855</v>
      </c>
      <c r="J40" s="45">
        <f t="shared" si="0"/>
        <v>6.087</v>
      </c>
      <c r="K40" s="32">
        <f>VLOOKUP(I40,rf!$B$8:$C$1112,2,0)</f>
        <v>2.289</v>
      </c>
      <c r="L40" s="32">
        <f t="shared" si="1"/>
        <v>3.7979999999999996</v>
      </c>
    </row>
    <row r="41" spans="2:12" ht="15">
      <c r="B41" s="44">
        <v>43781</v>
      </c>
      <c r="C41" s="45">
        <v>5.16</v>
      </c>
      <c r="H41" s="75"/>
      <c r="I41" s="44">
        <v>42825</v>
      </c>
      <c r="J41" s="45">
        <f t="shared" si="0"/>
        <v>6.248</v>
      </c>
      <c r="K41" s="32">
        <f>VLOOKUP(I41,rf!$B$8:$C$1112,2,0)</f>
        <v>2.389</v>
      </c>
      <c r="L41" s="32">
        <f t="shared" si="1"/>
        <v>3.8590000000000004</v>
      </c>
    </row>
    <row r="42" spans="2:12" ht="15">
      <c r="B42" s="44">
        <v>43777</v>
      </c>
      <c r="C42" s="45">
        <v>5.187</v>
      </c>
      <c r="H42" s="75"/>
      <c r="I42" s="44">
        <v>42794</v>
      </c>
      <c r="J42" s="45">
        <f t="shared" si="0"/>
        <v>5.884</v>
      </c>
      <c r="K42" s="32">
        <f>VLOOKUP(I42,rf!$B$8:$C$1112,2,0)</f>
        <v>2.397</v>
      </c>
      <c r="L42" s="32">
        <f t="shared" si="1"/>
        <v>3.4870000000000005</v>
      </c>
    </row>
    <row r="43" spans="2:12" ht="15">
      <c r="B43" s="44">
        <v>43776</v>
      </c>
      <c r="C43" s="45">
        <v>5.184</v>
      </c>
      <c r="H43" s="75"/>
      <c r="I43" s="44">
        <v>42766</v>
      </c>
      <c r="J43" s="45">
        <f t="shared" si="0"/>
        <v>5.948</v>
      </c>
      <c r="K43" s="32">
        <f>VLOOKUP(I43,rf!$B$8:$C$1112,2,0)</f>
        <v>2.466</v>
      </c>
      <c r="L43" s="32">
        <f t="shared" si="1"/>
        <v>3.482</v>
      </c>
    </row>
    <row r="44" spans="2:12" ht="15">
      <c r="B44" s="44">
        <v>43775</v>
      </c>
      <c r="C44" s="45">
        <v>5.173</v>
      </c>
      <c r="H44" s="75"/>
      <c r="I44" s="44">
        <v>42735</v>
      </c>
      <c r="J44" s="45">
        <f t="shared" si="0"/>
        <v>6.138</v>
      </c>
      <c r="K44" s="32">
        <f>VLOOKUP(I44,rf!$B$8:$C$1112,2,0)</f>
        <v>2.446</v>
      </c>
      <c r="L44" s="32">
        <f t="shared" si="1"/>
        <v>3.6919999999999997</v>
      </c>
    </row>
    <row r="45" spans="2:12" ht="15">
      <c r="B45" s="44">
        <v>43774</v>
      </c>
      <c r="C45" s="45">
        <v>5.098</v>
      </c>
      <c r="H45" s="75"/>
      <c r="I45" s="44">
        <v>42704</v>
      </c>
      <c r="J45" s="45">
        <f t="shared" si="0"/>
        <v>6.329</v>
      </c>
      <c r="K45" s="32">
        <f>VLOOKUP(I45,rf!$B$8:$C$1112,2,0)</f>
        <v>2.39</v>
      </c>
      <c r="L45" s="32">
        <f t="shared" si="1"/>
        <v>3.9389999999999996</v>
      </c>
    </row>
    <row r="46" spans="2:12" ht="15">
      <c r="B46" s="44">
        <v>43773</v>
      </c>
      <c r="C46" s="45">
        <v>5.223</v>
      </c>
      <c r="H46" s="75"/>
      <c r="I46" s="44">
        <v>42674</v>
      </c>
      <c r="J46" s="45">
        <f t="shared" si="0"/>
        <v>5.893</v>
      </c>
      <c r="K46" s="32">
        <f>VLOOKUP(I46,rf!$B$8:$C$1112,2,0)</f>
        <v>1.825</v>
      </c>
      <c r="L46" s="32">
        <f t="shared" si="1"/>
        <v>4.068</v>
      </c>
    </row>
    <row r="47" spans="2:12" ht="15">
      <c r="B47" s="44">
        <v>43770</v>
      </c>
      <c r="C47" s="45">
        <v>5.206</v>
      </c>
      <c r="H47" s="75"/>
      <c r="I47" s="44">
        <v>42643</v>
      </c>
      <c r="J47" s="45">
        <f t="shared" si="0"/>
        <v>5.846</v>
      </c>
      <c r="K47" s="32">
        <f>VLOOKUP(I47,rf!$B$8:$C$1112,2,0)</f>
        <v>1.598</v>
      </c>
      <c r="L47" s="32">
        <f t="shared" si="1"/>
        <v>4.248</v>
      </c>
    </row>
    <row r="48" spans="2:12" ht="15">
      <c r="B48" s="44">
        <v>43769</v>
      </c>
      <c r="C48" s="45">
        <v>5.162</v>
      </c>
      <c r="H48" s="75"/>
      <c r="I48" s="44">
        <v>42613</v>
      </c>
      <c r="J48" s="45">
        <f t="shared" si="0"/>
        <v>5.868</v>
      </c>
      <c r="K48" s="32">
        <f>VLOOKUP(I48,rf!$B$8:$C$1112,2,0)</f>
        <v>1.578</v>
      </c>
      <c r="L48" s="32">
        <f t="shared" si="1"/>
        <v>4.29</v>
      </c>
    </row>
    <row r="49" spans="2:12" ht="15">
      <c r="B49" s="44">
        <v>43768</v>
      </c>
      <c r="C49" s="45">
        <v>5.2</v>
      </c>
      <c r="H49" s="75"/>
      <c r="I49" s="44">
        <v>42582</v>
      </c>
      <c r="J49" s="45">
        <f t="shared" si="0"/>
        <v>6.133</v>
      </c>
      <c r="K49" s="32">
        <f>VLOOKUP(I49,rf!$B$8:$C$1112,2,0)</f>
        <v>1.45</v>
      </c>
      <c r="L49" s="32">
        <f t="shared" si="1"/>
        <v>4.683</v>
      </c>
    </row>
    <row r="50" spans="2:12" ht="15">
      <c r="B50" s="44">
        <v>43767</v>
      </c>
      <c r="C50" s="45">
        <v>5.108</v>
      </c>
      <c r="H50" s="75"/>
      <c r="I50" s="44">
        <v>42551</v>
      </c>
      <c r="J50" s="45">
        <f t="shared" si="0"/>
        <v>6.414</v>
      </c>
      <c r="K50" s="32">
        <f>VLOOKUP(I50,rf!$B$8:$C$1112,2,0)</f>
        <v>1.475</v>
      </c>
      <c r="L50" s="32">
        <f t="shared" si="1"/>
        <v>4.939</v>
      </c>
    </row>
    <row r="51" spans="2:12" ht="15">
      <c r="B51" s="44">
        <v>43766</v>
      </c>
      <c r="C51" s="45">
        <v>5.021</v>
      </c>
      <c r="H51" s="75"/>
      <c r="I51" s="44">
        <v>42521</v>
      </c>
      <c r="J51" s="45">
        <f t="shared" si="0"/>
        <v>6.37</v>
      </c>
      <c r="K51" s="32">
        <f>VLOOKUP(I51,rf!$B$8:$C$1112,2,0)</f>
        <v>1.851</v>
      </c>
      <c r="L51" s="32">
        <f t="shared" si="1"/>
        <v>4.519</v>
      </c>
    </row>
    <row r="52" spans="2:12" ht="15">
      <c r="B52" s="44">
        <v>43763</v>
      </c>
      <c r="C52" s="45">
        <v>4.985</v>
      </c>
      <c r="H52" s="75"/>
      <c r="I52" s="44">
        <v>42490</v>
      </c>
      <c r="J52" s="45">
        <f t="shared" si="0"/>
        <v>6.482</v>
      </c>
      <c r="K52" s="32">
        <f>VLOOKUP(I52,rf!$B$8:$C$1112,2,0)</f>
        <v>1.835</v>
      </c>
      <c r="L52" s="32">
        <f t="shared" si="1"/>
        <v>4.647</v>
      </c>
    </row>
    <row r="53" spans="2:12" ht="15">
      <c r="B53" s="44">
        <v>43762</v>
      </c>
      <c r="C53" s="45">
        <v>5.015</v>
      </c>
      <c r="H53" s="75"/>
      <c r="I53" s="44">
        <v>42460</v>
      </c>
      <c r="J53" s="45">
        <f t="shared" si="0"/>
        <v>7.042</v>
      </c>
      <c r="K53" s="32">
        <f>VLOOKUP(I53,rf!$B$8:$C$1112,2,0)</f>
        <v>1.77</v>
      </c>
      <c r="L53" s="32">
        <f t="shared" si="1"/>
        <v>5.272</v>
      </c>
    </row>
    <row r="54" spans="2:12" ht="15">
      <c r="B54" s="44">
        <v>43761</v>
      </c>
      <c r="C54" s="45">
        <v>4.994</v>
      </c>
      <c r="H54" s="75"/>
      <c r="I54" s="44">
        <v>42429</v>
      </c>
      <c r="J54" s="45">
        <f t="shared" si="0"/>
        <v>7.691</v>
      </c>
      <c r="K54" s="32">
        <f>VLOOKUP(I54,rf!$B$8:$C$1112,2,0)</f>
        <v>1.738</v>
      </c>
      <c r="L54" s="32">
        <f t="shared" si="1"/>
        <v>5.952999999999999</v>
      </c>
    </row>
    <row r="55" spans="2:12" ht="15">
      <c r="B55" s="44">
        <v>43760</v>
      </c>
      <c r="C55" s="45">
        <v>5.012</v>
      </c>
      <c r="H55" s="75"/>
      <c r="I55" s="44">
        <v>42400</v>
      </c>
      <c r="J55" s="45">
        <f t="shared" si="0"/>
        <v>8.087</v>
      </c>
      <c r="K55" s="32">
        <f>VLOOKUP(I55,rf!$B$8:$C$1112,2,0)</f>
        <v>1.923</v>
      </c>
      <c r="L55" s="32">
        <f t="shared" si="1"/>
        <v>6.164</v>
      </c>
    </row>
    <row r="56" spans="2:12" ht="15">
      <c r="B56" s="44">
        <v>43759</v>
      </c>
      <c r="C56" s="45">
        <v>5.088</v>
      </c>
      <c r="H56" s="75"/>
      <c r="I56" s="44">
        <v>42369</v>
      </c>
      <c r="J56" s="45">
        <f t="shared" si="0"/>
        <v>7.972</v>
      </c>
      <c r="K56" s="32">
        <f>VLOOKUP(I56,rf!$B$8:$C$1112,2,0)</f>
        <v>2.269</v>
      </c>
      <c r="L56" s="32">
        <f t="shared" si="1"/>
        <v>5.703</v>
      </c>
    </row>
    <row r="57" spans="2:12" ht="15">
      <c r="B57" s="44">
        <v>43756</v>
      </c>
      <c r="C57" s="45">
        <v>5.097</v>
      </c>
      <c r="H57" s="75"/>
      <c r="I57" s="44">
        <v>42338</v>
      </c>
      <c r="J57" s="45">
        <f t="shared" si="0"/>
        <v>7.599</v>
      </c>
      <c r="K57" s="32">
        <f>VLOOKUP(I57,rf!$B$8:$C$1112,2,0)</f>
        <v>2.208</v>
      </c>
      <c r="L57" s="32">
        <f t="shared" si="1"/>
        <v>5.391</v>
      </c>
    </row>
    <row r="58" spans="2:12" ht="15">
      <c r="B58" s="44">
        <v>43755</v>
      </c>
      <c r="C58" s="45">
        <v>5.132</v>
      </c>
      <c r="H58" s="75"/>
      <c r="I58" s="44">
        <v>42308</v>
      </c>
      <c r="J58" s="45">
        <f t="shared" si="0"/>
        <v>6.989</v>
      </c>
      <c r="K58" s="32">
        <f>VLOOKUP(I58,rf!$B$8:$C$1112,2,0)</f>
        <v>2.146</v>
      </c>
      <c r="L58" s="32">
        <f t="shared" si="1"/>
        <v>4.843</v>
      </c>
    </row>
    <row r="59" spans="2:12" ht="15">
      <c r="B59" s="44">
        <v>43754</v>
      </c>
      <c r="C59" s="45">
        <v>5.1</v>
      </c>
      <c r="H59" s="75"/>
      <c r="I59" s="44">
        <v>42277</v>
      </c>
      <c r="J59" s="45">
        <f t="shared" si="0"/>
        <v>7.673</v>
      </c>
      <c r="K59" s="32">
        <f>VLOOKUP(I59,rf!$B$8:$C$1112,2,0)</f>
        <v>2.035</v>
      </c>
      <c r="L59" s="32">
        <f t="shared" si="1"/>
        <v>5.638</v>
      </c>
    </row>
    <row r="60" spans="2:12" ht="15">
      <c r="B60" s="44">
        <v>43753</v>
      </c>
      <c r="C60" s="45">
        <v>5.039</v>
      </c>
      <c r="H60" s="75"/>
      <c r="I60" s="44">
        <v>42247</v>
      </c>
      <c r="J60" s="45">
        <f t="shared" si="0"/>
        <v>6.961</v>
      </c>
      <c r="K60" s="32">
        <f>VLOOKUP(I60,rf!$B$8:$C$1112,2,0)</f>
        <v>2.214</v>
      </c>
      <c r="L60" s="32">
        <f t="shared" si="1"/>
        <v>4.747</v>
      </c>
    </row>
    <row r="61" spans="2:12" ht="15">
      <c r="B61" s="44">
        <v>43749</v>
      </c>
      <c r="C61" s="45">
        <v>5.119</v>
      </c>
      <c r="H61" s="75"/>
      <c r="I61" s="44">
        <v>42216</v>
      </c>
      <c r="J61" s="45">
        <f t="shared" si="0"/>
        <v>6.411</v>
      </c>
      <c r="K61" s="32">
        <f>VLOOKUP(I61,rf!$B$8:$C$1112,2,0)</f>
        <v>2.187</v>
      </c>
      <c r="L61" s="32">
        <f t="shared" si="1"/>
        <v>4.224</v>
      </c>
    </row>
    <row r="62" spans="2:12" ht="15">
      <c r="B62" s="44">
        <v>43748</v>
      </c>
      <c r="C62" s="45">
        <v>5.264</v>
      </c>
      <c r="H62" s="75"/>
      <c r="I62" s="44">
        <v>42185</v>
      </c>
      <c r="J62" s="45">
        <f t="shared" si="0"/>
        <v>6.609</v>
      </c>
      <c r="K62" s="32">
        <f>VLOOKUP(I62,rf!$B$8:$C$1112,2,0)</f>
        <v>2.349</v>
      </c>
      <c r="L62" s="32">
        <f t="shared" si="1"/>
        <v>4.26</v>
      </c>
    </row>
    <row r="63" spans="2:12" ht="15">
      <c r="B63" s="44">
        <v>43747</v>
      </c>
      <c r="C63" s="45">
        <v>5.245</v>
      </c>
      <c r="H63" s="75"/>
      <c r="I63" s="44">
        <v>42155</v>
      </c>
      <c r="J63" s="45">
        <f t="shared" si="0"/>
        <v>5.972</v>
      </c>
      <c r="K63" s="32">
        <f>VLOOKUP(I63,rf!$B$8:$C$1112,2,0)</f>
        <v>2.123</v>
      </c>
      <c r="L63" s="32">
        <f t="shared" si="1"/>
        <v>3.849</v>
      </c>
    </row>
    <row r="64" spans="2:12" ht="15">
      <c r="B64" s="44">
        <v>43746</v>
      </c>
      <c r="C64" s="45">
        <v>5.292</v>
      </c>
      <c r="H64" s="75"/>
      <c r="I64" s="44">
        <v>42124</v>
      </c>
      <c r="J64" s="45">
        <f t="shared" si="0"/>
        <v>5.735</v>
      </c>
      <c r="K64" s="32">
        <f>VLOOKUP(I64,rf!$B$8:$C$1112,2,0)</f>
        <v>2.035</v>
      </c>
      <c r="L64" s="32">
        <f t="shared" si="1"/>
        <v>3.7</v>
      </c>
    </row>
    <row r="65" spans="2:12" ht="15">
      <c r="B65" s="44">
        <v>43745</v>
      </c>
      <c r="C65" s="45">
        <v>5.271</v>
      </c>
      <c r="H65" s="75"/>
      <c r="I65" s="44">
        <v>42094</v>
      </c>
      <c r="J65" s="45">
        <f t="shared" si="0"/>
        <v>4.381</v>
      </c>
      <c r="K65" s="32">
        <f>VLOOKUP(I65,rf!$B$8:$C$1112,2,0)</f>
        <v>1.927</v>
      </c>
      <c r="L65" s="32">
        <f t="shared" si="1"/>
        <v>2.454</v>
      </c>
    </row>
    <row r="66" spans="2:12" ht="15">
      <c r="B66" s="44">
        <v>43742</v>
      </c>
      <c r="C66" s="45">
        <v>5.275</v>
      </c>
      <c r="H66" s="75"/>
      <c r="I66" s="44">
        <v>42063</v>
      </c>
      <c r="J66" s="45">
        <f t="shared" si="0"/>
        <v>4.322</v>
      </c>
      <c r="K66" s="32">
        <f>VLOOKUP(I66,rf!$B$8:$C$1112,2,0)</f>
        <v>1.996</v>
      </c>
      <c r="L66" s="32">
        <f t="shared" si="1"/>
        <v>2.326</v>
      </c>
    </row>
    <row r="67" spans="2:12" ht="15">
      <c r="B67" s="44">
        <v>43741</v>
      </c>
      <c r="C67" s="45">
        <v>5.276</v>
      </c>
      <c r="H67" s="75"/>
      <c r="I67" s="44">
        <v>42035</v>
      </c>
      <c r="J67" s="45">
        <f t="shared" si="0"/>
        <v>4.538</v>
      </c>
      <c r="K67" s="32">
        <f>VLOOKUP(I67,rf!$B$8:$C$1112,2,0)</f>
        <v>1.639</v>
      </c>
      <c r="L67" s="32">
        <f t="shared" si="1"/>
        <v>2.899</v>
      </c>
    </row>
    <row r="68" spans="2:12" ht="15">
      <c r="B68" s="44">
        <v>43740</v>
      </c>
      <c r="C68" s="45">
        <v>5.289</v>
      </c>
      <c r="H68" s="75"/>
      <c r="I68" s="44">
        <v>42004</v>
      </c>
      <c r="J68" s="45">
        <f t="shared" si="0"/>
        <v>4.677</v>
      </c>
      <c r="K68" s="32">
        <f>VLOOKUP(I68,rf!$B$8:$C$1112,2,0)</f>
        <v>2.17</v>
      </c>
      <c r="L68" s="32">
        <f t="shared" si="1"/>
        <v>2.5069999999999997</v>
      </c>
    </row>
    <row r="69" spans="2:12" ht="15">
      <c r="B69" s="44">
        <v>43739</v>
      </c>
      <c r="C69" s="45">
        <v>5.251</v>
      </c>
      <c r="H69" s="75"/>
      <c r="I69" s="44">
        <v>41973</v>
      </c>
      <c r="J69" s="45">
        <f t="shared" si="0"/>
        <v>4.713</v>
      </c>
      <c r="K69" s="32">
        <f>VLOOKUP(I69,rf!$B$8:$C$1112,2,0)</f>
        <v>2.173</v>
      </c>
      <c r="L69" s="32">
        <f t="shared" si="1"/>
        <v>2.54</v>
      </c>
    </row>
    <row r="70" spans="2:12" ht="15">
      <c r="B70" s="44">
        <v>43738</v>
      </c>
      <c r="C70" s="45">
        <v>5.283</v>
      </c>
      <c r="H70" s="75"/>
      <c r="I70" s="44">
        <v>41943</v>
      </c>
      <c r="J70" s="45">
        <f t="shared" si="0"/>
        <v>4.654</v>
      </c>
      <c r="K70" s="32">
        <f>VLOOKUP(I70,rf!$B$8:$C$1112,2,0)</f>
        <v>2.335</v>
      </c>
      <c r="L70" s="32">
        <f t="shared" si="1"/>
        <v>2.319</v>
      </c>
    </row>
    <row r="71" spans="2:12" ht="15">
      <c r="B71" s="44">
        <v>43735</v>
      </c>
      <c r="C71" s="45">
        <v>5.292</v>
      </c>
      <c r="H71" s="75"/>
      <c r="I71" s="44">
        <v>41912</v>
      </c>
      <c r="J71" s="45">
        <f t="shared" si="0"/>
        <v>4.985</v>
      </c>
      <c r="K71" s="32">
        <f>VLOOKUP(I71,rf!$B$8:$C$1112,2,0)</f>
        <v>2.495</v>
      </c>
      <c r="L71" s="32">
        <f t="shared" si="1"/>
        <v>2.49</v>
      </c>
    </row>
    <row r="72" spans="2:12" ht="15">
      <c r="B72" s="44">
        <v>43734</v>
      </c>
      <c r="C72" s="45">
        <v>5.236</v>
      </c>
      <c r="H72" s="75"/>
      <c r="I72" s="44">
        <v>41882</v>
      </c>
      <c r="J72" s="45">
        <f t="shared" si="0"/>
        <v>4.594</v>
      </c>
      <c r="K72" s="32">
        <f>VLOOKUP(I72,rf!$B$8:$C$1112,2,0)</f>
        <v>2.345</v>
      </c>
      <c r="L72" s="32">
        <f t="shared" si="1"/>
        <v>2.249</v>
      </c>
    </row>
    <row r="73" spans="2:12" ht="15">
      <c r="B73" s="44">
        <v>43733</v>
      </c>
      <c r="C73" s="45">
        <v>5.256</v>
      </c>
      <c r="H73" s="75"/>
      <c r="I73" s="44">
        <v>41851</v>
      </c>
      <c r="J73" s="45">
        <f aca="true" t="shared" si="2" ref="J73:J79">_xlfn.IFERROR(_xlfn.IFERROR(VLOOKUP(I73,$B$8:$C$1584,2,0),VLOOKUP(I73-1,$B$8:$C$1584,2,0)),VLOOKUP(I73-2,$B$8:$C$1584,2,0))</f>
        <v>4.871</v>
      </c>
      <c r="K73" s="32">
        <f>VLOOKUP(I73,rf!$B$8:$C$1112,2,0)</f>
        <v>2.562</v>
      </c>
      <c r="L73" s="32">
        <f aca="true" t="shared" si="3" ref="L73:L79">J73-K73</f>
        <v>2.3090000000000006</v>
      </c>
    </row>
    <row r="74" spans="2:12" ht="15">
      <c r="B74" s="44">
        <v>43732</v>
      </c>
      <c r="C74" s="45">
        <v>5.272</v>
      </c>
      <c r="H74" s="75"/>
      <c r="I74" s="44">
        <v>41820</v>
      </c>
      <c r="J74" s="45">
        <f t="shared" si="2"/>
        <v>4.614</v>
      </c>
      <c r="K74" s="32">
        <f>VLOOKUP(I74,rf!$B$8:$C$1112,2,0)</f>
        <v>2.532</v>
      </c>
      <c r="L74" s="32">
        <f t="shared" si="3"/>
        <v>2.082</v>
      </c>
    </row>
    <row r="75" spans="2:12" ht="15">
      <c r="B75" s="44">
        <v>43731</v>
      </c>
      <c r="C75" s="45">
        <v>5.246</v>
      </c>
      <c r="H75" s="75"/>
      <c r="I75" s="44">
        <v>41790</v>
      </c>
      <c r="J75" s="45">
        <f t="shared" si="2"/>
        <v>4.624</v>
      </c>
      <c r="K75" s="32">
        <f>VLOOKUP(I75,rf!$B$8:$C$1112,2,0)</f>
        <v>2.475</v>
      </c>
      <c r="L75" s="32">
        <f t="shared" si="3"/>
        <v>2.1489999999999996</v>
      </c>
    </row>
    <row r="76" spans="2:12" ht="15">
      <c r="B76" s="44">
        <v>43728</v>
      </c>
      <c r="C76" s="45">
        <v>5.358</v>
      </c>
      <c r="H76" s="75"/>
      <c r="I76" s="44">
        <v>41759</v>
      </c>
      <c r="J76" s="45">
        <f t="shared" si="2"/>
        <v>5.088</v>
      </c>
      <c r="K76" s="32">
        <f>VLOOKUP(I76,rf!$B$8:$C$1112,2,0)</f>
        <v>2.646</v>
      </c>
      <c r="L76" s="32">
        <f t="shared" si="3"/>
        <v>2.442</v>
      </c>
    </row>
    <row r="77" spans="2:12" ht="15">
      <c r="B77" s="44">
        <v>43727</v>
      </c>
      <c r="C77" s="45">
        <v>5.381</v>
      </c>
      <c r="H77" s="75"/>
      <c r="I77" s="44">
        <v>41729</v>
      </c>
      <c r="J77" s="45">
        <f t="shared" si="2"/>
        <v>5.321</v>
      </c>
      <c r="K77" s="32">
        <f>VLOOKUP(I77,rf!$B$8:$C$1112,2,0)</f>
        <v>2.719</v>
      </c>
      <c r="L77" s="32">
        <f t="shared" si="3"/>
        <v>2.602</v>
      </c>
    </row>
    <row r="78" spans="2:12" ht="15">
      <c r="B78" s="44">
        <v>43726</v>
      </c>
      <c r="C78" s="45">
        <v>5.341</v>
      </c>
      <c r="H78" s="75"/>
      <c r="I78" s="44">
        <v>41698</v>
      </c>
      <c r="J78" s="45">
        <f t="shared" si="2"/>
        <v>5.11</v>
      </c>
      <c r="K78" s="32">
        <f>VLOOKUP(I78,rf!$B$8:$C$1112,2,0)</f>
        <v>2.649</v>
      </c>
      <c r="L78" s="32">
        <f t="shared" si="3"/>
        <v>2.4610000000000003</v>
      </c>
    </row>
    <row r="79" spans="2:12" ht="15">
      <c r="B79" s="44">
        <v>43725</v>
      </c>
      <c r="C79" s="45">
        <v>5.381</v>
      </c>
      <c r="H79" s="75"/>
      <c r="I79" s="44">
        <v>41670</v>
      </c>
      <c r="J79" s="45">
        <f t="shared" si="2"/>
        <v>5.225</v>
      </c>
      <c r="K79" s="100">
        <f>VLOOKUP(I79,rf!$B$8:$C$1112,2,0)</f>
        <v>2.644</v>
      </c>
      <c r="L79" s="100">
        <f t="shared" si="3"/>
        <v>2.5809999999999995</v>
      </c>
    </row>
    <row r="80" spans="2:12" ht="15">
      <c r="B80" s="44">
        <v>43724</v>
      </c>
      <c r="C80" s="45">
        <v>5.35</v>
      </c>
      <c r="H80" s="75"/>
      <c r="I80" s="76"/>
      <c r="J80" s="76"/>
      <c r="K80" s="77"/>
      <c r="L80" s="77"/>
    </row>
    <row r="81" spans="2:12" ht="15">
      <c r="B81" s="44">
        <v>43721</v>
      </c>
      <c r="C81" s="45">
        <v>5.371</v>
      </c>
      <c r="H81" s="75"/>
      <c r="I81" s="77"/>
      <c r="J81" s="77"/>
      <c r="K81" s="77"/>
      <c r="L81" s="77"/>
    </row>
    <row r="82" spans="2:12" ht="15">
      <c r="B82" s="44">
        <v>43720</v>
      </c>
      <c r="C82" s="45">
        <v>5.325</v>
      </c>
      <c r="H82" s="75"/>
      <c r="I82" s="77"/>
      <c r="J82" s="77"/>
      <c r="K82" s="77"/>
      <c r="L82" s="77"/>
    </row>
    <row r="83" spans="2:12" ht="15">
      <c r="B83" s="44">
        <v>43719</v>
      </c>
      <c r="C83" s="45">
        <v>5.284</v>
      </c>
      <c r="H83" s="75"/>
      <c r="I83"/>
      <c r="J83"/>
      <c r="K83"/>
      <c r="L83"/>
    </row>
    <row r="84" spans="2:12" ht="15">
      <c r="B84" s="44">
        <v>43718</v>
      </c>
      <c r="C84" s="45">
        <v>5.229</v>
      </c>
      <c r="H84" s="75"/>
      <c r="I84"/>
      <c r="J84"/>
      <c r="K84"/>
      <c r="L84"/>
    </row>
    <row r="85" spans="2:12" ht="15">
      <c r="B85" s="44">
        <v>43717</v>
      </c>
      <c r="C85" s="45">
        <v>5.271</v>
      </c>
      <c r="H85" s="75"/>
      <c r="I85" s="77"/>
      <c r="J85" s="77"/>
      <c r="K85" s="77"/>
      <c r="L85" s="77"/>
    </row>
    <row r="86" spans="2:12" ht="15">
      <c r="B86" s="44">
        <v>43714</v>
      </c>
      <c r="C86" s="45">
        <v>5.242</v>
      </c>
      <c r="H86" s="75"/>
      <c r="I86" s="77"/>
      <c r="J86" s="77"/>
      <c r="K86" s="77"/>
      <c r="L86" s="77"/>
    </row>
    <row r="87" spans="2:12" ht="15">
      <c r="B87" s="44">
        <v>43713</v>
      </c>
      <c r="C87" s="45">
        <v>5.302</v>
      </c>
      <c r="H87" s="75"/>
      <c r="I87" s="77"/>
      <c r="J87" s="77"/>
      <c r="K87" s="77"/>
      <c r="L87" s="77"/>
    </row>
    <row r="88" spans="2:12" ht="15">
      <c r="B88" s="44">
        <v>43712</v>
      </c>
      <c r="C88" s="45">
        <v>5.311</v>
      </c>
      <c r="H88" s="75"/>
      <c r="I88" s="77"/>
      <c r="J88" s="77"/>
      <c r="K88" s="77"/>
      <c r="L88" s="77"/>
    </row>
    <row r="89" spans="2:12" ht="15">
      <c r="B89" s="44">
        <v>43711</v>
      </c>
      <c r="C89" s="45">
        <v>5.359</v>
      </c>
      <c r="H89" s="75"/>
      <c r="I89" s="77"/>
      <c r="J89" s="77"/>
      <c r="K89" s="77"/>
      <c r="L89" s="77"/>
    </row>
    <row r="90" spans="2:8" ht="15">
      <c r="B90" s="44">
        <v>43707</v>
      </c>
      <c r="C90" s="45">
        <v>5.315</v>
      </c>
      <c r="H90" s="75"/>
    </row>
    <row r="91" spans="2:8" ht="15">
      <c r="B91" s="44">
        <v>43706</v>
      </c>
      <c r="C91" s="45">
        <v>5.259</v>
      </c>
      <c r="H91" s="75"/>
    </row>
    <row r="92" spans="2:8" ht="15">
      <c r="B92" s="44">
        <v>43705</v>
      </c>
      <c r="C92" s="45">
        <v>5.371</v>
      </c>
      <c r="H92" s="75"/>
    </row>
    <row r="93" spans="2:8" ht="15">
      <c r="B93" s="44">
        <v>43704</v>
      </c>
      <c r="C93" s="45">
        <v>5.403</v>
      </c>
      <c r="H93" s="75"/>
    </row>
    <row r="94" spans="2:8" ht="15">
      <c r="B94" s="44">
        <v>43703</v>
      </c>
      <c r="C94" s="45">
        <v>5.42</v>
      </c>
      <c r="H94" s="75"/>
    </row>
    <row r="95" spans="2:8" ht="15">
      <c r="B95" s="44">
        <v>43700</v>
      </c>
      <c r="C95" s="45">
        <v>5.415</v>
      </c>
      <c r="H95" s="75"/>
    </row>
    <row r="96" spans="2:8" ht="15">
      <c r="B96" s="44">
        <v>43699</v>
      </c>
      <c r="C96" s="45">
        <v>5.439</v>
      </c>
      <c r="H96" s="75"/>
    </row>
    <row r="97" spans="2:8" ht="15">
      <c r="B97" s="44">
        <v>43698</v>
      </c>
      <c r="C97" s="45">
        <v>5.465</v>
      </c>
      <c r="H97" s="75"/>
    </row>
    <row r="98" spans="2:8" ht="15">
      <c r="B98" s="44">
        <v>43697</v>
      </c>
      <c r="C98" s="45">
        <v>5.541</v>
      </c>
      <c r="H98" s="75"/>
    </row>
    <row r="99" spans="2:8" ht="15">
      <c r="B99" s="44">
        <v>43696</v>
      </c>
      <c r="C99" s="45">
        <v>5.529</v>
      </c>
      <c r="H99" s="75"/>
    </row>
    <row r="100" spans="2:8" ht="15">
      <c r="B100" s="44">
        <v>43693</v>
      </c>
      <c r="C100" s="45">
        <v>5.562</v>
      </c>
      <c r="H100" s="75"/>
    </row>
    <row r="101" spans="2:8" ht="15">
      <c r="B101" s="44">
        <v>43692</v>
      </c>
      <c r="C101" s="45">
        <v>5.595</v>
      </c>
      <c r="H101" s="75"/>
    </row>
    <row r="102" spans="2:8" ht="15">
      <c r="B102" s="44">
        <v>43691</v>
      </c>
      <c r="C102" s="45">
        <v>5.618</v>
      </c>
      <c r="H102" s="75"/>
    </row>
    <row r="103" spans="2:8" ht="15">
      <c r="B103" s="44">
        <v>43690</v>
      </c>
      <c r="C103" s="45">
        <v>5.534</v>
      </c>
      <c r="H103" s="75"/>
    </row>
    <row r="104" spans="2:8" ht="15">
      <c r="B104" s="44">
        <v>43689</v>
      </c>
      <c r="C104" s="45">
        <v>5.649</v>
      </c>
      <c r="H104" s="75"/>
    </row>
    <row r="105" spans="2:8" ht="15">
      <c r="B105" s="44">
        <v>43686</v>
      </c>
      <c r="C105" s="45">
        <v>5.623</v>
      </c>
      <c r="H105" s="75"/>
    </row>
    <row r="106" spans="2:8" ht="15">
      <c r="B106" s="44">
        <v>43685</v>
      </c>
      <c r="C106" s="45">
        <v>5.737</v>
      </c>
      <c r="H106" s="75"/>
    </row>
    <row r="107" spans="2:8" ht="15">
      <c r="B107" s="44">
        <v>43684</v>
      </c>
      <c r="C107" s="45">
        <v>5.76</v>
      </c>
      <c r="H107" s="75"/>
    </row>
    <row r="108" spans="2:8" ht="15">
      <c r="B108" s="44">
        <v>43683</v>
      </c>
      <c r="C108" s="45">
        <v>5.8</v>
      </c>
      <c r="H108" s="75"/>
    </row>
    <row r="109" spans="2:8" ht="15">
      <c r="B109" s="44">
        <v>43682</v>
      </c>
      <c r="C109" s="45">
        <v>5.754</v>
      </c>
      <c r="H109" s="75"/>
    </row>
    <row r="110" spans="2:8" ht="15">
      <c r="B110" s="44">
        <v>43679</v>
      </c>
      <c r="C110" s="45">
        <v>5.563</v>
      </c>
      <c r="H110" s="75"/>
    </row>
    <row r="111" spans="2:8" ht="15">
      <c r="B111" s="44">
        <v>43678</v>
      </c>
      <c r="C111" s="45">
        <v>5.487</v>
      </c>
      <c r="H111" s="75"/>
    </row>
    <row r="112" spans="2:3" ht="15">
      <c r="B112" s="44">
        <v>43677</v>
      </c>
      <c r="C112" s="45">
        <v>5.527</v>
      </c>
    </row>
    <row r="113" spans="2:3" ht="15">
      <c r="B113" s="44">
        <v>43676</v>
      </c>
      <c r="C113" s="45">
        <v>5.559</v>
      </c>
    </row>
    <row r="114" spans="2:3" ht="15">
      <c r="B114" s="44">
        <v>43675</v>
      </c>
      <c r="C114" s="45">
        <v>5.53</v>
      </c>
    </row>
    <row r="115" spans="2:3" ht="15">
      <c r="B115" s="44">
        <v>43672</v>
      </c>
      <c r="C115" s="45">
        <v>5.537</v>
      </c>
    </row>
    <row r="116" spans="2:3" ht="15">
      <c r="B116" s="44">
        <v>43671</v>
      </c>
      <c r="C116" s="45">
        <v>5.597</v>
      </c>
    </row>
    <row r="117" spans="2:3" ht="15">
      <c r="B117" s="44">
        <v>43670</v>
      </c>
      <c r="C117" s="45">
        <v>5.595</v>
      </c>
    </row>
    <row r="118" spans="2:3" ht="15">
      <c r="B118" s="44">
        <v>43669</v>
      </c>
      <c r="C118" s="45">
        <v>5.614</v>
      </c>
    </row>
    <row r="119" spans="2:3" ht="15">
      <c r="B119" s="44">
        <v>43668</v>
      </c>
      <c r="C119" s="45">
        <v>5.674</v>
      </c>
    </row>
    <row r="120" spans="2:3" ht="15">
      <c r="B120" s="44">
        <v>43665</v>
      </c>
      <c r="C120" s="45">
        <v>5.66</v>
      </c>
    </row>
    <row r="121" spans="2:3" ht="15">
      <c r="B121" s="44">
        <v>43664</v>
      </c>
      <c r="C121" s="45">
        <v>5.627</v>
      </c>
    </row>
    <row r="122" spans="2:3" ht="15">
      <c r="B122" s="44">
        <v>43663</v>
      </c>
      <c r="C122" s="45">
        <v>5.599</v>
      </c>
    </row>
    <row r="123" spans="2:3" ht="15">
      <c r="B123" s="44">
        <v>43662</v>
      </c>
      <c r="C123" s="45">
        <v>5.519</v>
      </c>
    </row>
    <row r="124" spans="2:3" ht="15">
      <c r="B124" s="44">
        <v>43661</v>
      </c>
      <c r="C124" s="45">
        <v>5.492</v>
      </c>
    </row>
    <row r="125" spans="2:3" ht="15">
      <c r="B125" s="44">
        <v>43658</v>
      </c>
      <c r="C125" s="45">
        <v>5.531</v>
      </c>
    </row>
    <row r="126" spans="2:3" ht="15">
      <c r="B126" s="44">
        <v>43657</v>
      </c>
      <c r="C126" s="45">
        <v>5.504</v>
      </c>
    </row>
    <row r="127" spans="2:3" ht="15">
      <c r="B127" s="44">
        <v>43656</v>
      </c>
      <c r="C127" s="45">
        <v>5.496</v>
      </c>
    </row>
    <row r="128" spans="2:3" ht="15">
      <c r="B128" s="44">
        <v>43655</v>
      </c>
      <c r="C128" s="45">
        <v>5.536</v>
      </c>
    </row>
    <row r="129" spans="2:3" ht="15">
      <c r="B129" s="44">
        <v>43654</v>
      </c>
      <c r="C129" s="45">
        <v>5.505</v>
      </c>
    </row>
    <row r="130" spans="2:3" ht="15">
      <c r="B130" s="44">
        <v>43651</v>
      </c>
      <c r="C130" s="45">
        <v>5.373</v>
      </c>
    </row>
    <row r="131" spans="2:3" ht="15">
      <c r="B131" s="44">
        <v>43649</v>
      </c>
      <c r="C131" s="45">
        <v>5.376</v>
      </c>
    </row>
    <row r="132" spans="2:3" ht="15">
      <c r="B132" s="44">
        <v>43648</v>
      </c>
      <c r="C132" s="45">
        <v>5.389</v>
      </c>
    </row>
    <row r="133" spans="2:3" ht="15">
      <c r="B133" s="44">
        <v>43647</v>
      </c>
      <c r="C133" s="45">
        <v>5.372</v>
      </c>
    </row>
    <row r="134" spans="2:3" ht="15">
      <c r="B134" s="44">
        <v>43644</v>
      </c>
      <c r="C134" s="45">
        <v>5.428</v>
      </c>
    </row>
    <row r="135" spans="2:3" ht="15">
      <c r="B135" s="44">
        <v>43643</v>
      </c>
      <c r="C135" s="45">
        <v>5.427</v>
      </c>
    </row>
    <row r="136" spans="2:3" ht="15">
      <c r="B136" s="44">
        <v>43642</v>
      </c>
      <c r="C136" s="45">
        <v>5.461</v>
      </c>
    </row>
    <row r="137" spans="2:3" ht="15">
      <c r="B137" s="44">
        <v>43641</v>
      </c>
      <c r="C137" s="45">
        <v>5.463</v>
      </c>
    </row>
    <row r="138" spans="2:3" ht="15">
      <c r="B138" s="44">
        <v>43640</v>
      </c>
      <c r="C138" s="45">
        <v>5.431</v>
      </c>
    </row>
    <row r="139" spans="2:3" ht="15">
      <c r="B139" s="44">
        <v>43637</v>
      </c>
      <c r="C139" s="45">
        <v>5.436</v>
      </c>
    </row>
    <row r="140" spans="2:3" ht="15">
      <c r="B140" s="44">
        <v>43636</v>
      </c>
      <c r="C140" s="45">
        <v>5.469</v>
      </c>
    </row>
    <row r="141" spans="2:3" ht="15">
      <c r="B141" s="44">
        <v>43635</v>
      </c>
      <c r="C141" s="45">
        <v>5.587</v>
      </c>
    </row>
    <row r="142" spans="2:3" ht="15">
      <c r="B142" s="44">
        <v>43634</v>
      </c>
      <c r="C142" s="45">
        <v>5.604</v>
      </c>
    </row>
    <row r="143" spans="2:3" ht="15">
      <c r="B143" s="44">
        <v>43633</v>
      </c>
      <c r="C143" s="45">
        <v>5.689</v>
      </c>
    </row>
    <row r="144" spans="2:3" ht="15">
      <c r="B144" s="44">
        <v>43630</v>
      </c>
      <c r="C144" s="45">
        <v>5.668</v>
      </c>
    </row>
    <row r="145" spans="2:3" ht="15">
      <c r="B145" s="44">
        <v>43629</v>
      </c>
      <c r="C145" s="45">
        <v>5.689</v>
      </c>
    </row>
    <row r="146" spans="2:3" ht="15">
      <c r="B146" s="44">
        <v>43628</v>
      </c>
      <c r="C146" s="45">
        <v>5.672</v>
      </c>
    </row>
    <row r="147" spans="2:3" ht="15">
      <c r="B147" s="44">
        <v>43627</v>
      </c>
      <c r="C147" s="45">
        <v>5.672</v>
      </c>
    </row>
    <row r="148" spans="2:3" ht="15">
      <c r="B148" s="44">
        <v>43626</v>
      </c>
      <c r="C148" s="45">
        <v>5.696</v>
      </c>
    </row>
    <row r="149" spans="2:3" ht="15">
      <c r="B149" s="44">
        <v>43623</v>
      </c>
      <c r="C149" s="45">
        <v>5.815</v>
      </c>
    </row>
    <row r="150" spans="2:3" ht="15">
      <c r="B150" s="44">
        <v>43622</v>
      </c>
      <c r="C150" s="45">
        <v>5.947</v>
      </c>
    </row>
    <row r="151" spans="2:3" ht="15">
      <c r="B151" s="44">
        <v>43621</v>
      </c>
      <c r="C151" s="45">
        <v>5.951</v>
      </c>
    </row>
    <row r="152" spans="2:3" ht="15">
      <c r="B152" s="44">
        <v>43620</v>
      </c>
      <c r="C152" s="45">
        <v>5.877</v>
      </c>
    </row>
    <row r="153" spans="2:3" ht="15">
      <c r="B153" s="44">
        <v>43619</v>
      </c>
      <c r="C153" s="45">
        <v>5.98</v>
      </c>
    </row>
    <row r="154" spans="2:3" ht="15">
      <c r="B154" s="44">
        <v>43616</v>
      </c>
      <c r="C154" s="45">
        <v>5.912</v>
      </c>
    </row>
    <row r="155" spans="2:3" ht="15">
      <c r="B155" s="44">
        <v>43615</v>
      </c>
      <c r="C155" s="45">
        <v>5.87</v>
      </c>
    </row>
    <row r="156" spans="2:3" ht="15">
      <c r="B156" s="44">
        <v>43614</v>
      </c>
      <c r="C156" s="45">
        <v>5.916</v>
      </c>
    </row>
    <row r="157" spans="2:3" ht="15">
      <c r="B157" s="44">
        <v>43613</v>
      </c>
      <c r="C157" s="45">
        <v>5.841</v>
      </c>
    </row>
    <row r="158" spans="2:3" ht="15">
      <c r="B158" s="44">
        <v>43609</v>
      </c>
      <c r="C158" s="45">
        <v>5.785</v>
      </c>
    </row>
    <row r="159" spans="2:3" ht="15">
      <c r="B159" s="44">
        <v>43608</v>
      </c>
      <c r="C159" s="45">
        <v>5.827</v>
      </c>
    </row>
    <row r="160" spans="2:3" ht="15">
      <c r="B160" s="44">
        <v>43607</v>
      </c>
      <c r="C160" s="45">
        <v>5.844</v>
      </c>
    </row>
    <row r="161" spans="2:3" ht="15">
      <c r="B161" s="44">
        <v>43606</v>
      </c>
      <c r="C161" s="45">
        <v>5.848</v>
      </c>
    </row>
    <row r="162" spans="2:3" ht="15">
      <c r="B162" s="44">
        <v>43605</v>
      </c>
      <c r="C162" s="45">
        <v>5.859</v>
      </c>
    </row>
    <row r="163" spans="2:3" ht="15">
      <c r="B163" s="44">
        <v>43602</v>
      </c>
      <c r="C163" s="45">
        <v>5.897</v>
      </c>
    </row>
    <row r="164" spans="2:3" ht="15">
      <c r="B164" s="44">
        <v>43601</v>
      </c>
      <c r="C164" s="45">
        <v>5.869</v>
      </c>
    </row>
    <row r="165" spans="2:3" ht="15">
      <c r="B165" s="44">
        <v>43600</v>
      </c>
      <c r="C165" s="45">
        <v>5.896</v>
      </c>
    </row>
    <row r="166" spans="2:3" ht="15">
      <c r="B166" s="44">
        <v>43599</v>
      </c>
      <c r="C166" s="45">
        <v>6.043</v>
      </c>
    </row>
    <row r="167" spans="2:3" ht="15">
      <c r="B167" s="44">
        <v>43598</v>
      </c>
      <c r="C167" s="45">
        <v>6.079</v>
      </c>
    </row>
    <row r="168" spans="2:3" ht="15">
      <c r="B168" s="44">
        <v>43595</v>
      </c>
      <c r="C168" s="45">
        <v>5.952</v>
      </c>
    </row>
    <row r="169" spans="2:3" ht="15">
      <c r="B169" s="44">
        <v>43594</v>
      </c>
      <c r="C169" s="45">
        <v>5.818</v>
      </c>
    </row>
    <row r="170" spans="2:3" ht="15">
      <c r="B170" s="44">
        <v>43593</v>
      </c>
      <c r="C170" s="45">
        <v>5.838</v>
      </c>
    </row>
    <row r="171" spans="2:3" ht="15">
      <c r="B171" s="44">
        <v>43592</v>
      </c>
      <c r="C171" s="45">
        <v>5.777</v>
      </c>
    </row>
    <row r="172" spans="2:3" ht="15">
      <c r="B172" s="44">
        <v>43591</v>
      </c>
      <c r="C172" s="45">
        <v>5.726</v>
      </c>
    </row>
    <row r="173" spans="2:3" ht="15">
      <c r="B173" s="44">
        <v>43588</v>
      </c>
      <c r="C173" s="45">
        <v>5.577</v>
      </c>
    </row>
    <row r="174" spans="2:3" ht="15">
      <c r="B174" s="44">
        <v>43587</v>
      </c>
      <c r="C174" s="45">
        <v>5.638</v>
      </c>
    </row>
    <row r="175" spans="2:3" ht="15">
      <c r="B175" s="44">
        <v>43586</v>
      </c>
      <c r="C175" s="45">
        <v>5.64</v>
      </c>
    </row>
    <row r="176" spans="2:3" ht="15">
      <c r="B176" s="44">
        <v>43585</v>
      </c>
      <c r="C176" s="45">
        <v>5.683</v>
      </c>
    </row>
    <row r="177" spans="2:3" ht="15">
      <c r="B177" s="44">
        <v>43584</v>
      </c>
      <c r="C177" s="45">
        <v>5.663</v>
      </c>
    </row>
    <row r="178" spans="2:3" ht="15">
      <c r="B178" s="44">
        <v>43581</v>
      </c>
      <c r="C178" s="45">
        <v>5.656</v>
      </c>
    </row>
    <row r="179" spans="2:3" ht="15">
      <c r="B179" s="44">
        <v>43580</v>
      </c>
      <c r="C179" s="45">
        <v>5.633</v>
      </c>
    </row>
    <row r="180" spans="2:3" ht="15">
      <c r="B180" s="44">
        <v>43579</v>
      </c>
      <c r="C180" s="45">
        <v>5.619</v>
      </c>
    </row>
    <row r="181" spans="2:3" ht="15">
      <c r="B181" s="44">
        <v>43578</v>
      </c>
      <c r="C181" s="45">
        <v>5.624</v>
      </c>
    </row>
    <row r="182" spans="2:3" ht="15">
      <c r="B182" s="44">
        <v>43577</v>
      </c>
      <c r="C182" s="45">
        <v>5.65</v>
      </c>
    </row>
    <row r="183" spans="2:3" ht="15">
      <c r="B183" s="44">
        <v>43573</v>
      </c>
      <c r="C183" s="45">
        <v>5.601</v>
      </c>
    </row>
    <row r="184" spans="2:3" ht="15">
      <c r="B184" s="44">
        <v>43572</v>
      </c>
      <c r="C184" s="45">
        <v>5.622</v>
      </c>
    </row>
    <row r="185" spans="2:3" ht="15">
      <c r="B185" s="44">
        <v>43571</v>
      </c>
      <c r="C185" s="45">
        <v>5.592</v>
      </c>
    </row>
    <row r="186" spans="2:3" ht="15">
      <c r="B186" s="44">
        <v>43570</v>
      </c>
      <c r="C186" s="45">
        <v>5.605</v>
      </c>
    </row>
    <row r="187" spans="2:3" ht="15">
      <c r="B187" s="44">
        <v>43567</v>
      </c>
      <c r="C187" s="45">
        <v>5.628</v>
      </c>
    </row>
    <row r="188" spans="2:3" ht="15">
      <c r="B188" s="44">
        <v>43566</v>
      </c>
      <c r="C188" s="45">
        <v>5.715</v>
      </c>
    </row>
    <row r="189" spans="2:3" ht="15">
      <c r="B189" s="44">
        <v>43565</v>
      </c>
      <c r="C189" s="45">
        <v>5.697</v>
      </c>
    </row>
    <row r="190" spans="2:3" ht="15">
      <c r="B190" s="44">
        <v>43564</v>
      </c>
      <c r="C190" s="45">
        <v>5.675</v>
      </c>
    </row>
    <row r="191" spans="2:3" ht="15">
      <c r="B191" s="44">
        <v>43563</v>
      </c>
      <c r="C191" s="45">
        <v>5.649</v>
      </c>
    </row>
    <row r="192" spans="2:3" ht="15">
      <c r="B192" s="44">
        <v>43560</v>
      </c>
      <c r="C192" s="45">
        <v>5.637</v>
      </c>
    </row>
    <row r="193" spans="2:3" ht="15">
      <c r="B193" s="44">
        <v>43559</v>
      </c>
      <c r="C193" s="45">
        <v>5.687</v>
      </c>
    </row>
    <row r="194" spans="2:3" ht="15">
      <c r="B194" s="44">
        <v>43558</v>
      </c>
      <c r="C194" s="45">
        <v>5.626</v>
      </c>
    </row>
    <row r="195" spans="2:3" ht="15">
      <c r="B195" s="44">
        <v>43557</v>
      </c>
      <c r="C195" s="45">
        <v>5.594</v>
      </c>
    </row>
    <row r="196" spans="2:3" ht="15">
      <c r="B196" s="44">
        <v>43556</v>
      </c>
      <c r="C196" s="45">
        <v>5.83</v>
      </c>
    </row>
    <row r="197" spans="2:3" ht="15">
      <c r="B197" s="44">
        <v>43553</v>
      </c>
      <c r="C197" s="45">
        <v>5.884</v>
      </c>
    </row>
    <row r="198" spans="2:3" ht="15">
      <c r="B198" s="44">
        <v>43552</v>
      </c>
      <c r="C198" s="45">
        <v>5.935</v>
      </c>
    </row>
    <row r="199" spans="2:3" ht="15">
      <c r="B199" s="44">
        <v>43551</v>
      </c>
      <c r="C199" s="45">
        <v>5.945</v>
      </c>
    </row>
    <row r="200" spans="2:3" ht="15">
      <c r="B200" s="44">
        <v>43550</v>
      </c>
      <c r="C200" s="45">
        <v>5.978</v>
      </c>
    </row>
    <row r="201" spans="2:3" ht="15">
      <c r="B201" s="44">
        <v>43549</v>
      </c>
      <c r="C201" s="45">
        <v>5.998</v>
      </c>
    </row>
    <row r="202" spans="2:3" ht="15">
      <c r="B202" s="44">
        <v>43546</v>
      </c>
      <c r="C202" s="45">
        <v>5.905</v>
      </c>
    </row>
    <row r="203" spans="2:3" ht="15">
      <c r="B203" s="44">
        <v>43545</v>
      </c>
      <c r="C203" s="45">
        <v>5.918</v>
      </c>
    </row>
    <row r="204" spans="2:3" ht="15">
      <c r="B204" s="44">
        <v>43544</v>
      </c>
      <c r="C204" s="45">
        <v>5.976</v>
      </c>
    </row>
    <row r="205" spans="2:3" ht="15">
      <c r="B205" s="44">
        <v>43543</v>
      </c>
      <c r="C205" s="45">
        <v>6.015</v>
      </c>
    </row>
    <row r="206" spans="2:3" ht="15">
      <c r="B206" s="44">
        <v>43542</v>
      </c>
      <c r="C206" s="45">
        <v>6.059</v>
      </c>
    </row>
    <row r="207" spans="2:3" ht="15">
      <c r="B207" s="44">
        <v>43539</v>
      </c>
      <c r="C207" s="45">
        <v>5.952</v>
      </c>
    </row>
    <row r="208" spans="2:3" ht="15">
      <c r="B208" s="44">
        <v>43538</v>
      </c>
      <c r="C208" s="45">
        <v>6.038</v>
      </c>
    </row>
    <row r="209" spans="2:3" ht="15">
      <c r="B209" s="44">
        <v>43537</v>
      </c>
      <c r="C209" s="45">
        <v>6.054</v>
      </c>
    </row>
    <row r="210" spans="2:3" ht="15">
      <c r="B210" s="44">
        <v>43536</v>
      </c>
      <c r="C210" s="45">
        <v>6.098</v>
      </c>
    </row>
    <row r="211" spans="2:3" ht="15">
      <c r="B211" s="44">
        <v>43535</v>
      </c>
      <c r="C211" s="45">
        <v>6.104</v>
      </c>
    </row>
    <row r="212" spans="2:3" ht="15">
      <c r="B212" s="44">
        <v>43532</v>
      </c>
      <c r="C212" s="45">
        <v>6.083</v>
      </c>
    </row>
    <row r="213" spans="2:3" ht="15">
      <c r="B213" s="44">
        <v>43531</v>
      </c>
      <c r="C213" s="45">
        <v>6.113</v>
      </c>
    </row>
    <row r="214" spans="2:3" ht="15">
      <c r="B214" s="44">
        <v>43530</v>
      </c>
      <c r="C214" s="45">
        <v>6.027</v>
      </c>
    </row>
    <row r="215" spans="2:3" ht="15">
      <c r="B215" s="44">
        <v>43529</v>
      </c>
      <c r="C215" s="45">
        <v>6.035</v>
      </c>
    </row>
    <row r="216" spans="2:3" ht="15">
      <c r="B216" s="44">
        <v>43528</v>
      </c>
      <c r="C216" s="45">
        <v>6.055</v>
      </c>
    </row>
    <row r="217" spans="2:3" ht="15">
      <c r="B217" s="44">
        <v>43525</v>
      </c>
      <c r="C217" s="45">
        <v>6.125</v>
      </c>
    </row>
    <row r="218" spans="2:3" ht="15">
      <c r="B218" s="44">
        <v>43524</v>
      </c>
      <c r="C218" s="45">
        <v>6.143</v>
      </c>
    </row>
    <row r="219" spans="2:3" ht="15">
      <c r="B219" s="44">
        <v>43523</v>
      </c>
      <c r="C219" s="45">
        <v>6.122</v>
      </c>
    </row>
    <row r="220" spans="2:3" ht="15">
      <c r="B220" s="44">
        <v>43522</v>
      </c>
      <c r="C220" s="45">
        <v>6.113</v>
      </c>
    </row>
    <row r="221" spans="2:3" ht="15">
      <c r="B221" s="44">
        <v>43521</v>
      </c>
      <c r="C221" s="45">
        <v>6.141</v>
      </c>
    </row>
    <row r="222" spans="2:3" ht="15">
      <c r="B222" s="44">
        <v>43518</v>
      </c>
      <c r="C222" s="45">
        <v>6.16</v>
      </c>
    </row>
    <row r="223" spans="2:3" ht="15">
      <c r="B223" s="44">
        <v>43517</v>
      </c>
      <c r="C223" s="45">
        <v>6.167</v>
      </c>
    </row>
    <row r="224" spans="2:3" ht="15">
      <c r="B224" s="44">
        <v>43516</v>
      </c>
      <c r="C224" s="45">
        <v>6.184</v>
      </c>
    </row>
    <row r="225" spans="2:3" ht="15">
      <c r="B225" s="44">
        <v>43515</v>
      </c>
      <c r="C225" s="45">
        <v>6.176</v>
      </c>
    </row>
    <row r="226" spans="2:3" ht="15">
      <c r="B226" s="44">
        <v>43511</v>
      </c>
      <c r="C226" s="45">
        <v>6.262</v>
      </c>
    </row>
    <row r="227" spans="2:3" ht="15">
      <c r="B227" s="44">
        <v>43510</v>
      </c>
      <c r="C227" s="45">
        <v>6.368</v>
      </c>
    </row>
    <row r="228" spans="2:3" ht="15">
      <c r="B228" s="44">
        <v>43509</v>
      </c>
      <c r="C228" s="45">
        <v>6.425</v>
      </c>
    </row>
    <row r="229" spans="2:3" ht="15">
      <c r="B229" s="44">
        <v>43508</v>
      </c>
      <c r="C229" s="45">
        <v>6.504</v>
      </c>
    </row>
    <row r="230" spans="2:3" ht="15">
      <c r="B230" s="44">
        <v>43507</v>
      </c>
      <c r="C230" s="45">
        <v>6.53</v>
      </c>
    </row>
    <row r="231" spans="2:3" ht="15">
      <c r="B231" s="44">
        <v>43504</v>
      </c>
      <c r="C231" s="45">
        <v>6.54</v>
      </c>
    </row>
    <row r="232" spans="2:3" ht="15">
      <c r="B232" s="44">
        <v>43503</v>
      </c>
      <c r="C232" s="45">
        <v>6.548</v>
      </c>
    </row>
    <row r="233" spans="2:3" ht="15">
      <c r="B233" s="44">
        <v>43502</v>
      </c>
      <c r="C233" s="45">
        <v>6.478</v>
      </c>
    </row>
    <row r="234" spans="2:3" ht="15">
      <c r="B234" s="44">
        <v>43501</v>
      </c>
      <c r="C234" s="45">
        <v>6.552</v>
      </c>
    </row>
    <row r="235" spans="2:3" ht="15">
      <c r="B235" s="44">
        <v>43500</v>
      </c>
      <c r="C235" s="45">
        <v>6.619</v>
      </c>
    </row>
    <row r="236" spans="2:3" ht="15">
      <c r="B236" s="44">
        <v>43497</v>
      </c>
      <c r="C236" s="45">
        <v>6.668</v>
      </c>
    </row>
    <row r="237" spans="2:3" ht="15">
      <c r="B237" s="44">
        <v>43496</v>
      </c>
      <c r="C237" s="45">
        <v>6.632</v>
      </c>
    </row>
    <row r="238" spans="2:3" ht="15">
      <c r="B238" s="44">
        <v>43495</v>
      </c>
      <c r="C238" s="45">
        <v>6.707</v>
      </c>
    </row>
    <row r="239" spans="2:3" ht="15">
      <c r="B239" s="44">
        <v>43494</v>
      </c>
      <c r="C239" s="45">
        <v>6.767</v>
      </c>
    </row>
    <row r="240" spans="2:3" ht="15">
      <c r="B240" s="44">
        <v>43493</v>
      </c>
      <c r="C240" s="45">
        <v>6.805</v>
      </c>
    </row>
    <row r="241" spans="2:3" ht="15">
      <c r="B241" s="44">
        <v>43490</v>
      </c>
      <c r="C241" s="45">
        <v>6.789</v>
      </c>
    </row>
    <row r="242" spans="2:3" ht="15">
      <c r="B242" s="44">
        <v>43489</v>
      </c>
      <c r="C242" s="45">
        <v>6.833</v>
      </c>
    </row>
    <row r="243" spans="2:3" ht="15">
      <c r="B243" s="44">
        <v>43488</v>
      </c>
      <c r="C243" s="45">
        <v>6.847</v>
      </c>
    </row>
    <row r="244" spans="2:3" ht="15">
      <c r="B244" s="44">
        <v>43487</v>
      </c>
      <c r="C244" s="45">
        <v>6.84</v>
      </c>
    </row>
    <row r="245" spans="2:3" ht="15">
      <c r="B245" s="44">
        <v>43483</v>
      </c>
      <c r="C245" s="45">
        <v>6.825</v>
      </c>
    </row>
    <row r="246" spans="2:3" ht="15">
      <c r="B246" s="44">
        <v>43482</v>
      </c>
      <c r="C246" s="45">
        <v>6.872</v>
      </c>
    </row>
    <row r="247" spans="2:3" ht="15">
      <c r="B247" s="44">
        <v>43481</v>
      </c>
      <c r="C247" s="45">
        <v>6.924</v>
      </c>
    </row>
    <row r="248" spans="2:3" ht="15">
      <c r="B248" s="44">
        <v>43480</v>
      </c>
      <c r="C248" s="45">
        <v>7.003</v>
      </c>
    </row>
    <row r="249" spans="2:3" ht="15">
      <c r="B249" s="44">
        <v>43479</v>
      </c>
      <c r="C249" s="45">
        <v>7.008</v>
      </c>
    </row>
    <row r="250" spans="2:3" ht="15">
      <c r="B250" s="44">
        <v>43476</v>
      </c>
      <c r="C250" s="45">
        <v>6.845</v>
      </c>
    </row>
    <row r="251" spans="2:3" ht="15">
      <c r="B251" s="44">
        <v>43475</v>
      </c>
      <c r="C251" s="45">
        <v>6.827</v>
      </c>
    </row>
    <row r="252" spans="2:3" ht="15">
      <c r="B252" s="44">
        <v>43474</v>
      </c>
      <c r="C252" s="45">
        <v>6.889</v>
      </c>
    </row>
    <row r="253" spans="2:3" ht="15">
      <c r="B253" s="44">
        <v>43473</v>
      </c>
      <c r="C253" s="45">
        <v>6.968</v>
      </c>
    </row>
    <row r="254" spans="2:3" ht="15">
      <c r="B254" s="44">
        <v>43472</v>
      </c>
      <c r="C254" s="45">
        <v>6.914</v>
      </c>
    </row>
    <row r="255" spans="2:3" ht="15">
      <c r="B255" s="44">
        <v>43469</v>
      </c>
      <c r="C255" s="45">
        <v>7.101</v>
      </c>
    </row>
    <row r="256" spans="2:3" ht="15">
      <c r="B256" s="44">
        <v>43468</v>
      </c>
      <c r="C256" s="45">
        <v>7.313</v>
      </c>
    </row>
    <row r="257" spans="2:3" ht="15">
      <c r="B257" s="44">
        <v>43467</v>
      </c>
      <c r="C257" s="45">
        <v>7.232</v>
      </c>
    </row>
    <row r="258" spans="2:3" ht="15">
      <c r="B258" s="44">
        <v>43465</v>
      </c>
      <c r="C258" s="45">
        <v>7.192</v>
      </c>
    </row>
    <row r="259" spans="2:3" ht="15">
      <c r="B259" s="44">
        <v>43462</v>
      </c>
      <c r="C259" s="45">
        <v>7.141</v>
      </c>
    </row>
    <row r="260" spans="2:3" ht="15">
      <c r="B260" s="44">
        <v>43461</v>
      </c>
      <c r="C260" s="45">
        <v>7.207</v>
      </c>
    </row>
    <row r="261" spans="2:3" ht="15">
      <c r="B261" s="44">
        <v>43460</v>
      </c>
      <c r="C261" s="45">
        <v>7.155</v>
      </c>
    </row>
    <row r="262" spans="2:3" ht="15">
      <c r="B262" s="44">
        <v>43458</v>
      </c>
      <c r="C262" s="45">
        <v>7.142</v>
      </c>
    </row>
    <row r="263" spans="2:3" ht="15">
      <c r="B263" s="44">
        <v>43455</v>
      </c>
      <c r="C263" s="45">
        <v>7.078</v>
      </c>
    </row>
    <row r="264" spans="2:3" ht="15">
      <c r="B264" s="44">
        <v>43454</v>
      </c>
      <c r="C264" s="45">
        <v>7.11</v>
      </c>
    </row>
    <row r="265" spans="2:3" ht="15">
      <c r="B265" s="44">
        <v>43453</v>
      </c>
      <c r="C265" s="45">
        <v>6.937</v>
      </c>
    </row>
    <row r="266" spans="2:3" ht="15">
      <c r="B266" s="44">
        <v>43452</v>
      </c>
      <c r="C266" s="45">
        <v>6.864</v>
      </c>
    </row>
    <row r="267" spans="2:3" ht="15">
      <c r="B267" s="44">
        <v>43451</v>
      </c>
      <c r="C267" s="45">
        <v>6.847</v>
      </c>
    </row>
    <row r="268" spans="2:3" ht="15">
      <c r="B268" s="44">
        <v>43448</v>
      </c>
      <c r="C268" s="45">
        <v>6.886</v>
      </c>
    </row>
    <row r="269" spans="2:3" ht="15">
      <c r="B269" s="44">
        <v>43447</v>
      </c>
      <c r="C269" s="45">
        <v>6.759</v>
      </c>
    </row>
    <row r="270" spans="2:3" ht="15">
      <c r="B270" s="44">
        <v>43446</v>
      </c>
      <c r="C270" s="45">
        <v>6.877</v>
      </c>
    </row>
    <row r="271" spans="2:3" ht="15">
      <c r="B271" s="44">
        <v>43445</v>
      </c>
      <c r="C271" s="45">
        <v>6.912</v>
      </c>
    </row>
    <row r="272" spans="2:3" ht="15">
      <c r="B272" s="44">
        <v>43444</v>
      </c>
      <c r="C272" s="45">
        <v>7.036</v>
      </c>
    </row>
    <row r="273" spans="2:3" ht="15">
      <c r="B273" s="44">
        <v>43441</v>
      </c>
      <c r="C273" s="45">
        <v>6.942</v>
      </c>
    </row>
    <row r="274" spans="2:3" ht="15">
      <c r="B274" s="44">
        <v>43440</v>
      </c>
      <c r="C274" s="45">
        <v>7.039</v>
      </c>
    </row>
    <row r="275" spans="2:3" ht="15">
      <c r="B275" s="44">
        <v>43438</v>
      </c>
      <c r="C275" s="45">
        <v>6.913</v>
      </c>
    </row>
    <row r="276" spans="2:3" ht="15">
      <c r="B276" s="44">
        <v>43437</v>
      </c>
      <c r="C276" s="45">
        <v>6.866</v>
      </c>
    </row>
    <row r="277" spans="2:3" ht="15">
      <c r="B277" s="44">
        <v>43434</v>
      </c>
      <c r="C277" s="45">
        <v>6.896</v>
      </c>
    </row>
    <row r="278" spans="2:3" ht="15">
      <c r="B278" s="44">
        <v>43433</v>
      </c>
      <c r="C278" s="45">
        <v>6.931</v>
      </c>
    </row>
    <row r="279" spans="2:3" ht="15">
      <c r="B279" s="44">
        <v>43432</v>
      </c>
      <c r="C279" s="45">
        <v>6.991</v>
      </c>
    </row>
    <row r="280" spans="2:3" ht="15">
      <c r="B280" s="44">
        <v>43431</v>
      </c>
      <c r="C280" s="45">
        <v>6.979</v>
      </c>
    </row>
    <row r="281" spans="2:3" ht="15">
      <c r="B281" s="44">
        <v>43430</v>
      </c>
      <c r="C281" s="45">
        <v>6.925</v>
      </c>
    </row>
    <row r="282" spans="2:3" ht="15">
      <c r="B282" s="44">
        <v>43427</v>
      </c>
      <c r="C282" s="45">
        <v>6.916</v>
      </c>
    </row>
    <row r="283" spans="2:3" ht="15">
      <c r="B283" s="44">
        <v>43425</v>
      </c>
      <c r="C283" s="45">
        <v>6.947</v>
      </c>
    </row>
    <row r="284" spans="2:3" ht="15">
      <c r="B284" s="44">
        <v>43424</v>
      </c>
      <c r="C284" s="45">
        <v>6.898</v>
      </c>
    </row>
    <row r="285" spans="2:3" ht="15">
      <c r="B285" s="44">
        <v>43423</v>
      </c>
      <c r="C285" s="45">
        <v>6.913</v>
      </c>
    </row>
    <row r="286" spans="2:3" ht="15">
      <c r="B286" s="44">
        <v>43420</v>
      </c>
      <c r="C286" s="45">
        <v>6.825</v>
      </c>
    </row>
    <row r="287" spans="2:3" ht="15">
      <c r="B287" s="44">
        <v>43419</v>
      </c>
      <c r="C287" s="45">
        <v>6.835</v>
      </c>
    </row>
    <row r="288" spans="2:3" ht="15">
      <c r="B288" s="44">
        <v>43418</v>
      </c>
      <c r="C288" s="45">
        <v>6.689</v>
      </c>
    </row>
    <row r="289" spans="2:3" ht="15">
      <c r="B289" s="44">
        <v>43417</v>
      </c>
      <c r="C289" s="45">
        <v>6.656</v>
      </c>
    </row>
    <row r="290" spans="2:3" ht="15">
      <c r="B290" s="44">
        <v>43413</v>
      </c>
      <c r="C290" s="45">
        <v>6.555</v>
      </c>
    </row>
    <row r="291" spans="2:3" ht="15">
      <c r="B291" s="44">
        <v>43412</v>
      </c>
      <c r="C291" s="45">
        <v>6.542</v>
      </c>
    </row>
    <row r="292" spans="2:3" ht="15">
      <c r="B292" s="44">
        <v>43411</v>
      </c>
      <c r="C292" s="45">
        <v>6.476</v>
      </c>
    </row>
    <row r="293" spans="2:3" ht="15">
      <c r="B293" s="44">
        <v>43410</v>
      </c>
      <c r="C293" s="45">
        <v>6.64</v>
      </c>
    </row>
    <row r="294" spans="2:3" ht="15">
      <c r="B294" s="44">
        <v>43409</v>
      </c>
      <c r="C294" s="45">
        <v>6.684</v>
      </c>
    </row>
    <row r="295" spans="2:3" ht="15">
      <c r="B295" s="44">
        <v>43406</v>
      </c>
      <c r="C295" s="45">
        <v>6.7</v>
      </c>
    </row>
    <row r="296" spans="2:3" ht="15">
      <c r="B296" s="44">
        <v>43405</v>
      </c>
      <c r="C296" s="45">
        <v>6.729</v>
      </c>
    </row>
    <row r="297" spans="2:3" ht="15">
      <c r="B297" s="44">
        <v>43404</v>
      </c>
      <c r="C297" s="45">
        <v>6.816</v>
      </c>
    </row>
    <row r="298" spans="2:3" ht="15">
      <c r="B298" s="44">
        <v>43403</v>
      </c>
      <c r="C298" s="45">
        <v>6.821</v>
      </c>
    </row>
    <row r="299" spans="2:3" ht="15">
      <c r="B299" s="44">
        <v>43402</v>
      </c>
      <c r="C299" s="45">
        <v>6.872</v>
      </c>
    </row>
    <row r="300" spans="2:3" ht="15">
      <c r="B300" s="44">
        <v>43399</v>
      </c>
      <c r="C300" s="45">
        <v>6.832</v>
      </c>
    </row>
    <row r="301" spans="2:3" ht="15">
      <c r="B301" s="44">
        <v>43398</v>
      </c>
      <c r="C301" s="45">
        <v>6.662</v>
      </c>
    </row>
    <row r="302" spans="2:3" ht="15">
      <c r="B302" s="44">
        <v>43397</v>
      </c>
      <c r="C302" s="45">
        <v>6.683</v>
      </c>
    </row>
    <row r="303" spans="2:3" ht="15">
      <c r="B303" s="44">
        <v>43396</v>
      </c>
      <c r="C303" s="45">
        <v>6.706</v>
      </c>
    </row>
    <row r="304" spans="2:3" ht="15">
      <c r="B304" s="44">
        <v>43395</v>
      </c>
      <c r="C304" s="45">
        <v>6.554</v>
      </c>
    </row>
    <row r="305" spans="2:3" ht="15">
      <c r="B305" s="44">
        <v>43392</v>
      </c>
      <c r="C305" s="45">
        <v>6.589</v>
      </c>
    </row>
    <row r="306" spans="2:3" ht="15">
      <c r="B306" s="44">
        <v>43391</v>
      </c>
      <c r="C306" s="45">
        <v>6.565</v>
      </c>
    </row>
    <row r="307" spans="2:3" ht="15">
      <c r="B307" s="44">
        <v>43390</v>
      </c>
      <c r="C307" s="45">
        <v>6.588</v>
      </c>
    </row>
    <row r="308" spans="2:3" ht="15">
      <c r="B308" s="44">
        <v>43389</v>
      </c>
      <c r="C308" s="45">
        <v>6.581</v>
      </c>
    </row>
    <row r="309" spans="2:3" ht="15">
      <c r="B309" s="44">
        <v>43388</v>
      </c>
      <c r="C309" s="45">
        <v>6.587</v>
      </c>
    </row>
    <row r="310" spans="2:3" ht="15">
      <c r="B310" s="44">
        <v>43385</v>
      </c>
      <c r="C310" s="45">
        <v>6.516</v>
      </c>
    </row>
    <row r="311" spans="2:3" ht="15">
      <c r="B311" s="44">
        <v>43384</v>
      </c>
      <c r="C311" s="45">
        <v>6.653</v>
      </c>
    </row>
    <row r="312" spans="2:3" ht="15">
      <c r="B312" s="44">
        <v>43383</v>
      </c>
      <c r="C312" s="45">
        <v>6.589</v>
      </c>
    </row>
    <row r="313" spans="2:3" ht="15">
      <c r="B313" s="44">
        <v>43382</v>
      </c>
      <c r="C313" s="45">
        <v>6.474</v>
      </c>
    </row>
    <row r="314" spans="2:3" ht="15">
      <c r="B314" s="44">
        <v>43378</v>
      </c>
      <c r="C314" s="45">
        <v>6.32</v>
      </c>
    </row>
    <row r="315" spans="2:3" ht="15">
      <c r="B315" s="44">
        <v>43377</v>
      </c>
      <c r="C315" s="45">
        <v>6.362</v>
      </c>
    </row>
    <row r="316" spans="2:3" ht="15">
      <c r="B316" s="44">
        <v>43376</v>
      </c>
      <c r="C316" s="45">
        <v>6.183</v>
      </c>
    </row>
    <row r="317" spans="2:3" ht="15">
      <c r="B317" s="44">
        <v>43375</v>
      </c>
      <c r="C317" s="45">
        <v>6.285</v>
      </c>
    </row>
    <row r="318" spans="2:3" ht="15">
      <c r="B318" s="44">
        <v>43374</v>
      </c>
      <c r="C318" s="45">
        <v>6.243</v>
      </c>
    </row>
    <row r="319" spans="2:3" ht="15">
      <c r="B319" s="44">
        <v>43371</v>
      </c>
      <c r="C319" s="45">
        <v>6.158</v>
      </c>
    </row>
    <row r="320" spans="2:3" ht="15">
      <c r="B320" s="44">
        <v>43370</v>
      </c>
      <c r="C320" s="45">
        <v>6.281</v>
      </c>
    </row>
    <row r="321" spans="2:3" ht="15">
      <c r="B321" s="44">
        <v>43369</v>
      </c>
      <c r="C321" s="45">
        <v>6.234</v>
      </c>
    </row>
    <row r="322" spans="2:3" ht="15">
      <c r="B322" s="44">
        <v>43368</v>
      </c>
      <c r="C322" s="45">
        <v>6.217</v>
      </c>
    </row>
    <row r="323" spans="2:3" ht="15">
      <c r="B323" s="44">
        <v>43367</v>
      </c>
      <c r="C323" s="45">
        <v>6.238</v>
      </c>
    </row>
    <row r="324" spans="2:3" ht="15">
      <c r="B324" s="44">
        <v>43364</v>
      </c>
      <c r="C324" s="45">
        <v>6.149</v>
      </c>
    </row>
    <row r="325" spans="2:3" ht="15">
      <c r="B325" s="44">
        <v>43363</v>
      </c>
      <c r="C325" s="45">
        <v>6.226</v>
      </c>
    </row>
    <row r="326" spans="2:3" ht="15">
      <c r="B326" s="44">
        <v>43362</v>
      </c>
      <c r="C326" s="45">
        <v>6.178</v>
      </c>
    </row>
    <row r="327" spans="2:3" ht="15">
      <c r="B327" s="44">
        <v>43361</v>
      </c>
      <c r="C327" s="45">
        <v>6.202</v>
      </c>
    </row>
    <row r="328" spans="2:3" ht="15">
      <c r="B328" s="44">
        <v>43360</v>
      </c>
      <c r="C328" s="45">
        <v>6.151</v>
      </c>
    </row>
    <row r="329" spans="2:3" ht="15">
      <c r="B329" s="44">
        <v>43357</v>
      </c>
      <c r="C329" s="45">
        <v>6.108</v>
      </c>
    </row>
    <row r="330" spans="2:3" ht="15">
      <c r="B330" s="44">
        <v>43356</v>
      </c>
      <c r="C330" s="45">
        <v>6.167</v>
      </c>
    </row>
    <row r="331" spans="2:3" ht="15">
      <c r="B331" s="44">
        <v>43355</v>
      </c>
      <c r="C331" s="45">
        <v>6.12</v>
      </c>
    </row>
    <row r="332" spans="2:3" ht="15">
      <c r="B332" s="44">
        <v>43354</v>
      </c>
      <c r="C332" s="45">
        <v>6.079</v>
      </c>
    </row>
    <row r="333" spans="2:3" ht="15">
      <c r="B333" s="44">
        <v>43353</v>
      </c>
      <c r="C333" s="45">
        <v>6.057</v>
      </c>
    </row>
    <row r="334" spans="2:3" ht="15">
      <c r="B334" s="44">
        <v>43350</v>
      </c>
      <c r="C334" s="45">
        <v>5.924</v>
      </c>
    </row>
    <row r="335" spans="2:3" ht="15">
      <c r="B335" s="44">
        <v>43349</v>
      </c>
      <c r="C335" s="45">
        <v>5.9</v>
      </c>
    </row>
    <row r="336" spans="2:3" ht="15">
      <c r="B336" s="44">
        <v>43348</v>
      </c>
      <c r="C336" s="45">
        <v>5.881</v>
      </c>
    </row>
    <row r="337" spans="2:3" ht="15">
      <c r="B337" s="44">
        <v>43347</v>
      </c>
      <c r="C337" s="45">
        <v>5.967</v>
      </c>
    </row>
    <row r="338" spans="2:3" ht="15">
      <c r="B338" s="44">
        <v>43343</v>
      </c>
      <c r="C338" s="45">
        <v>5.918</v>
      </c>
    </row>
    <row r="339" spans="2:3" ht="15">
      <c r="B339" s="44">
        <v>43342</v>
      </c>
      <c r="C339" s="45">
        <v>5.887</v>
      </c>
    </row>
    <row r="340" spans="2:3" ht="15">
      <c r="B340" s="44">
        <v>43341</v>
      </c>
      <c r="C340" s="45">
        <v>5.909</v>
      </c>
    </row>
    <row r="341" spans="2:3" ht="15">
      <c r="B341" s="44">
        <v>43340</v>
      </c>
      <c r="C341" s="45">
        <v>5.952</v>
      </c>
    </row>
    <row r="342" spans="2:3" ht="15">
      <c r="B342" s="44">
        <v>43339</v>
      </c>
      <c r="C342" s="45">
        <v>5.755</v>
      </c>
    </row>
    <row r="343" spans="2:3" ht="15">
      <c r="B343" s="44">
        <v>43336</v>
      </c>
      <c r="C343" s="45">
        <v>5.735</v>
      </c>
    </row>
    <row r="344" spans="2:3" ht="15">
      <c r="B344" s="44">
        <v>43335</v>
      </c>
      <c r="C344" s="45">
        <v>5.685</v>
      </c>
    </row>
    <row r="345" spans="2:3" ht="15">
      <c r="B345" s="44">
        <v>43334</v>
      </c>
      <c r="C345" s="45">
        <v>5.698</v>
      </c>
    </row>
    <row r="346" spans="2:3" ht="15">
      <c r="B346" s="44">
        <v>43333</v>
      </c>
      <c r="C346" s="45">
        <v>5.718</v>
      </c>
    </row>
    <row r="347" spans="2:3" ht="15">
      <c r="B347" s="44">
        <v>43332</v>
      </c>
      <c r="C347" s="45">
        <v>5.729</v>
      </c>
    </row>
    <row r="348" spans="2:3" ht="15">
      <c r="B348" s="44">
        <v>43329</v>
      </c>
      <c r="C348" s="45">
        <v>5.717</v>
      </c>
    </row>
    <row r="349" spans="2:3" ht="15">
      <c r="B349" s="44">
        <v>43328</v>
      </c>
      <c r="C349" s="45">
        <v>5.712</v>
      </c>
    </row>
    <row r="350" spans="2:3" ht="15">
      <c r="B350" s="44">
        <v>43327</v>
      </c>
      <c r="C350" s="45">
        <v>5.728</v>
      </c>
    </row>
    <row r="351" spans="2:3" ht="15">
      <c r="B351" s="44">
        <v>43326</v>
      </c>
      <c r="C351" s="45">
        <v>5.725</v>
      </c>
    </row>
    <row r="352" spans="2:3" ht="15">
      <c r="B352" s="44">
        <v>43325</v>
      </c>
      <c r="C352" s="45">
        <v>5.78</v>
      </c>
    </row>
    <row r="353" spans="2:3" ht="15">
      <c r="B353" s="44">
        <v>43322</v>
      </c>
      <c r="C353" s="45">
        <v>5.679</v>
      </c>
    </row>
    <row r="354" spans="2:3" ht="15">
      <c r="B354" s="44">
        <v>43321</v>
      </c>
      <c r="C354" s="45">
        <v>5.723</v>
      </c>
    </row>
    <row r="355" spans="2:3" ht="15">
      <c r="B355" s="44">
        <v>43320</v>
      </c>
      <c r="C355" s="45">
        <v>5.731</v>
      </c>
    </row>
    <row r="356" spans="2:3" ht="15">
      <c r="B356" s="44">
        <v>43319</v>
      </c>
      <c r="C356" s="45">
        <v>5.767</v>
      </c>
    </row>
    <row r="357" spans="2:3" ht="15">
      <c r="B357" s="44">
        <v>43318</v>
      </c>
      <c r="C357" s="45">
        <v>5.627</v>
      </c>
    </row>
    <row r="358" spans="2:3" ht="15">
      <c r="B358" s="44">
        <v>43315</v>
      </c>
      <c r="C358" s="45">
        <v>5.679</v>
      </c>
    </row>
    <row r="359" spans="2:3" ht="15">
      <c r="B359" s="44">
        <v>43314</v>
      </c>
      <c r="C359" s="45">
        <v>5.738</v>
      </c>
    </row>
    <row r="360" spans="2:3" ht="15">
      <c r="B360" s="44">
        <v>43313</v>
      </c>
      <c r="C360" s="45">
        <v>5.756</v>
      </c>
    </row>
    <row r="361" spans="2:3" ht="15">
      <c r="B361" s="44">
        <v>43312</v>
      </c>
      <c r="C361" s="45">
        <v>5.739</v>
      </c>
    </row>
    <row r="362" spans="2:3" ht="15">
      <c r="B362" s="44">
        <v>43311</v>
      </c>
      <c r="C362" s="45">
        <v>5.768</v>
      </c>
    </row>
    <row r="363" spans="2:3" ht="15">
      <c r="B363" s="44">
        <v>43308</v>
      </c>
      <c r="C363" s="45">
        <v>5.766</v>
      </c>
    </row>
    <row r="364" spans="2:3" ht="15">
      <c r="B364" s="44">
        <v>43307</v>
      </c>
      <c r="C364" s="45">
        <v>5.743</v>
      </c>
    </row>
    <row r="365" spans="2:3" ht="15">
      <c r="B365" s="44">
        <v>43306</v>
      </c>
      <c r="C365" s="45">
        <v>5.817</v>
      </c>
    </row>
    <row r="366" spans="2:3" ht="15">
      <c r="B366" s="44">
        <v>43305</v>
      </c>
      <c r="C366" s="45">
        <v>5.827</v>
      </c>
    </row>
    <row r="367" spans="2:3" ht="15">
      <c r="B367" s="44">
        <v>43304</v>
      </c>
      <c r="C367" s="45">
        <v>5.874</v>
      </c>
    </row>
    <row r="368" spans="2:3" ht="15">
      <c r="B368" s="44">
        <v>43301</v>
      </c>
      <c r="C368" s="45">
        <v>5.812</v>
      </c>
    </row>
    <row r="369" spans="2:3" ht="15">
      <c r="B369" s="44">
        <v>43300</v>
      </c>
      <c r="C369" s="45">
        <v>5.899</v>
      </c>
    </row>
    <row r="370" spans="2:3" ht="15">
      <c r="B370" s="44">
        <v>43299</v>
      </c>
      <c r="C370" s="45">
        <v>5.941</v>
      </c>
    </row>
    <row r="371" spans="2:3" ht="15">
      <c r="B371" s="44">
        <v>43298</v>
      </c>
      <c r="C371" s="45">
        <v>5.914</v>
      </c>
    </row>
    <row r="372" spans="2:3" ht="15">
      <c r="B372" s="44">
        <v>43297</v>
      </c>
      <c r="C372" s="45">
        <v>5.945</v>
      </c>
    </row>
    <row r="373" spans="2:3" ht="15">
      <c r="B373" s="44">
        <v>43294</v>
      </c>
      <c r="C373" s="45">
        <v>5.92</v>
      </c>
    </row>
    <row r="374" spans="2:3" ht="15">
      <c r="B374" s="44">
        <v>43293</v>
      </c>
      <c r="C374" s="45">
        <v>5.899</v>
      </c>
    </row>
    <row r="375" spans="2:3" ht="15">
      <c r="B375" s="44">
        <v>43292</v>
      </c>
      <c r="C375" s="45">
        <v>5.918</v>
      </c>
    </row>
    <row r="376" spans="2:3" ht="15">
      <c r="B376" s="44">
        <v>43291</v>
      </c>
      <c r="C376" s="45">
        <v>5.847</v>
      </c>
    </row>
    <row r="377" spans="2:3" ht="15">
      <c r="B377" s="44">
        <v>43290</v>
      </c>
      <c r="C377" s="45">
        <v>5.978</v>
      </c>
    </row>
    <row r="378" spans="2:3" ht="15">
      <c r="B378" s="44">
        <v>43287</v>
      </c>
      <c r="C378" s="45">
        <v>5.969</v>
      </c>
    </row>
    <row r="379" spans="2:3" ht="15">
      <c r="B379" s="44">
        <v>43286</v>
      </c>
      <c r="C379" s="45">
        <v>5.989</v>
      </c>
    </row>
    <row r="380" spans="2:3" ht="15">
      <c r="B380" s="44">
        <v>43284</v>
      </c>
      <c r="C380" s="45">
        <v>5.98</v>
      </c>
    </row>
    <row r="381" spans="2:3" ht="15">
      <c r="B381" s="44">
        <v>43283</v>
      </c>
      <c r="C381" s="45">
        <v>5.821</v>
      </c>
    </row>
    <row r="382" spans="2:3" ht="15">
      <c r="B382" s="44">
        <v>43280</v>
      </c>
      <c r="C382" s="45">
        <v>5.817</v>
      </c>
    </row>
    <row r="383" spans="2:3" ht="15">
      <c r="B383" s="44">
        <v>43279</v>
      </c>
      <c r="C383" s="45">
        <v>5.788</v>
      </c>
    </row>
    <row r="384" spans="2:3" ht="15">
      <c r="B384" s="44">
        <v>43278</v>
      </c>
      <c r="C384" s="45">
        <v>5.775</v>
      </c>
    </row>
    <row r="385" spans="2:3" ht="15">
      <c r="B385" s="44">
        <v>43277</v>
      </c>
      <c r="C385" s="45">
        <v>5.832</v>
      </c>
    </row>
    <row r="386" spans="2:3" ht="15">
      <c r="B386" s="44">
        <v>43276</v>
      </c>
      <c r="C386" s="45">
        <v>5.823</v>
      </c>
    </row>
    <row r="387" spans="2:3" ht="15">
      <c r="B387" s="44">
        <v>43273</v>
      </c>
      <c r="C387" s="45">
        <v>5.773</v>
      </c>
    </row>
    <row r="388" spans="2:3" ht="15">
      <c r="B388" s="44">
        <v>43272</v>
      </c>
      <c r="C388" s="45">
        <v>5.856</v>
      </c>
    </row>
    <row r="389" spans="2:3" ht="15">
      <c r="B389" s="44">
        <v>43271</v>
      </c>
      <c r="C389" s="45">
        <v>5.87</v>
      </c>
    </row>
    <row r="390" spans="2:3" ht="15">
      <c r="B390" s="44">
        <v>43270</v>
      </c>
      <c r="C390" s="45">
        <v>5.809</v>
      </c>
    </row>
    <row r="391" spans="2:3" ht="15">
      <c r="B391" s="44">
        <v>43269</v>
      </c>
      <c r="C391" s="45">
        <v>6.057</v>
      </c>
    </row>
    <row r="392" spans="2:3" ht="15">
      <c r="B392" s="44">
        <v>43266</v>
      </c>
      <c r="C392" s="45">
        <v>6.066</v>
      </c>
    </row>
    <row r="393" spans="2:3" ht="15">
      <c r="B393" s="44">
        <v>43265</v>
      </c>
      <c r="C393" s="45">
        <v>5.98</v>
      </c>
    </row>
    <row r="394" spans="2:3" ht="15">
      <c r="B394" s="44">
        <v>43264</v>
      </c>
      <c r="C394" s="45">
        <v>5.991</v>
      </c>
    </row>
    <row r="395" spans="2:3" ht="15">
      <c r="B395" s="44">
        <v>43263</v>
      </c>
      <c r="C395" s="45">
        <v>6.032</v>
      </c>
    </row>
    <row r="396" spans="2:3" ht="15">
      <c r="B396" s="44">
        <v>43262</v>
      </c>
      <c r="C396" s="45">
        <v>5.993</v>
      </c>
    </row>
    <row r="397" spans="2:3" ht="15">
      <c r="B397" s="44">
        <v>43259</v>
      </c>
      <c r="C397" s="45">
        <v>6.053</v>
      </c>
    </row>
    <row r="398" spans="2:3" ht="15">
      <c r="B398" s="44">
        <v>43258</v>
      </c>
      <c r="C398" s="45">
        <v>6.008</v>
      </c>
    </row>
    <row r="399" spans="2:3" ht="15">
      <c r="B399" s="44">
        <v>43257</v>
      </c>
      <c r="C399" s="45">
        <v>5.993</v>
      </c>
    </row>
    <row r="400" spans="2:3" ht="15">
      <c r="B400" s="44">
        <v>43256</v>
      </c>
      <c r="C400" s="45">
        <v>6.061</v>
      </c>
    </row>
    <row r="401" spans="2:3" ht="15">
      <c r="B401" s="44">
        <v>43255</v>
      </c>
      <c r="C401" s="45">
        <v>6.067</v>
      </c>
    </row>
    <row r="402" spans="2:3" ht="15">
      <c r="B402" s="44">
        <v>43252</v>
      </c>
      <c r="C402" s="45">
        <v>6.213</v>
      </c>
    </row>
    <row r="403" spans="2:3" ht="15">
      <c r="B403" s="44">
        <v>43251</v>
      </c>
      <c r="C403" s="45">
        <v>6.238</v>
      </c>
    </row>
    <row r="404" spans="2:3" ht="15">
      <c r="B404" s="44">
        <v>43250</v>
      </c>
      <c r="C404" s="45">
        <v>6.177</v>
      </c>
    </row>
    <row r="405" spans="2:3" ht="15">
      <c r="B405" s="44">
        <v>43249</v>
      </c>
      <c r="C405" s="45">
        <v>6.206</v>
      </c>
    </row>
    <row r="406" spans="2:3" ht="15">
      <c r="B406" s="44">
        <v>43245</v>
      </c>
      <c r="C406" s="45">
        <v>6.258</v>
      </c>
    </row>
    <row r="407" spans="2:3" ht="15">
      <c r="B407" s="44">
        <v>43244</v>
      </c>
      <c r="C407" s="45">
        <v>6.245</v>
      </c>
    </row>
    <row r="408" spans="2:3" ht="15">
      <c r="B408" s="44">
        <v>43243</v>
      </c>
      <c r="C408" s="45">
        <v>6.122</v>
      </c>
    </row>
    <row r="409" spans="2:3" ht="15">
      <c r="B409" s="44">
        <v>43242</v>
      </c>
      <c r="C409" s="45">
        <v>6.073</v>
      </c>
    </row>
    <row r="410" spans="2:3" ht="15">
      <c r="B410" s="44">
        <v>43241</v>
      </c>
      <c r="C410" s="45">
        <v>6.13</v>
      </c>
    </row>
    <row r="411" spans="2:3" ht="15">
      <c r="B411" s="44">
        <v>43238</v>
      </c>
      <c r="C411" s="45">
        <v>6.13</v>
      </c>
    </row>
    <row r="412" spans="2:3" ht="15">
      <c r="B412" s="44">
        <v>43237</v>
      </c>
      <c r="C412" s="45">
        <v>6.097</v>
      </c>
    </row>
    <row r="413" spans="2:3" ht="15">
      <c r="B413" s="44">
        <v>43236</v>
      </c>
      <c r="C413" s="45">
        <v>6.099</v>
      </c>
    </row>
    <row r="414" spans="2:3" ht="15">
      <c r="B414" s="44">
        <v>43235</v>
      </c>
      <c r="C414" s="45">
        <v>6.058</v>
      </c>
    </row>
    <row r="415" spans="2:3" ht="15">
      <c r="B415" s="44">
        <v>43234</v>
      </c>
      <c r="C415" s="45">
        <v>6.051</v>
      </c>
    </row>
    <row r="416" spans="2:3" ht="15">
      <c r="B416" s="44">
        <v>43231</v>
      </c>
      <c r="C416" s="45">
        <v>6.023</v>
      </c>
    </row>
    <row r="417" spans="2:3" ht="15">
      <c r="B417" s="44">
        <v>43230</v>
      </c>
      <c r="C417" s="45">
        <v>5.791</v>
      </c>
    </row>
    <row r="418" spans="2:3" ht="15">
      <c r="B418" s="44">
        <v>43229</v>
      </c>
      <c r="C418" s="45">
        <v>5.88</v>
      </c>
    </row>
    <row r="419" spans="2:3" ht="15">
      <c r="B419" s="44">
        <v>43228</v>
      </c>
      <c r="C419" s="45">
        <v>5.793</v>
      </c>
    </row>
    <row r="420" spans="2:3" ht="15">
      <c r="B420" s="44">
        <v>43227</v>
      </c>
      <c r="C420" s="45">
        <v>5.753</v>
      </c>
    </row>
    <row r="421" spans="2:3" ht="15">
      <c r="B421" s="44">
        <v>43224</v>
      </c>
      <c r="C421" s="45">
        <v>5.827</v>
      </c>
    </row>
    <row r="422" spans="2:3" ht="15">
      <c r="B422" s="44">
        <v>43223</v>
      </c>
      <c r="C422" s="45">
        <v>5.917</v>
      </c>
    </row>
    <row r="423" spans="2:3" ht="15">
      <c r="B423" s="44">
        <v>43222</v>
      </c>
      <c r="C423" s="45">
        <v>5.834</v>
      </c>
    </row>
    <row r="424" spans="2:3" ht="15">
      <c r="B424" s="44">
        <v>43221</v>
      </c>
      <c r="C424" s="45">
        <v>5.807</v>
      </c>
    </row>
    <row r="425" spans="2:3" ht="15">
      <c r="B425" s="44">
        <v>43220</v>
      </c>
      <c r="C425" s="45">
        <v>5.909</v>
      </c>
    </row>
    <row r="426" spans="2:3" ht="15">
      <c r="B426" s="44">
        <v>43217</v>
      </c>
      <c r="C426" s="45">
        <v>5.879</v>
      </c>
    </row>
    <row r="427" spans="2:3" ht="15">
      <c r="B427" s="44">
        <v>43216</v>
      </c>
      <c r="C427" s="45">
        <v>5.725</v>
      </c>
    </row>
    <row r="428" spans="2:3" ht="15">
      <c r="B428" s="44">
        <v>43215</v>
      </c>
      <c r="C428" s="45">
        <v>5.698</v>
      </c>
    </row>
    <row r="429" spans="2:3" ht="15">
      <c r="B429" s="44">
        <v>43214</v>
      </c>
      <c r="C429" s="45">
        <v>5.662</v>
      </c>
    </row>
    <row r="430" spans="2:3" ht="15">
      <c r="B430" s="44">
        <v>43213</v>
      </c>
      <c r="C430" s="45">
        <v>5.668</v>
      </c>
    </row>
    <row r="431" spans="2:3" ht="15">
      <c r="B431" s="44">
        <v>43210</v>
      </c>
      <c r="C431" s="45">
        <v>5.656</v>
      </c>
    </row>
    <row r="432" spans="2:3" ht="15">
      <c r="B432" s="44">
        <v>43209</v>
      </c>
      <c r="C432" s="45">
        <v>5.47</v>
      </c>
    </row>
    <row r="433" spans="2:3" ht="15">
      <c r="B433" s="44">
        <v>43208</v>
      </c>
      <c r="C433" s="45">
        <v>5.536</v>
      </c>
    </row>
    <row r="434" spans="2:3" ht="15">
      <c r="B434" s="44">
        <v>43207</v>
      </c>
      <c r="C434" s="45">
        <v>5.78</v>
      </c>
    </row>
    <row r="435" spans="2:3" ht="15">
      <c r="B435" s="44">
        <v>43206</v>
      </c>
      <c r="C435" s="45">
        <v>5.764</v>
      </c>
    </row>
    <row r="436" spans="2:3" ht="15">
      <c r="B436" s="44">
        <v>43203</v>
      </c>
      <c r="C436" s="45">
        <v>5.863</v>
      </c>
    </row>
    <row r="437" spans="2:3" ht="15">
      <c r="B437" s="44">
        <v>43202</v>
      </c>
      <c r="C437" s="45">
        <v>5.815</v>
      </c>
    </row>
    <row r="438" spans="2:3" ht="15">
      <c r="B438" s="44">
        <v>43201</v>
      </c>
      <c r="C438" s="45">
        <v>5.792</v>
      </c>
    </row>
    <row r="439" spans="2:3" ht="15">
      <c r="B439" s="44">
        <v>43200</v>
      </c>
      <c r="C439" s="45">
        <v>5.909</v>
      </c>
    </row>
    <row r="440" spans="2:3" ht="15">
      <c r="B440" s="44">
        <v>43199</v>
      </c>
      <c r="C440" s="45">
        <v>5.939</v>
      </c>
    </row>
    <row r="441" spans="2:3" ht="15">
      <c r="B441" s="44">
        <v>43196</v>
      </c>
      <c r="C441" s="45">
        <v>5.882</v>
      </c>
    </row>
    <row r="442" spans="2:3" ht="15">
      <c r="B442" s="44">
        <v>43195</v>
      </c>
      <c r="C442" s="45">
        <v>5.669</v>
      </c>
    </row>
    <row r="443" spans="2:3" ht="15">
      <c r="B443" s="44">
        <v>43194</v>
      </c>
      <c r="C443" s="45">
        <v>5.747</v>
      </c>
    </row>
    <row r="444" spans="2:3" ht="15">
      <c r="B444" s="44">
        <v>43193</v>
      </c>
      <c r="C444" s="45">
        <v>5.646</v>
      </c>
    </row>
    <row r="445" spans="2:3" ht="15">
      <c r="B445" s="44">
        <v>43192</v>
      </c>
      <c r="C445" s="45">
        <v>5.741</v>
      </c>
    </row>
    <row r="446" spans="2:3" ht="15">
      <c r="B446" s="44">
        <v>43188</v>
      </c>
      <c r="C446" s="45">
        <v>5.774</v>
      </c>
    </row>
    <row r="447" spans="2:3" ht="15">
      <c r="B447" s="44">
        <v>43187</v>
      </c>
      <c r="C447" s="45">
        <v>5.7</v>
      </c>
    </row>
    <row r="448" spans="2:3" ht="15">
      <c r="B448" s="44">
        <v>43186</v>
      </c>
      <c r="C448" s="45">
        <v>5.728</v>
      </c>
    </row>
    <row r="449" spans="2:3" ht="15">
      <c r="B449" s="44">
        <v>43185</v>
      </c>
      <c r="C449" s="45">
        <v>5.783</v>
      </c>
    </row>
    <row r="450" spans="2:3" ht="15">
      <c r="B450" s="44">
        <v>43182</v>
      </c>
      <c r="C450" s="45">
        <v>5.364</v>
      </c>
    </row>
    <row r="451" spans="2:3" ht="15">
      <c r="B451" s="44">
        <v>43181</v>
      </c>
      <c r="C451" s="45">
        <v>5.199</v>
      </c>
    </row>
    <row r="452" spans="2:3" ht="15">
      <c r="B452" s="44">
        <v>43180</v>
      </c>
      <c r="C452" s="45">
        <v>5.192</v>
      </c>
    </row>
    <row r="453" spans="2:3" ht="15">
      <c r="B453" s="44">
        <v>43179</v>
      </c>
      <c r="C453" s="45">
        <v>5.259</v>
      </c>
    </row>
    <row r="454" spans="2:3" ht="15">
      <c r="B454" s="44">
        <v>43178</v>
      </c>
      <c r="C454" s="45">
        <v>5.189</v>
      </c>
    </row>
    <row r="455" spans="2:3" ht="15">
      <c r="B455" s="44">
        <v>43175</v>
      </c>
      <c r="C455" s="45">
        <v>5.208</v>
      </c>
    </row>
    <row r="456" spans="2:3" ht="15">
      <c r="B456" s="44">
        <v>43174</v>
      </c>
      <c r="C456" s="45">
        <v>5.166</v>
      </c>
    </row>
    <row r="457" spans="2:3" ht="15">
      <c r="B457" s="44">
        <v>43173</v>
      </c>
      <c r="C457" s="45">
        <v>5.159</v>
      </c>
    </row>
    <row r="458" spans="2:3" ht="15">
      <c r="B458" s="44">
        <v>43172</v>
      </c>
      <c r="C458" s="45">
        <v>5.2</v>
      </c>
    </row>
    <row r="459" spans="2:3" ht="15">
      <c r="B459" s="44">
        <v>43171</v>
      </c>
      <c r="C459" s="45">
        <v>5.487</v>
      </c>
    </row>
    <row r="460" spans="2:3" ht="15">
      <c r="B460" s="44">
        <v>43168</v>
      </c>
      <c r="C460" s="45">
        <v>5.539</v>
      </c>
    </row>
    <row r="461" spans="2:3" ht="15">
      <c r="B461" s="44">
        <v>43167</v>
      </c>
      <c r="C461" s="45">
        <v>5.405</v>
      </c>
    </row>
    <row r="462" spans="2:3" ht="15">
      <c r="B462" s="44">
        <v>43166</v>
      </c>
      <c r="C462" s="45">
        <v>5.21</v>
      </c>
    </row>
    <row r="463" spans="2:3" ht="15">
      <c r="B463" s="44">
        <v>43165</v>
      </c>
      <c r="C463" s="45">
        <v>5.194</v>
      </c>
    </row>
    <row r="464" spans="2:3" ht="15">
      <c r="B464" s="44">
        <v>43164</v>
      </c>
      <c r="C464" s="45">
        <v>5.223</v>
      </c>
    </row>
    <row r="465" spans="2:3" ht="15">
      <c r="B465" s="44">
        <v>43161</v>
      </c>
      <c r="C465" s="45">
        <v>5.124</v>
      </c>
    </row>
    <row r="466" spans="2:3" ht="15">
      <c r="B466" s="44">
        <v>43160</v>
      </c>
      <c r="C466" s="45">
        <v>5.448</v>
      </c>
    </row>
    <row r="467" spans="2:3" ht="15">
      <c r="B467" s="44">
        <v>43159</v>
      </c>
      <c r="C467" s="45">
        <v>5.611</v>
      </c>
    </row>
    <row r="468" spans="2:3" ht="15">
      <c r="B468" s="44">
        <v>43158</v>
      </c>
      <c r="C468" s="45">
        <v>5.698</v>
      </c>
    </row>
    <row r="469" spans="2:3" ht="15">
      <c r="B469" s="44">
        <v>43157</v>
      </c>
      <c r="C469" s="45">
        <v>5.609</v>
      </c>
    </row>
    <row r="470" spans="2:3" ht="15">
      <c r="B470" s="44">
        <v>43154</v>
      </c>
      <c r="C470" s="45">
        <v>5.721</v>
      </c>
    </row>
    <row r="471" spans="2:3" ht="15">
      <c r="B471" s="44">
        <v>43153</v>
      </c>
      <c r="C471" s="45">
        <v>5.547</v>
      </c>
    </row>
    <row r="472" spans="2:3" ht="15">
      <c r="B472" s="44">
        <v>43152</v>
      </c>
      <c r="C472" s="45">
        <v>5.5</v>
      </c>
    </row>
    <row r="473" spans="2:3" ht="15">
      <c r="B473" s="44">
        <v>43151</v>
      </c>
      <c r="C473" s="45">
        <v>5.486</v>
      </c>
    </row>
    <row r="474" spans="2:3" ht="15">
      <c r="B474" s="44">
        <v>43147</v>
      </c>
      <c r="C474" s="45">
        <v>5.451</v>
      </c>
    </row>
    <row r="475" spans="2:3" ht="15">
      <c r="B475" s="44">
        <v>43146</v>
      </c>
      <c r="C475" s="45">
        <v>5.529</v>
      </c>
    </row>
    <row r="476" spans="2:3" ht="15">
      <c r="B476" s="44">
        <v>43145</v>
      </c>
      <c r="C476" s="45">
        <v>5.621</v>
      </c>
    </row>
    <row r="477" spans="2:3" ht="15">
      <c r="B477" s="44">
        <v>43144</v>
      </c>
      <c r="C477" s="45">
        <v>5.579</v>
      </c>
    </row>
    <row r="478" spans="2:3" ht="15">
      <c r="B478" s="44">
        <v>43143</v>
      </c>
      <c r="C478" s="45">
        <v>5.475</v>
      </c>
    </row>
    <row r="479" spans="2:3" ht="15">
      <c r="B479" s="44">
        <v>43140</v>
      </c>
      <c r="C479" s="45">
        <v>5.518</v>
      </c>
    </row>
    <row r="480" spans="2:3" ht="15">
      <c r="B480" s="44">
        <v>43139</v>
      </c>
      <c r="C480" s="45">
        <v>5.539</v>
      </c>
    </row>
    <row r="481" spans="2:3" ht="15">
      <c r="B481" s="44">
        <v>43138</v>
      </c>
      <c r="C481" s="45">
        <v>5.545</v>
      </c>
    </row>
    <row r="482" spans="2:3" ht="15">
      <c r="B482" s="44">
        <v>43137</v>
      </c>
      <c r="C482" s="45">
        <v>5.514</v>
      </c>
    </row>
    <row r="483" spans="2:3" ht="15">
      <c r="B483" s="44">
        <v>43136</v>
      </c>
      <c r="C483" s="45">
        <v>5.447</v>
      </c>
    </row>
    <row r="484" spans="2:3" ht="15">
      <c r="B484" s="44">
        <v>43133</v>
      </c>
      <c r="C484" s="45">
        <v>5.414</v>
      </c>
    </row>
    <row r="485" spans="2:3" ht="15">
      <c r="B485" s="44">
        <v>43132</v>
      </c>
      <c r="C485" s="45">
        <v>5.321</v>
      </c>
    </row>
    <row r="486" spans="2:3" ht="15">
      <c r="B486" s="44">
        <v>43131</v>
      </c>
      <c r="C486" s="45">
        <v>5.316</v>
      </c>
    </row>
    <row r="487" spans="2:3" ht="15">
      <c r="B487" s="44">
        <v>43130</v>
      </c>
      <c r="C487" s="45">
        <v>5.327</v>
      </c>
    </row>
    <row r="488" spans="2:3" ht="15">
      <c r="B488" s="44">
        <v>43129</v>
      </c>
      <c r="C488" s="45">
        <v>5.237</v>
      </c>
    </row>
    <row r="489" spans="2:3" ht="15">
      <c r="B489" s="44">
        <v>43126</v>
      </c>
      <c r="C489" s="45">
        <v>5.184</v>
      </c>
    </row>
    <row r="490" spans="2:3" ht="15">
      <c r="B490" s="44">
        <v>43125</v>
      </c>
      <c r="C490" s="45">
        <v>5.155</v>
      </c>
    </row>
    <row r="491" spans="2:3" ht="15">
      <c r="B491" s="44">
        <v>43124</v>
      </c>
      <c r="C491" s="45">
        <v>5.173</v>
      </c>
    </row>
    <row r="492" spans="2:3" ht="15">
      <c r="B492" s="44">
        <v>43123</v>
      </c>
      <c r="C492" s="45">
        <v>5.211</v>
      </c>
    </row>
    <row r="493" spans="2:3" ht="15">
      <c r="B493" s="44">
        <v>43122</v>
      </c>
      <c r="C493" s="45">
        <v>5.295</v>
      </c>
    </row>
    <row r="494" spans="2:3" ht="15">
      <c r="B494" s="44">
        <v>43119</v>
      </c>
      <c r="C494" s="45">
        <v>5.138</v>
      </c>
    </row>
    <row r="495" spans="2:3" ht="15">
      <c r="B495" s="44">
        <v>43118</v>
      </c>
      <c r="C495" s="45">
        <v>5.188</v>
      </c>
    </row>
    <row r="496" spans="2:3" ht="15">
      <c r="B496" s="44">
        <v>43117</v>
      </c>
      <c r="C496" s="45">
        <v>5.08</v>
      </c>
    </row>
    <row r="497" spans="2:3" ht="15">
      <c r="B497" s="44">
        <v>43116</v>
      </c>
      <c r="C497" s="45">
        <v>5.092</v>
      </c>
    </row>
    <row r="498" spans="2:3" ht="15">
      <c r="B498" s="44">
        <v>43112</v>
      </c>
      <c r="C498" s="45">
        <v>5.133</v>
      </c>
    </row>
    <row r="499" spans="2:3" ht="15">
      <c r="B499" s="44">
        <v>43111</v>
      </c>
      <c r="C499" s="45">
        <v>5.138</v>
      </c>
    </row>
    <row r="500" spans="2:3" ht="15">
      <c r="B500" s="44">
        <v>43110</v>
      </c>
      <c r="C500" s="45">
        <v>5.124</v>
      </c>
    </row>
    <row r="501" spans="2:3" ht="15">
      <c r="B501" s="44">
        <v>43109</v>
      </c>
      <c r="C501" s="45">
        <v>5.052</v>
      </c>
    </row>
    <row r="502" spans="2:3" ht="15">
      <c r="B502" s="44">
        <v>43108</v>
      </c>
      <c r="C502" s="45">
        <v>5.071</v>
      </c>
    </row>
    <row r="503" spans="2:3" ht="15">
      <c r="B503" s="44">
        <v>43105</v>
      </c>
      <c r="C503" s="45">
        <v>5.048</v>
      </c>
    </row>
    <row r="504" spans="2:3" ht="15">
      <c r="B504" s="44">
        <v>43104</v>
      </c>
      <c r="C504" s="45">
        <v>5.149</v>
      </c>
    </row>
    <row r="505" spans="2:3" ht="15">
      <c r="B505" s="44">
        <v>43103</v>
      </c>
      <c r="C505" s="45">
        <v>5.107</v>
      </c>
    </row>
    <row r="506" spans="2:3" ht="15">
      <c r="B506" s="44">
        <v>43102</v>
      </c>
      <c r="C506" s="45">
        <v>5.206</v>
      </c>
    </row>
    <row r="507" spans="2:3" ht="15">
      <c r="B507" s="44">
        <v>43098</v>
      </c>
      <c r="C507" s="45">
        <v>5.237</v>
      </c>
    </row>
    <row r="508" spans="2:3" ht="15">
      <c r="B508" s="44">
        <v>43097</v>
      </c>
      <c r="C508" s="45">
        <v>5.244</v>
      </c>
    </row>
    <row r="509" spans="2:3" ht="15">
      <c r="B509" s="44">
        <v>43096</v>
      </c>
      <c r="C509" s="45">
        <v>5.233</v>
      </c>
    </row>
    <row r="510" spans="2:3" ht="15">
      <c r="B510" s="44">
        <v>43095</v>
      </c>
      <c r="C510" s="45">
        <v>5.267</v>
      </c>
    </row>
    <row r="511" spans="2:3" ht="15">
      <c r="B511" s="44">
        <v>43091</v>
      </c>
      <c r="C511" s="45">
        <v>5.299</v>
      </c>
    </row>
    <row r="512" spans="2:3" ht="15">
      <c r="B512" s="44">
        <v>43090</v>
      </c>
      <c r="C512" s="45">
        <v>5.247</v>
      </c>
    </row>
    <row r="513" spans="2:3" ht="15">
      <c r="B513" s="44">
        <v>43089</v>
      </c>
      <c r="C513" s="45">
        <v>5.261</v>
      </c>
    </row>
    <row r="514" spans="2:3" ht="15">
      <c r="B514" s="44">
        <v>43088</v>
      </c>
      <c r="C514" s="45">
        <v>5.357</v>
      </c>
    </row>
    <row r="515" spans="2:3" ht="15">
      <c r="B515" s="44">
        <v>43087</v>
      </c>
      <c r="C515" s="45">
        <v>5.326</v>
      </c>
    </row>
    <row r="516" spans="2:3" ht="15">
      <c r="B516" s="44">
        <v>43084</v>
      </c>
      <c r="C516" s="45">
        <v>5.285</v>
      </c>
    </row>
    <row r="517" spans="2:3" ht="15">
      <c r="B517" s="44">
        <v>43083</v>
      </c>
      <c r="C517" s="45">
        <v>5.267</v>
      </c>
    </row>
    <row r="518" spans="2:3" ht="15">
      <c r="B518" s="44">
        <v>43082</v>
      </c>
      <c r="C518" s="45">
        <v>5.198</v>
      </c>
    </row>
    <row r="519" spans="2:3" ht="15">
      <c r="B519" s="44">
        <v>43081</v>
      </c>
      <c r="C519" s="45">
        <v>5.155</v>
      </c>
    </row>
    <row r="520" spans="2:3" ht="15">
      <c r="B520" s="44">
        <v>43080</v>
      </c>
      <c r="C520" s="45">
        <v>5.253</v>
      </c>
    </row>
    <row r="521" spans="2:3" ht="15">
      <c r="B521" s="44">
        <v>43077</v>
      </c>
      <c r="C521" s="45">
        <v>5.197</v>
      </c>
    </row>
    <row r="522" spans="2:3" ht="15">
      <c r="B522" s="44">
        <v>43076</v>
      </c>
      <c r="C522" s="45">
        <v>5.111</v>
      </c>
    </row>
    <row r="523" spans="2:3" ht="15">
      <c r="B523" s="44">
        <v>43075</v>
      </c>
      <c r="C523" s="45">
        <v>5.116</v>
      </c>
    </row>
    <row r="524" spans="2:3" ht="15">
      <c r="B524" s="44">
        <v>43074</v>
      </c>
      <c r="C524" s="45">
        <v>5.178</v>
      </c>
    </row>
    <row r="525" spans="2:3" ht="15">
      <c r="B525" s="44">
        <v>43073</v>
      </c>
      <c r="C525" s="45">
        <v>5.214</v>
      </c>
    </row>
    <row r="526" spans="2:3" ht="15">
      <c r="B526" s="44">
        <v>43070</v>
      </c>
      <c r="C526" s="45">
        <v>5.165</v>
      </c>
    </row>
    <row r="527" spans="2:3" ht="15">
      <c r="B527" s="44">
        <v>43069</v>
      </c>
      <c r="C527" s="45">
        <v>5.212</v>
      </c>
    </row>
    <row r="528" spans="2:3" ht="15">
      <c r="B528" s="44">
        <v>43068</v>
      </c>
      <c r="C528" s="45">
        <v>5.171</v>
      </c>
    </row>
    <row r="529" spans="2:3" ht="15">
      <c r="B529" s="44">
        <v>43067</v>
      </c>
      <c r="C529" s="45">
        <v>5.301</v>
      </c>
    </row>
    <row r="530" spans="2:3" ht="15">
      <c r="B530" s="44">
        <v>43066</v>
      </c>
      <c r="C530" s="45">
        <v>5.252</v>
      </c>
    </row>
    <row r="531" spans="2:3" ht="15">
      <c r="B531" s="44">
        <v>43063</v>
      </c>
      <c r="C531" s="45">
        <v>5.227</v>
      </c>
    </row>
    <row r="532" spans="2:3" ht="15">
      <c r="B532" s="44">
        <v>43061</v>
      </c>
      <c r="C532" s="45">
        <v>5.263</v>
      </c>
    </row>
    <row r="533" spans="2:3" ht="15">
      <c r="B533" s="44">
        <v>43060</v>
      </c>
      <c r="C533" s="45">
        <v>5.286</v>
      </c>
    </row>
    <row r="534" spans="2:3" ht="15">
      <c r="B534" s="44">
        <v>43059</v>
      </c>
      <c r="C534" s="45">
        <v>5.308</v>
      </c>
    </row>
    <row r="535" spans="2:3" ht="15">
      <c r="B535" s="44">
        <v>43056</v>
      </c>
      <c r="C535" s="45">
        <v>5.331</v>
      </c>
    </row>
    <row r="536" spans="2:3" ht="15">
      <c r="B536" s="44">
        <v>43055</v>
      </c>
      <c r="C536" s="45">
        <v>5.324</v>
      </c>
    </row>
    <row r="537" spans="2:3" ht="15">
      <c r="B537" s="44">
        <v>43054</v>
      </c>
      <c r="C537" s="45">
        <v>5.339</v>
      </c>
    </row>
    <row r="538" spans="2:3" ht="15">
      <c r="B538" s="44">
        <v>43053</v>
      </c>
      <c r="C538" s="45">
        <v>5.268</v>
      </c>
    </row>
    <row r="539" spans="2:3" ht="15">
      <c r="B539" s="44">
        <v>43052</v>
      </c>
      <c r="C539" s="45">
        <v>5.341</v>
      </c>
    </row>
    <row r="540" spans="2:3" ht="15">
      <c r="B540" s="44">
        <v>43049</v>
      </c>
      <c r="C540" s="45">
        <v>5.34</v>
      </c>
    </row>
    <row r="541" spans="2:3" ht="15">
      <c r="B541" s="44">
        <v>43048</v>
      </c>
      <c r="C541" s="45">
        <v>5.262</v>
      </c>
    </row>
    <row r="542" spans="2:3" ht="15">
      <c r="B542" s="44">
        <v>43047</v>
      </c>
      <c r="C542" s="45">
        <v>5.198</v>
      </c>
    </row>
    <row r="543" spans="2:3" ht="15">
      <c r="B543" s="44">
        <v>43046</v>
      </c>
      <c r="C543" s="45">
        <v>5.233</v>
      </c>
    </row>
    <row r="544" spans="2:3" ht="15">
      <c r="B544" s="44">
        <v>43045</v>
      </c>
      <c r="C544" s="45">
        <v>5.26</v>
      </c>
    </row>
    <row r="545" spans="2:3" ht="15">
      <c r="B545" s="44">
        <v>43042</v>
      </c>
      <c r="C545" s="45">
        <v>5.25</v>
      </c>
    </row>
    <row r="546" spans="2:3" ht="15">
      <c r="B546" s="44">
        <v>43041</v>
      </c>
      <c r="C546" s="45">
        <v>5.231</v>
      </c>
    </row>
    <row r="547" spans="2:3" ht="15">
      <c r="B547" s="44">
        <v>43040</v>
      </c>
      <c r="C547" s="45">
        <v>5.121</v>
      </c>
    </row>
    <row r="548" spans="2:3" ht="15">
      <c r="B548" s="44">
        <v>43039</v>
      </c>
      <c r="C548" s="45">
        <v>5.054</v>
      </c>
    </row>
    <row r="549" spans="2:3" ht="15">
      <c r="B549" s="44">
        <v>43038</v>
      </c>
      <c r="C549" s="45">
        <v>5.117</v>
      </c>
    </row>
    <row r="550" spans="2:3" ht="15">
      <c r="B550" s="44">
        <v>43035</v>
      </c>
      <c r="C550" s="45">
        <v>5.031</v>
      </c>
    </row>
    <row r="551" spans="2:3" ht="15">
      <c r="B551" s="44">
        <v>43034</v>
      </c>
      <c r="C551" s="45">
        <v>5.037</v>
      </c>
    </row>
    <row r="552" spans="2:3" ht="15">
      <c r="B552" s="44">
        <v>43033</v>
      </c>
      <c r="C552" s="45">
        <v>5.041</v>
      </c>
    </row>
    <row r="553" spans="2:3" ht="15">
      <c r="B553" s="44">
        <v>43032</v>
      </c>
      <c r="C553" s="45">
        <v>5.055</v>
      </c>
    </row>
    <row r="554" spans="2:3" ht="15">
      <c r="B554" s="44">
        <v>43031</v>
      </c>
      <c r="C554" s="45">
        <v>5.062</v>
      </c>
    </row>
    <row r="555" spans="2:3" ht="15">
      <c r="B555" s="44">
        <v>43028</v>
      </c>
      <c r="C555" s="45">
        <v>5.054</v>
      </c>
    </row>
    <row r="556" spans="2:3" ht="15">
      <c r="B556" s="44">
        <v>43027</v>
      </c>
      <c r="C556" s="45">
        <v>5.088</v>
      </c>
    </row>
    <row r="557" spans="2:3" ht="15">
      <c r="B557" s="44">
        <v>43026</v>
      </c>
      <c r="C557" s="45">
        <v>5.152</v>
      </c>
    </row>
    <row r="558" spans="2:3" ht="15">
      <c r="B558" s="44">
        <v>43025</v>
      </c>
      <c r="C558" s="45">
        <v>5.107</v>
      </c>
    </row>
    <row r="559" spans="2:3" ht="15">
      <c r="B559" s="44">
        <v>43024</v>
      </c>
      <c r="C559" s="45">
        <v>5.078</v>
      </c>
    </row>
    <row r="560" spans="2:3" ht="15">
      <c r="B560" s="44">
        <v>43021</v>
      </c>
      <c r="C560" s="45">
        <v>4.984</v>
      </c>
    </row>
    <row r="561" spans="2:3" ht="15">
      <c r="B561" s="44">
        <v>43020</v>
      </c>
      <c r="C561" s="45">
        <v>5.033</v>
      </c>
    </row>
    <row r="562" spans="2:3" ht="15">
      <c r="B562" s="44">
        <v>43019</v>
      </c>
      <c r="C562" s="45">
        <v>5.059</v>
      </c>
    </row>
    <row r="563" spans="2:3" ht="15">
      <c r="B563" s="44">
        <v>43018</v>
      </c>
      <c r="C563" s="45">
        <v>5.083</v>
      </c>
    </row>
    <row r="564" spans="2:3" ht="15">
      <c r="B564" s="44">
        <v>43014</v>
      </c>
      <c r="C564" s="45">
        <v>5.195</v>
      </c>
    </row>
    <row r="565" spans="2:3" ht="15">
      <c r="B565" s="44">
        <v>43013</v>
      </c>
      <c r="C565" s="45">
        <v>5.134</v>
      </c>
    </row>
    <row r="566" spans="2:3" ht="15">
      <c r="B566" s="44">
        <v>43012</v>
      </c>
      <c r="C566" s="45">
        <v>5.097</v>
      </c>
    </row>
    <row r="567" spans="2:3" ht="15">
      <c r="B567" s="44">
        <v>43011</v>
      </c>
      <c r="C567" s="45">
        <v>5.044</v>
      </c>
    </row>
    <row r="568" spans="2:3" ht="15">
      <c r="B568" s="44">
        <v>43010</v>
      </c>
      <c r="C568" s="45">
        <v>5.089</v>
      </c>
    </row>
    <row r="569" spans="2:3" ht="15">
      <c r="B569" s="44">
        <v>43007</v>
      </c>
      <c r="C569" s="45">
        <v>5.091</v>
      </c>
    </row>
    <row r="570" spans="2:3" ht="15">
      <c r="B570" s="44">
        <v>43006</v>
      </c>
      <c r="C570" s="45">
        <v>5.144</v>
      </c>
    </row>
    <row r="571" spans="2:3" ht="15">
      <c r="B571" s="44">
        <v>43005</v>
      </c>
      <c r="C571" s="45">
        <v>5.131</v>
      </c>
    </row>
    <row r="572" spans="2:3" ht="15">
      <c r="B572" s="44">
        <v>43004</v>
      </c>
      <c r="C572" s="45">
        <v>5.069</v>
      </c>
    </row>
    <row r="573" spans="2:3" ht="15">
      <c r="B573" s="44">
        <v>43003</v>
      </c>
      <c r="C573" s="45">
        <v>5.173</v>
      </c>
    </row>
    <row r="574" spans="2:3" ht="15">
      <c r="B574" s="44">
        <v>43000</v>
      </c>
      <c r="C574" s="45">
        <v>5.186</v>
      </c>
    </row>
    <row r="575" spans="2:3" ht="15">
      <c r="B575" s="44">
        <v>42999</v>
      </c>
      <c r="C575" s="45">
        <v>5.23</v>
      </c>
    </row>
    <row r="576" spans="2:3" ht="15">
      <c r="B576" s="44">
        <v>42998</v>
      </c>
      <c r="C576" s="45">
        <v>5.311</v>
      </c>
    </row>
    <row r="577" spans="2:3" ht="15">
      <c r="B577" s="44">
        <v>42997</v>
      </c>
      <c r="C577" s="45">
        <v>5.241</v>
      </c>
    </row>
    <row r="578" spans="2:3" ht="15">
      <c r="B578" s="44">
        <v>42996</v>
      </c>
      <c r="C578" s="45">
        <v>5.238</v>
      </c>
    </row>
    <row r="579" spans="2:3" ht="15">
      <c r="B579" s="44">
        <v>42993</v>
      </c>
      <c r="C579" s="45">
        <v>5.155</v>
      </c>
    </row>
    <row r="580" spans="2:3" ht="15">
      <c r="B580" s="44">
        <v>42992</v>
      </c>
      <c r="C580" s="45">
        <v>5.227</v>
      </c>
    </row>
    <row r="581" spans="2:3" ht="15">
      <c r="B581" s="44">
        <v>42991</v>
      </c>
      <c r="C581" s="45">
        <v>5.296</v>
      </c>
    </row>
    <row r="582" spans="2:3" ht="15">
      <c r="B582" s="44">
        <v>42990</v>
      </c>
      <c r="C582" s="45">
        <v>5.21</v>
      </c>
    </row>
    <row r="583" spans="2:3" ht="15">
      <c r="B583" s="44">
        <v>42989</v>
      </c>
      <c r="C583" s="45">
        <v>5.355</v>
      </c>
    </row>
    <row r="584" spans="2:3" ht="15">
      <c r="B584" s="44">
        <v>42986</v>
      </c>
      <c r="C584" s="45">
        <v>5.364</v>
      </c>
    </row>
    <row r="585" spans="2:3" ht="15">
      <c r="B585" s="44">
        <v>42985</v>
      </c>
      <c r="C585" s="45">
        <v>5.236</v>
      </c>
    </row>
    <row r="586" spans="2:3" ht="15">
      <c r="B586" s="44">
        <v>42984</v>
      </c>
      <c r="C586" s="45">
        <v>5.2</v>
      </c>
    </row>
    <row r="587" spans="2:3" ht="15">
      <c r="B587" s="44">
        <v>42983</v>
      </c>
      <c r="C587" s="45">
        <v>5.224</v>
      </c>
    </row>
    <row r="588" spans="2:3" ht="15">
      <c r="B588" s="44">
        <v>42979</v>
      </c>
      <c r="C588" s="45">
        <v>5.305</v>
      </c>
    </row>
    <row r="589" spans="2:3" ht="15">
      <c r="B589" s="44">
        <v>42978</v>
      </c>
      <c r="C589" s="45">
        <v>5.409</v>
      </c>
    </row>
    <row r="590" spans="2:3" ht="15">
      <c r="B590" s="44">
        <v>42977</v>
      </c>
      <c r="C590" s="45">
        <v>5.507</v>
      </c>
    </row>
    <row r="591" spans="2:3" ht="15">
      <c r="B591" s="44">
        <v>42976</v>
      </c>
      <c r="C591" s="45">
        <v>5.519</v>
      </c>
    </row>
    <row r="592" spans="2:3" ht="15">
      <c r="B592" s="44">
        <v>42975</v>
      </c>
      <c r="C592" s="45">
        <v>5.408</v>
      </c>
    </row>
    <row r="593" spans="2:3" ht="15">
      <c r="B593" s="44">
        <v>42972</v>
      </c>
      <c r="C593" s="45">
        <v>5.366</v>
      </c>
    </row>
    <row r="594" spans="2:3" ht="15">
      <c r="B594" s="44">
        <v>42971</v>
      </c>
      <c r="C594" s="45">
        <v>5.42</v>
      </c>
    </row>
    <row r="595" spans="2:3" ht="15">
      <c r="B595" s="44">
        <v>42970</v>
      </c>
      <c r="C595" s="45">
        <v>5.555</v>
      </c>
    </row>
    <row r="596" spans="2:3" ht="15">
      <c r="B596" s="44">
        <v>42969</v>
      </c>
      <c r="C596" s="45">
        <v>5.555</v>
      </c>
    </row>
    <row r="597" spans="2:3" ht="15">
      <c r="B597" s="44">
        <v>42968</v>
      </c>
      <c r="C597" s="45">
        <v>5.603</v>
      </c>
    </row>
    <row r="598" spans="2:3" ht="15">
      <c r="B598" s="44">
        <v>42965</v>
      </c>
      <c r="C598" s="45">
        <v>5.354</v>
      </c>
    </row>
    <row r="599" spans="2:3" ht="15">
      <c r="B599" s="44">
        <v>42964</v>
      </c>
      <c r="C599" s="45">
        <v>5.412</v>
      </c>
    </row>
    <row r="600" spans="2:3" ht="15">
      <c r="B600" s="44">
        <v>42963</v>
      </c>
      <c r="C600" s="45">
        <v>5.222</v>
      </c>
    </row>
    <row r="601" spans="2:3" ht="15">
      <c r="B601" s="44">
        <v>42962</v>
      </c>
      <c r="C601" s="45">
        <v>5.202</v>
      </c>
    </row>
    <row r="602" spans="2:3" ht="15">
      <c r="B602" s="44">
        <v>42961</v>
      </c>
      <c r="C602" s="45">
        <v>5.169</v>
      </c>
    </row>
    <row r="603" spans="2:3" ht="15">
      <c r="B603" s="44">
        <v>42958</v>
      </c>
      <c r="C603" s="45">
        <v>5.023</v>
      </c>
    </row>
    <row r="604" spans="2:3" ht="15">
      <c r="B604" s="44">
        <v>42957</v>
      </c>
      <c r="C604" s="45">
        <v>5.044</v>
      </c>
    </row>
    <row r="605" spans="2:3" ht="15">
      <c r="B605" s="44">
        <v>42956</v>
      </c>
      <c r="C605" s="45">
        <v>5.175</v>
      </c>
    </row>
    <row r="606" spans="2:3" ht="15">
      <c r="B606" s="44">
        <v>42955</v>
      </c>
      <c r="C606" s="45">
        <v>5.221</v>
      </c>
    </row>
    <row r="607" spans="2:3" ht="15">
      <c r="B607" s="44">
        <v>42954</v>
      </c>
      <c r="C607" s="45">
        <v>5.225</v>
      </c>
    </row>
    <row r="608" spans="2:3" ht="15">
      <c r="B608" s="44">
        <v>42951</v>
      </c>
      <c r="C608" s="45">
        <v>5.118</v>
      </c>
    </row>
    <row r="609" spans="2:3" ht="15">
      <c r="B609" s="44">
        <v>42950</v>
      </c>
      <c r="C609" s="45">
        <v>5.157</v>
      </c>
    </row>
    <row r="610" spans="2:3" ht="15">
      <c r="B610" s="44">
        <v>42949</v>
      </c>
      <c r="C610" s="45">
        <v>5.187</v>
      </c>
    </row>
    <row r="611" spans="2:3" ht="15">
      <c r="B611" s="44">
        <v>42948</v>
      </c>
      <c r="C611" s="45">
        <v>5.035</v>
      </c>
    </row>
    <row r="612" spans="2:3" ht="15">
      <c r="B612" s="44">
        <v>42947</v>
      </c>
      <c r="C612" s="45">
        <v>5.135</v>
      </c>
    </row>
    <row r="613" spans="2:3" ht="15">
      <c r="B613" s="44">
        <v>42944</v>
      </c>
      <c r="C613" s="45">
        <v>5.127</v>
      </c>
    </row>
    <row r="614" spans="2:3" ht="15">
      <c r="B614" s="44">
        <v>42943</v>
      </c>
      <c r="C614" s="45">
        <v>5.181</v>
      </c>
    </row>
    <row r="615" spans="2:3" ht="15">
      <c r="B615" s="44">
        <v>42942</v>
      </c>
      <c r="C615" s="45">
        <v>5.189</v>
      </c>
    </row>
    <row r="616" spans="2:3" ht="15">
      <c r="B616" s="44">
        <v>42941</v>
      </c>
      <c r="C616" s="45">
        <v>5.282</v>
      </c>
    </row>
    <row r="617" spans="2:3" ht="15">
      <c r="B617" s="44">
        <v>42940</v>
      </c>
      <c r="C617" s="45">
        <v>5.288</v>
      </c>
    </row>
    <row r="618" spans="2:3" ht="15">
      <c r="B618" s="44">
        <v>42937</v>
      </c>
      <c r="C618" s="45">
        <v>5.312</v>
      </c>
    </row>
    <row r="619" spans="2:3" ht="15">
      <c r="B619" s="44">
        <v>42936</v>
      </c>
      <c r="C619" s="45">
        <v>5.17</v>
      </c>
    </row>
    <row r="620" spans="2:3" ht="15">
      <c r="B620" s="44">
        <v>42935</v>
      </c>
      <c r="C620" s="45">
        <v>5.125</v>
      </c>
    </row>
    <row r="621" spans="2:3" ht="15">
      <c r="B621" s="44">
        <v>42934</v>
      </c>
      <c r="C621" s="45">
        <v>5.169</v>
      </c>
    </row>
    <row r="622" spans="2:3" ht="15">
      <c r="B622" s="44">
        <v>42933</v>
      </c>
      <c r="C622" s="45">
        <v>5.112</v>
      </c>
    </row>
    <row r="623" spans="2:3" ht="15">
      <c r="B623" s="44">
        <v>42930</v>
      </c>
      <c r="C623" s="45">
        <v>5.11</v>
      </c>
    </row>
    <row r="624" spans="2:3" ht="15">
      <c r="B624" s="44">
        <v>42929</v>
      </c>
      <c r="C624" s="45">
        <v>5.349</v>
      </c>
    </row>
    <row r="625" spans="2:3" ht="15">
      <c r="B625" s="44">
        <v>42928</v>
      </c>
      <c r="C625" s="45">
        <v>5.26</v>
      </c>
    </row>
    <row r="626" spans="2:3" ht="15">
      <c r="B626" s="44">
        <v>42927</v>
      </c>
      <c r="C626" s="45">
        <v>5.411</v>
      </c>
    </row>
    <row r="627" spans="2:3" ht="15">
      <c r="B627" s="44">
        <v>42926</v>
      </c>
      <c r="C627" s="45">
        <v>5.324</v>
      </c>
    </row>
    <row r="628" spans="2:3" ht="15">
      <c r="B628" s="44">
        <v>42923</v>
      </c>
      <c r="C628" s="45">
        <v>5.351</v>
      </c>
    </row>
    <row r="629" spans="2:3" ht="15">
      <c r="B629" s="44">
        <v>42922</v>
      </c>
      <c r="C629" s="45">
        <v>5.337</v>
      </c>
    </row>
    <row r="630" spans="2:3" ht="15">
      <c r="B630" s="44">
        <v>42921</v>
      </c>
      <c r="C630" s="45">
        <v>5.354</v>
      </c>
    </row>
    <row r="631" spans="2:3" ht="15">
      <c r="B631" s="44">
        <v>42919</v>
      </c>
      <c r="C631" s="45">
        <v>5.225</v>
      </c>
    </row>
    <row r="632" spans="2:3" ht="15">
      <c r="B632" s="44">
        <v>42916</v>
      </c>
      <c r="C632" s="45">
        <v>5.172</v>
      </c>
    </row>
    <row r="633" spans="2:3" ht="15">
      <c r="B633" s="44">
        <v>42915</v>
      </c>
      <c r="C633" s="45">
        <v>5.377</v>
      </c>
    </row>
    <row r="634" spans="2:3" ht="15">
      <c r="B634" s="44">
        <v>42914</v>
      </c>
      <c r="C634" s="45">
        <v>5.659</v>
      </c>
    </row>
    <row r="635" spans="2:3" ht="15">
      <c r="B635" s="44">
        <v>42913</v>
      </c>
      <c r="C635" s="45">
        <v>5.596</v>
      </c>
    </row>
    <row r="636" spans="2:3" ht="15">
      <c r="B636" s="44">
        <v>42912</v>
      </c>
      <c r="C636" s="45">
        <v>5.624</v>
      </c>
    </row>
    <row r="637" spans="2:3" ht="15">
      <c r="B637" s="44">
        <v>42909</v>
      </c>
      <c r="C637" s="45">
        <v>5.619</v>
      </c>
    </row>
    <row r="638" spans="2:3" ht="15">
      <c r="B638" s="44">
        <v>42908</v>
      </c>
      <c r="C638" s="45">
        <v>5.603</v>
      </c>
    </row>
    <row r="639" spans="2:3" ht="15">
      <c r="B639" s="44">
        <v>42907</v>
      </c>
      <c r="C639" s="45">
        <v>5.624</v>
      </c>
    </row>
    <row r="640" spans="2:3" ht="15">
      <c r="B640" s="44">
        <v>42906</v>
      </c>
      <c r="C640" s="45">
        <v>5.486</v>
      </c>
    </row>
    <row r="641" spans="2:3" ht="15">
      <c r="B641" s="44">
        <v>42905</v>
      </c>
      <c r="C641" s="45">
        <v>5.638</v>
      </c>
    </row>
    <row r="642" spans="2:3" ht="15">
      <c r="B642" s="44">
        <v>42902</v>
      </c>
      <c r="C642" s="45">
        <v>5.695</v>
      </c>
    </row>
    <row r="643" spans="2:3" ht="15">
      <c r="B643" s="44">
        <v>42901</v>
      </c>
      <c r="C643" s="45">
        <v>5.68</v>
      </c>
    </row>
    <row r="644" spans="2:3" ht="15">
      <c r="B644" s="44">
        <v>42900</v>
      </c>
      <c r="C644" s="45">
        <v>5.618</v>
      </c>
    </row>
    <row r="645" spans="2:3" ht="15">
      <c r="B645" s="44">
        <v>42899</v>
      </c>
      <c r="C645" s="45">
        <v>5.67</v>
      </c>
    </row>
    <row r="646" spans="2:3" ht="15">
      <c r="B646" s="44">
        <v>42898</v>
      </c>
      <c r="C646" s="45">
        <v>5.642</v>
      </c>
    </row>
    <row r="647" spans="2:3" ht="15">
      <c r="B647" s="44">
        <v>42895</v>
      </c>
      <c r="C647" s="45">
        <v>5.664</v>
      </c>
    </row>
    <row r="648" spans="2:3" ht="15">
      <c r="B648" s="44">
        <v>42894</v>
      </c>
      <c r="C648" s="45">
        <v>5.555</v>
      </c>
    </row>
    <row r="649" spans="2:3" ht="15">
      <c r="B649" s="44">
        <v>42893</v>
      </c>
      <c r="C649" s="45">
        <v>5.627</v>
      </c>
    </row>
    <row r="650" spans="2:3" ht="15">
      <c r="B650" s="44">
        <v>42892</v>
      </c>
      <c r="C650" s="45">
        <v>5.653</v>
      </c>
    </row>
    <row r="651" spans="2:3" ht="15">
      <c r="B651" s="44">
        <v>42891</v>
      </c>
      <c r="C651" s="45">
        <v>5.601</v>
      </c>
    </row>
    <row r="652" spans="2:3" ht="15">
      <c r="B652" s="44">
        <v>42888</v>
      </c>
      <c r="C652" s="45">
        <v>5.607</v>
      </c>
    </row>
    <row r="653" spans="2:3" ht="15">
      <c r="B653" s="44">
        <v>42887</v>
      </c>
      <c r="C653" s="45">
        <v>5.712</v>
      </c>
    </row>
    <row r="654" spans="2:3" ht="15">
      <c r="B654" s="44">
        <v>42886</v>
      </c>
      <c r="C654" s="45">
        <v>5.677</v>
      </c>
    </row>
    <row r="655" spans="2:3" ht="15">
      <c r="B655" s="44">
        <v>42885</v>
      </c>
      <c r="C655" s="45">
        <v>5.664</v>
      </c>
    </row>
    <row r="656" spans="2:3" ht="15">
      <c r="B656" s="44">
        <v>42881</v>
      </c>
      <c r="C656" s="45">
        <v>5.699</v>
      </c>
    </row>
    <row r="657" spans="2:3" ht="15">
      <c r="B657" s="44">
        <v>42880</v>
      </c>
      <c r="C657" s="45">
        <v>5.747</v>
      </c>
    </row>
    <row r="658" spans="2:3" ht="15">
      <c r="B658" s="44">
        <v>42879</v>
      </c>
      <c r="C658" s="45">
        <v>5.678</v>
      </c>
    </row>
    <row r="659" spans="2:3" ht="15">
      <c r="B659" s="44">
        <v>42878</v>
      </c>
      <c r="C659" s="45">
        <v>5.764</v>
      </c>
    </row>
    <row r="660" spans="2:3" ht="15">
      <c r="B660" s="44">
        <v>42877</v>
      </c>
      <c r="C660" s="45">
        <v>5.74</v>
      </c>
    </row>
    <row r="661" spans="2:3" ht="15">
      <c r="B661" s="44">
        <v>42874</v>
      </c>
      <c r="C661" s="45">
        <v>5.819</v>
      </c>
    </row>
    <row r="662" spans="2:3" ht="15">
      <c r="B662" s="44">
        <v>42873</v>
      </c>
      <c r="C662" s="45">
        <v>5.876</v>
      </c>
    </row>
    <row r="663" spans="2:3" ht="15">
      <c r="B663" s="44">
        <v>42872</v>
      </c>
      <c r="C663" s="45">
        <v>5.798</v>
      </c>
    </row>
    <row r="664" spans="2:3" ht="15">
      <c r="B664" s="44">
        <v>42871</v>
      </c>
      <c r="C664" s="45">
        <v>5.975</v>
      </c>
    </row>
    <row r="665" spans="2:3" ht="15">
      <c r="B665" s="44">
        <v>42870</v>
      </c>
      <c r="C665" s="45">
        <v>6.114</v>
      </c>
    </row>
    <row r="666" spans="2:3" ht="15">
      <c r="B666" s="44">
        <v>42867</v>
      </c>
      <c r="C666" s="45">
        <v>6.129</v>
      </c>
    </row>
    <row r="667" spans="2:3" ht="15">
      <c r="B667" s="44">
        <v>42866</v>
      </c>
      <c r="C667" s="45">
        <v>6.176</v>
      </c>
    </row>
    <row r="668" spans="2:3" ht="15">
      <c r="B668" s="44">
        <v>42865</v>
      </c>
      <c r="C668" s="45">
        <v>6.162</v>
      </c>
    </row>
    <row r="669" spans="2:3" ht="15">
      <c r="B669" s="44">
        <v>42864</v>
      </c>
      <c r="C669" s="45">
        <v>6.158</v>
      </c>
    </row>
    <row r="670" spans="2:3" ht="15">
      <c r="B670" s="44">
        <v>42863</v>
      </c>
      <c r="C670" s="45">
        <v>6.167</v>
      </c>
    </row>
    <row r="671" spans="2:3" ht="15">
      <c r="B671" s="44">
        <v>42860</v>
      </c>
      <c r="C671" s="45">
        <v>6.156</v>
      </c>
    </row>
    <row r="672" spans="2:3" ht="15">
      <c r="B672" s="44">
        <v>42859</v>
      </c>
      <c r="C672" s="45">
        <v>6.108</v>
      </c>
    </row>
    <row r="673" spans="2:3" ht="15">
      <c r="B673" s="44">
        <v>42858</v>
      </c>
      <c r="C673" s="45">
        <v>6.062</v>
      </c>
    </row>
    <row r="674" spans="2:3" ht="15">
      <c r="B674" s="44">
        <v>42857</v>
      </c>
      <c r="C674" s="45">
        <v>6.093</v>
      </c>
    </row>
    <row r="675" spans="2:3" ht="15">
      <c r="B675" s="44">
        <v>42856</v>
      </c>
      <c r="C675" s="45">
        <v>6.083</v>
      </c>
    </row>
    <row r="676" spans="2:3" ht="15">
      <c r="B676" s="44">
        <v>42853</v>
      </c>
      <c r="C676" s="45">
        <v>6.087</v>
      </c>
    </row>
    <row r="677" spans="2:3" ht="15">
      <c r="B677" s="44">
        <v>42852</v>
      </c>
      <c r="C677" s="45">
        <v>6.086</v>
      </c>
    </row>
    <row r="678" spans="2:3" ht="15">
      <c r="B678" s="44">
        <v>42851</v>
      </c>
      <c r="C678" s="45">
        <v>6.155</v>
      </c>
    </row>
    <row r="679" spans="2:3" ht="15">
      <c r="B679" s="44">
        <v>42850</v>
      </c>
      <c r="C679" s="45">
        <v>6.083</v>
      </c>
    </row>
    <row r="680" spans="2:3" ht="15">
      <c r="B680" s="44">
        <v>42849</v>
      </c>
      <c r="C680" s="45">
        <v>6.09</v>
      </c>
    </row>
    <row r="681" spans="2:3" ht="15">
      <c r="B681" s="44">
        <v>42846</v>
      </c>
      <c r="C681" s="45">
        <v>6.177</v>
      </c>
    </row>
    <row r="682" spans="2:3" ht="15">
      <c r="B682" s="44">
        <v>42845</v>
      </c>
      <c r="C682" s="45">
        <v>6.122</v>
      </c>
    </row>
    <row r="683" spans="2:3" ht="15">
      <c r="B683" s="44">
        <v>42844</v>
      </c>
      <c r="C683" s="45">
        <v>6.169</v>
      </c>
    </row>
    <row r="684" spans="2:3" ht="15">
      <c r="B684" s="44">
        <v>42843</v>
      </c>
      <c r="C684" s="45">
        <v>6.093</v>
      </c>
    </row>
    <row r="685" spans="2:3" ht="15">
      <c r="B685" s="44">
        <v>42842</v>
      </c>
      <c r="C685" s="45">
        <v>6.187</v>
      </c>
    </row>
    <row r="686" spans="2:3" ht="15">
      <c r="B686" s="44">
        <v>42838</v>
      </c>
      <c r="C686" s="45">
        <v>6.178</v>
      </c>
    </row>
    <row r="687" spans="2:3" ht="15">
      <c r="B687" s="44">
        <v>42837</v>
      </c>
      <c r="C687" s="45">
        <v>6.241</v>
      </c>
    </row>
    <row r="688" spans="2:3" ht="15">
      <c r="B688" s="44">
        <v>42836</v>
      </c>
      <c r="C688" s="45">
        <v>6.192</v>
      </c>
    </row>
    <row r="689" spans="2:3" ht="15">
      <c r="B689" s="44">
        <v>42835</v>
      </c>
      <c r="C689" s="45">
        <v>6.15</v>
      </c>
    </row>
    <row r="690" spans="2:3" ht="15">
      <c r="B690" s="44">
        <v>42832</v>
      </c>
      <c r="C690" s="45">
        <v>6.223</v>
      </c>
    </row>
    <row r="691" spans="2:3" ht="15">
      <c r="B691" s="44">
        <v>42831</v>
      </c>
      <c r="C691" s="45">
        <v>6.165</v>
      </c>
    </row>
    <row r="692" spans="2:3" ht="15">
      <c r="B692" s="44">
        <v>42830</v>
      </c>
      <c r="C692" s="45">
        <v>6.259</v>
      </c>
    </row>
    <row r="693" spans="2:3" ht="15">
      <c r="B693" s="44">
        <v>42829</v>
      </c>
      <c r="C693" s="45">
        <v>6.29</v>
      </c>
    </row>
    <row r="694" spans="2:3" ht="15">
      <c r="B694" s="44">
        <v>42828</v>
      </c>
      <c r="C694" s="45">
        <v>6.374</v>
      </c>
    </row>
    <row r="695" spans="2:3" ht="15">
      <c r="B695" s="44">
        <v>42825</v>
      </c>
      <c r="C695" s="45">
        <v>6.248</v>
      </c>
    </row>
    <row r="696" spans="2:3" ht="15">
      <c r="B696" s="44">
        <v>42824</v>
      </c>
      <c r="C696" s="45">
        <v>6.372</v>
      </c>
    </row>
    <row r="697" spans="2:3" ht="15">
      <c r="B697" s="44">
        <v>42823</v>
      </c>
      <c r="C697" s="45">
        <v>6.396</v>
      </c>
    </row>
    <row r="698" spans="2:3" ht="15">
      <c r="B698" s="44">
        <v>42822</v>
      </c>
      <c r="C698" s="45">
        <v>6.544</v>
      </c>
    </row>
    <row r="699" spans="2:3" ht="15">
      <c r="B699" s="44">
        <v>42821</v>
      </c>
      <c r="C699" s="45">
        <v>6.607</v>
      </c>
    </row>
    <row r="700" spans="2:3" ht="15">
      <c r="B700" s="44">
        <v>42818</v>
      </c>
      <c r="C700" s="45">
        <v>6.491</v>
      </c>
    </row>
    <row r="701" spans="2:3" ht="15">
      <c r="B701" s="44">
        <v>42817</v>
      </c>
      <c r="C701" s="45">
        <v>6.528</v>
      </c>
    </row>
    <row r="702" spans="2:3" ht="15">
      <c r="B702" s="44">
        <v>42816</v>
      </c>
      <c r="C702" s="45">
        <v>6.467</v>
      </c>
    </row>
    <row r="703" spans="2:3" ht="15">
      <c r="B703" s="44">
        <v>42815</v>
      </c>
      <c r="C703" s="45">
        <v>6.465</v>
      </c>
    </row>
    <row r="704" spans="2:3" ht="15">
      <c r="B704" s="44">
        <v>42814</v>
      </c>
      <c r="C704" s="45">
        <v>6.323</v>
      </c>
    </row>
    <row r="705" spans="2:3" ht="15">
      <c r="B705" s="44">
        <v>42811</v>
      </c>
      <c r="C705" s="45">
        <v>6.35</v>
      </c>
    </row>
    <row r="706" spans="2:3" ht="15">
      <c r="B706" s="44">
        <v>42810</v>
      </c>
      <c r="C706" s="45">
        <v>6.361</v>
      </c>
    </row>
    <row r="707" spans="2:3" ht="15">
      <c r="B707" s="44">
        <v>42809</v>
      </c>
      <c r="C707" s="45">
        <v>6.464</v>
      </c>
    </row>
    <row r="708" spans="2:3" ht="15">
      <c r="B708" s="44">
        <v>42808</v>
      </c>
      <c r="C708" s="45">
        <v>6.463</v>
      </c>
    </row>
    <row r="709" spans="2:3" ht="15">
      <c r="B709" s="44">
        <v>42807</v>
      </c>
      <c r="C709" s="45">
        <v>6.362</v>
      </c>
    </row>
    <row r="710" spans="2:3" ht="15">
      <c r="B710" s="44">
        <v>42804</v>
      </c>
      <c r="C710" s="45">
        <v>6.291</v>
      </c>
    </row>
    <row r="711" spans="2:3" ht="15">
      <c r="B711" s="44">
        <v>42803</v>
      </c>
      <c r="C711" s="45">
        <v>6.164</v>
      </c>
    </row>
    <row r="712" spans="2:3" ht="15">
      <c r="B712" s="44">
        <v>42802</v>
      </c>
      <c r="C712" s="45">
        <v>6.139</v>
      </c>
    </row>
    <row r="713" spans="2:3" ht="15">
      <c r="B713" s="44">
        <v>42801</v>
      </c>
      <c r="C713" s="45">
        <v>6.014</v>
      </c>
    </row>
    <row r="714" spans="2:3" ht="15">
      <c r="B714" s="44">
        <v>42800</v>
      </c>
      <c r="C714" s="45">
        <v>5.947</v>
      </c>
    </row>
    <row r="715" spans="2:3" ht="15">
      <c r="B715" s="44">
        <v>42797</v>
      </c>
      <c r="C715" s="45">
        <v>5.898</v>
      </c>
    </row>
    <row r="716" spans="2:3" ht="15">
      <c r="B716" s="44">
        <v>42796</v>
      </c>
      <c r="C716" s="45">
        <v>5.956</v>
      </c>
    </row>
    <row r="717" spans="2:3" ht="15">
      <c r="B717" s="44">
        <v>42795</v>
      </c>
      <c r="C717" s="45">
        <v>5.922</v>
      </c>
    </row>
    <row r="718" spans="2:3" ht="15">
      <c r="B718" s="44">
        <v>42794</v>
      </c>
      <c r="C718" s="45">
        <v>5.884</v>
      </c>
    </row>
    <row r="719" spans="2:3" ht="15">
      <c r="B719" s="44">
        <v>42793</v>
      </c>
      <c r="C719" s="45">
        <v>5.974</v>
      </c>
    </row>
    <row r="720" spans="2:3" ht="15">
      <c r="B720" s="44">
        <v>42790</v>
      </c>
      <c r="C720" s="45">
        <v>5.945</v>
      </c>
    </row>
    <row r="721" spans="2:3" ht="15">
      <c r="B721" s="44">
        <v>42789</v>
      </c>
      <c r="C721" s="45">
        <v>5.867</v>
      </c>
    </row>
    <row r="722" spans="2:3" ht="15">
      <c r="B722" s="44">
        <v>42788</v>
      </c>
      <c r="C722" s="45">
        <v>5.857</v>
      </c>
    </row>
    <row r="723" spans="2:3" ht="15">
      <c r="B723" s="44">
        <v>42787</v>
      </c>
      <c r="C723" s="45">
        <v>5.891</v>
      </c>
    </row>
    <row r="724" spans="2:3" ht="15">
      <c r="B724" s="44">
        <v>42783</v>
      </c>
      <c r="C724" s="45">
        <v>5.908</v>
      </c>
    </row>
    <row r="725" spans="2:3" ht="15">
      <c r="B725" s="44">
        <v>42782</v>
      </c>
      <c r="C725" s="45">
        <v>5.911</v>
      </c>
    </row>
    <row r="726" spans="2:3" ht="15">
      <c r="B726" s="44">
        <v>42781</v>
      </c>
      <c r="C726" s="45">
        <v>5.972</v>
      </c>
    </row>
    <row r="727" spans="2:3" ht="15">
      <c r="B727" s="44">
        <v>42780</v>
      </c>
      <c r="C727" s="45">
        <v>5.95</v>
      </c>
    </row>
    <row r="728" spans="2:3" ht="15">
      <c r="B728" s="44">
        <v>42779</v>
      </c>
      <c r="C728" s="45">
        <v>5.904</v>
      </c>
    </row>
    <row r="729" spans="2:3" ht="15">
      <c r="B729" s="44">
        <v>42776</v>
      </c>
      <c r="C729" s="45">
        <v>5.927</v>
      </c>
    </row>
    <row r="730" spans="2:3" ht="15">
      <c r="B730" s="44">
        <v>42775</v>
      </c>
      <c r="C730" s="45">
        <v>5.931</v>
      </c>
    </row>
    <row r="731" spans="2:3" ht="15">
      <c r="B731" s="44">
        <v>42774</v>
      </c>
      <c r="C731" s="45">
        <v>5.874</v>
      </c>
    </row>
    <row r="732" spans="2:3" ht="15">
      <c r="B732" s="44">
        <v>42773</v>
      </c>
      <c r="C732" s="45">
        <v>5.865</v>
      </c>
    </row>
    <row r="733" spans="2:3" ht="15">
      <c r="B733" s="44">
        <v>42772</v>
      </c>
      <c r="C733" s="45">
        <v>5.885</v>
      </c>
    </row>
    <row r="734" spans="2:3" ht="15">
      <c r="B734" s="44">
        <v>42769</v>
      </c>
      <c r="C734" s="45">
        <v>5.886</v>
      </c>
    </row>
    <row r="735" spans="2:3" ht="15">
      <c r="B735" s="44">
        <v>42768</v>
      </c>
      <c r="C735" s="45">
        <v>5.953</v>
      </c>
    </row>
    <row r="736" spans="2:3" ht="15">
      <c r="B736" s="44">
        <v>42767</v>
      </c>
      <c r="C736" s="45">
        <v>5.927</v>
      </c>
    </row>
    <row r="737" spans="2:3" ht="15">
      <c r="B737" s="44">
        <v>42766</v>
      </c>
      <c r="C737" s="45">
        <v>5.948</v>
      </c>
    </row>
    <row r="738" spans="2:3" ht="15">
      <c r="B738" s="44">
        <v>42765</v>
      </c>
      <c r="C738" s="45">
        <v>5.903</v>
      </c>
    </row>
    <row r="739" spans="2:3" ht="15">
      <c r="B739" s="44">
        <v>42762</v>
      </c>
      <c r="C739" s="45">
        <v>5.922</v>
      </c>
    </row>
    <row r="740" spans="2:3" ht="15">
      <c r="B740" s="44">
        <v>42761</v>
      </c>
      <c r="C740" s="45">
        <v>5.962</v>
      </c>
    </row>
    <row r="741" spans="2:3" ht="15">
      <c r="B741" s="44">
        <v>42760</v>
      </c>
      <c r="C741" s="45">
        <v>5.951</v>
      </c>
    </row>
    <row r="742" spans="2:3" ht="15">
      <c r="B742" s="44">
        <v>42759</v>
      </c>
      <c r="C742" s="45">
        <v>5.977</v>
      </c>
    </row>
    <row r="743" spans="2:3" ht="15">
      <c r="B743" s="44">
        <v>42758</v>
      </c>
      <c r="C743" s="45">
        <v>5.844</v>
      </c>
    </row>
    <row r="744" spans="2:3" ht="15">
      <c r="B744" s="44">
        <v>42755</v>
      </c>
      <c r="C744" s="45">
        <v>5.975</v>
      </c>
    </row>
    <row r="745" spans="2:3" ht="15">
      <c r="B745" s="44">
        <v>42754</v>
      </c>
      <c r="C745" s="45">
        <v>5.976</v>
      </c>
    </row>
    <row r="746" spans="2:3" ht="15">
      <c r="B746" s="44">
        <v>42753</v>
      </c>
      <c r="C746" s="45">
        <v>5.756</v>
      </c>
    </row>
    <row r="747" spans="2:3" ht="15">
      <c r="B747" s="44">
        <v>42752</v>
      </c>
      <c r="C747" s="45">
        <v>5.988</v>
      </c>
    </row>
    <row r="748" spans="2:3" ht="15">
      <c r="B748" s="44">
        <v>42748</v>
      </c>
      <c r="C748" s="45">
        <v>5.937</v>
      </c>
    </row>
    <row r="749" spans="2:3" ht="15">
      <c r="B749" s="44">
        <v>42747</v>
      </c>
      <c r="C749" s="45">
        <v>5.969</v>
      </c>
    </row>
    <row r="750" spans="2:3" ht="15">
      <c r="B750" s="44">
        <v>42746</v>
      </c>
      <c r="C750" s="45">
        <v>5.746</v>
      </c>
    </row>
    <row r="751" spans="2:3" ht="15">
      <c r="B751" s="44">
        <v>42745</v>
      </c>
      <c r="C751" s="45">
        <v>5.874</v>
      </c>
    </row>
    <row r="752" spans="2:3" ht="15">
      <c r="B752" s="44">
        <v>42744</v>
      </c>
      <c r="C752" s="45">
        <v>5.936</v>
      </c>
    </row>
    <row r="753" spans="2:3" ht="15">
      <c r="B753" s="44">
        <v>42741</v>
      </c>
      <c r="C753" s="45">
        <v>5.889</v>
      </c>
    </row>
    <row r="754" spans="2:3" ht="15">
      <c r="B754" s="44">
        <v>42740</v>
      </c>
      <c r="C754" s="45">
        <v>6.045</v>
      </c>
    </row>
    <row r="755" spans="2:3" ht="15">
      <c r="B755" s="44">
        <v>42739</v>
      </c>
      <c r="C755" s="45">
        <v>5.956</v>
      </c>
    </row>
    <row r="756" spans="2:3" ht="15">
      <c r="B756" s="44">
        <v>42738</v>
      </c>
      <c r="C756" s="45">
        <v>6.233</v>
      </c>
    </row>
    <row r="757" spans="2:3" ht="15">
      <c r="B757" s="44">
        <v>42734</v>
      </c>
      <c r="C757" s="45">
        <v>6.138</v>
      </c>
    </row>
    <row r="758" spans="2:3" ht="15">
      <c r="B758" s="44">
        <v>42733</v>
      </c>
      <c r="C758" s="45">
        <v>6.137</v>
      </c>
    </row>
    <row r="759" spans="2:3" ht="15">
      <c r="B759" s="44">
        <v>42732</v>
      </c>
      <c r="C759" s="45">
        <v>6.183</v>
      </c>
    </row>
    <row r="760" spans="2:3" ht="15">
      <c r="B760" s="44">
        <v>42731</v>
      </c>
      <c r="C760" s="45">
        <v>6.142</v>
      </c>
    </row>
    <row r="761" spans="2:3" ht="15">
      <c r="B761" s="44">
        <v>42727</v>
      </c>
      <c r="C761" s="45">
        <v>6.084</v>
      </c>
    </row>
    <row r="762" spans="2:3" ht="15">
      <c r="B762" s="44">
        <v>42726</v>
      </c>
      <c r="C762" s="45">
        <v>5.991</v>
      </c>
    </row>
    <row r="763" spans="2:3" ht="15">
      <c r="B763" s="44">
        <v>42725</v>
      </c>
      <c r="C763" s="45">
        <v>6.081</v>
      </c>
    </row>
    <row r="764" spans="2:3" ht="15">
      <c r="B764" s="44">
        <v>42724</v>
      </c>
      <c r="C764" s="45">
        <v>6.189</v>
      </c>
    </row>
    <row r="765" spans="2:3" ht="15">
      <c r="B765" s="44">
        <v>42723</v>
      </c>
      <c r="C765" s="45">
        <v>6.225</v>
      </c>
    </row>
    <row r="766" spans="2:3" ht="15">
      <c r="B766" s="44">
        <v>42720</v>
      </c>
      <c r="C766" s="45">
        <v>6.18</v>
      </c>
    </row>
    <row r="767" spans="2:3" ht="15">
      <c r="B767" s="44">
        <v>42719</v>
      </c>
      <c r="C767" s="45">
        <v>6.047</v>
      </c>
    </row>
    <row r="768" spans="2:3" ht="15">
      <c r="B768" s="44">
        <v>42718</v>
      </c>
      <c r="C768" s="45">
        <v>6.069</v>
      </c>
    </row>
    <row r="769" spans="2:3" ht="15">
      <c r="B769" s="44">
        <v>42717</v>
      </c>
      <c r="C769" s="45">
        <v>5.971</v>
      </c>
    </row>
    <row r="770" spans="2:3" ht="15">
      <c r="B770" s="44">
        <v>42716</v>
      </c>
      <c r="C770" s="45">
        <v>6.146</v>
      </c>
    </row>
    <row r="771" spans="2:3" ht="15">
      <c r="B771" s="44">
        <v>42713</v>
      </c>
      <c r="C771" s="45">
        <v>6.069</v>
      </c>
    </row>
    <row r="772" spans="2:3" ht="15">
      <c r="B772" s="44">
        <v>42712</v>
      </c>
      <c r="C772" s="45">
        <v>6.164</v>
      </c>
    </row>
    <row r="773" spans="2:3" ht="15">
      <c r="B773" s="44">
        <v>42711</v>
      </c>
      <c r="C773" s="45">
        <v>6.223</v>
      </c>
    </row>
    <row r="774" spans="2:3" ht="15">
      <c r="B774" s="44">
        <v>42710</v>
      </c>
      <c r="C774" s="45">
        <v>6.337</v>
      </c>
    </row>
    <row r="775" spans="2:3" ht="15">
      <c r="B775" s="44">
        <v>42709</v>
      </c>
      <c r="C775" s="45">
        <v>6.395</v>
      </c>
    </row>
    <row r="776" spans="2:3" ht="15">
      <c r="B776" s="44">
        <v>42706</v>
      </c>
      <c r="C776" s="45">
        <v>6.38</v>
      </c>
    </row>
    <row r="777" spans="2:3" ht="15">
      <c r="B777" s="44">
        <v>42705</v>
      </c>
      <c r="C777" s="45">
        <v>6.264</v>
      </c>
    </row>
    <row r="778" spans="2:3" ht="15">
      <c r="B778" s="44">
        <v>42704</v>
      </c>
      <c r="C778" s="45">
        <v>6.329</v>
      </c>
    </row>
    <row r="779" spans="2:3" ht="15">
      <c r="B779" s="44">
        <v>42703</v>
      </c>
      <c r="C779" s="45">
        <v>6.385</v>
      </c>
    </row>
    <row r="780" spans="2:3" ht="15">
      <c r="B780" s="44">
        <v>42702</v>
      </c>
      <c r="C780" s="45">
        <v>6.263</v>
      </c>
    </row>
    <row r="781" spans="2:3" ht="15">
      <c r="B781" s="44">
        <v>42699</v>
      </c>
      <c r="C781" s="45">
        <v>6.251</v>
      </c>
    </row>
    <row r="782" spans="2:3" ht="15">
      <c r="B782" s="44">
        <v>42697</v>
      </c>
      <c r="C782" s="45">
        <v>6.403</v>
      </c>
    </row>
    <row r="783" spans="2:3" ht="15">
      <c r="B783" s="44">
        <v>42696</v>
      </c>
      <c r="C783" s="45">
        <v>6.392</v>
      </c>
    </row>
    <row r="784" spans="2:3" ht="15">
      <c r="B784" s="44">
        <v>42695</v>
      </c>
      <c r="C784" s="45">
        <v>6.48</v>
      </c>
    </row>
    <row r="785" spans="2:3" ht="15">
      <c r="B785" s="44">
        <v>42692</v>
      </c>
      <c r="C785" s="45">
        <v>6.366</v>
      </c>
    </row>
    <row r="786" spans="2:3" ht="15">
      <c r="B786" s="44">
        <v>42691</v>
      </c>
      <c r="C786" s="45">
        <v>6.541</v>
      </c>
    </row>
    <row r="787" spans="2:3" ht="15">
      <c r="B787" s="44">
        <v>42690</v>
      </c>
      <c r="C787" s="45">
        <v>6.533</v>
      </c>
    </row>
    <row r="788" spans="2:3" ht="15">
      <c r="B788" s="44">
        <v>42689</v>
      </c>
      <c r="C788" s="45">
        <v>6.507</v>
      </c>
    </row>
    <row r="789" spans="2:3" ht="15">
      <c r="B789" s="44">
        <v>42688</v>
      </c>
      <c r="C789" s="45">
        <v>6.452</v>
      </c>
    </row>
    <row r="790" spans="2:3" ht="15">
      <c r="B790" s="44">
        <v>42684</v>
      </c>
      <c r="C790" s="45">
        <v>6.118</v>
      </c>
    </row>
    <row r="791" spans="2:3" ht="15">
      <c r="B791" s="44">
        <v>42683</v>
      </c>
      <c r="C791" s="45">
        <v>5.957</v>
      </c>
    </row>
    <row r="792" spans="2:3" ht="15">
      <c r="B792" s="44">
        <v>42682</v>
      </c>
      <c r="C792" s="45">
        <v>5.947</v>
      </c>
    </row>
    <row r="793" spans="2:3" ht="15">
      <c r="B793" s="44">
        <v>42681</v>
      </c>
      <c r="C793" s="45">
        <v>6.038</v>
      </c>
    </row>
    <row r="794" spans="2:3" ht="15">
      <c r="B794" s="44">
        <v>42678</v>
      </c>
      <c r="C794" s="45">
        <v>6.086</v>
      </c>
    </row>
    <row r="795" spans="2:3" ht="15">
      <c r="B795" s="44">
        <v>42677</v>
      </c>
      <c r="C795" s="45">
        <v>6.117</v>
      </c>
    </row>
    <row r="796" spans="2:3" ht="15">
      <c r="B796" s="44">
        <v>42676</v>
      </c>
      <c r="C796" s="45">
        <v>6.005</v>
      </c>
    </row>
    <row r="797" spans="2:3" ht="15">
      <c r="B797" s="44">
        <v>42675</v>
      </c>
      <c r="C797" s="45">
        <v>5.87</v>
      </c>
    </row>
    <row r="798" spans="2:3" ht="15">
      <c r="B798" s="44">
        <v>42674</v>
      </c>
      <c r="C798" s="45">
        <v>5.893</v>
      </c>
    </row>
    <row r="799" spans="2:3" ht="15">
      <c r="B799" s="44">
        <v>42671</v>
      </c>
      <c r="C799" s="45">
        <v>5.844</v>
      </c>
    </row>
    <row r="800" spans="2:3" ht="15">
      <c r="B800" s="44">
        <v>42670</v>
      </c>
      <c r="C800" s="45">
        <v>5.797</v>
      </c>
    </row>
    <row r="801" spans="2:3" ht="15">
      <c r="B801" s="44">
        <v>42669</v>
      </c>
      <c r="C801" s="45">
        <v>5.672</v>
      </c>
    </row>
    <row r="802" spans="2:3" ht="15">
      <c r="B802" s="44">
        <v>42668</v>
      </c>
      <c r="C802" s="45">
        <v>5.686</v>
      </c>
    </row>
    <row r="803" spans="2:3" ht="15">
      <c r="B803" s="44">
        <v>42667</v>
      </c>
      <c r="C803" s="45">
        <v>5.696</v>
      </c>
    </row>
    <row r="804" spans="2:3" ht="15">
      <c r="B804" s="44">
        <v>42664</v>
      </c>
      <c r="C804" s="45">
        <v>5.752</v>
      </c>
    </row>
    <row r="805" spans="2:3" ht="15">
      <c r="B805" s="44">
        <v>42663</v>
      </c>
      <c r="C805" s="45">
        <v>5.661</v>
      </c>
    </row>
    <row r="806" spans="2:3" ht="15">
      <c r="B806" s="44">
        <v>42662</v>
      </c>
      <c r="C806" s="45">
        <v>5.523</v>
      </c>
    </row>
    <row r="807" spans="2:3" ht="15">
      <c r="B807" s="44">
        <v>42661</v>
      </c>
      <c r="C807" s="45">
        <v>5.711</v>
      </c>
    </row>
    <row r="808" spans="2:3" ht="15">
      <c r="B808" s="44">
        <v>42660</v>
      </c>
      <c r="C808" s="45">
        <v>5.684</v>
      </c>
    </row>
    <row r="809" spans="2:3" ht="15">
      <c r="B809" s="44">
        <v>42657</v>
      </c>
      <c r="C809" s="45">
        <v>5.83</v>
      </c>
    </row>
    <row r="810" spans="2:3" ht="15">
      <c r="B810" s="44">
        <v>42656</v>
      </c>
      <c r="C810" s="45">
        <v>5.765</v>
      </c>
    </row>
    <row r="811" spans="2:3" ht="15">
      <c r="B811" s="44">
        <v>42655</v>
      </c>
      <c r="C811" s="45">
        <v>5.749</v>
      </c>
    </row>
    <row r="812" spans="2:3" ht="15">
      <c r="B812" s="44">
        <v>42654</v>
      </c>
      <c r="C812" s="45">
        <v>5.64</v>
      </c>
    </row>
    <row r="813" spans="2:3" ht="15">
      <c r="B813" s="44">
        <v>42650</v>
      </c>
      <c r="C813" s="45">
        <v>5.805</v>
      </c>
    </row>
    <row r="814" spans="2:3" ht="15">
      <c r="B814" s="44">
        <v>42649</v>
      </c>
      <c r="C814" s="45">
        <v>5.68</v>
      </c>
    </row>
    <row r="815" spans="2:3" ht="15">
      <c r="B815" s="44">
        <v>42648</v>
      </c>
      <c r="C815" s="45">
        <v>5.73</v>
      </c>
    </row>
    <row r="816" spans="2:3" ht="15">
      <c r="B816" s="44">
        <v>42647</v>
      </c>
      <c r="C816" s="45">
        <v>5.819</v>
      </c>
    </row>
    <row r="817" spans="2:3" ht="15">
      <c r="B817" s="44">
        <v>42646</v>
      </c>
      <c r="C817" s="45">
        <v>5.709</v>
      </c>
    </row>
    <row r="818" spans="2:3" ht="15">
      <c r="B818" s="44">
        <v>42643</v>
      </c>
      <c r="C818" s="45">
        <v>5.846</v>
      </c>
    </row>
    <row r="819" spans="2:3" ht="15">
      <c r="B819" s="44">
        <v>42642</v>
      </c>
      <c r="C819" s="45">
        <v>5.846</v>
      </c>
    </row>
    <row r="820" spans="2:3" ht="15">
      <c r="B820" s="44">
        <v>42641</v>
      </c>
      <c r="C820" s="45">
        <v>5.778</v>
      </c>
    </row>
    <row r="821" spans="2:3" ht="15">
      <c r="B821" s="44">
        <v>42640</v>
      </c>
      <c r="C821" s="45">
        <v>5.778</v>
      </c>
    </row>
    <row r="822" spans="2:3" ht="15">
      <c r="B822" s="44">
        <v>42639</v>
      </c>
      <c r="C822" s="45">
        <v>5.829</v>
      </c>
    </row>
    <row r="823" spans="2:3" ht="15">
      <c r="B823" s="44">
        <v>42636</v>
      </c>
      <c r="C823" s="45">
        <v>5.901</v>
      </c>
    </row>
    <row r="824" spans="2:3" ht="15">
      <c r="B824" s="44">
        <v>42635</v>
      </c>
      <c r="C824" s="45">
        <v>5.903</v>
      </c>
    </row>
    <row r="825" spans="2:3" ht="15">
      <c r="B825" s="44">
        <v>42634</v>
      </c>
      <c r="C825" s="45">
        <v>5.86</v>
      </c>
    </row>
    <row r="826" spans="2:3" ht="15">
      <c r="B826" s="44">
        <v>42633</v>
      </c>
      <c r="C826" s="45">
        <v>5.961</v>
      </c>
    </row>
    <row r="827" spans="2:3" ht="15">
      <c r="B827" s="44">
        <v>42632</v>
      </c>
      <c r="C827" s="45">
        <v>5.968</v>
      </c>
    </row>
    <row r="828" spans="2:3" ht="15">
      <c r="B828" s="44">
        <v>42629</v>
      </c>
      <c r="C828" s="45">
        <v>5.979</v>
      </c>
    </row>
    <row r="829" spans="2:3" ht="15">
      <c r="B829" s="44">
        <v>42628</v>
      </c>
      <c r="C829" s="45">
        <v>6.005</v>
      </c>
    </row>
    <row r="830" spans="2:3" ht="15">
      <c r="B830" s="44">
        <v>42627</v>
      </c>
      <c r="C830" s="45">
        <v>5.953</v>
      </c>
    </row>
    <row r="831" spans="2:3" ht="15">
      <c r="B831" s="44">
        <v>42626</v>
      </c>
      <c r="C831" s="45">
        <v>5.807</v>
      </c>
    </row>
    <row r="832" spans="2:3" ht="15">
      <c r="B832" s="44">
        <v>42625</v>
      </c>
      <c r="C832" s="45">
        <v>5.865</v>
      </c>
    </row>
    <row r="833" spans="2:3" ht="15">
      <c r="B833" s="44">
        <v>42622</v>
      </c>
      <c r="C833" s="45">
        <v>5.943</v>
      </c>
    </row>
    <row r="834" spans="2:3" ht="15">
      <c r="B834" s="44">
        <v>42621</v>
      </c>
      <c r="C834" s="45">
        <v>5.792</v>
      </c>
    </row>
    <row r="835" spans="2:3" ht="15">
      <c r="B835" s="44">
        <v>42620</v>
      </c>
      <c r="C835" s="45">
        <v>5.827</v>
      </c>
    </row>
    <row r="836" spans="2:3" ht="15">
      <c r="B836" s="44">
        <v>42619</v>
      </c>
      <c r="C836" s="45">
        <v>5.823</v>
      </c>
    </row>
    <row r="837" spans="2:3" ht="15">
      <c r="B837" s="44">
        <v>42615</v>
      </c>
      <c r="C837" s="45">
        <v>5.755</v>
      </c>
    </row>
    <row r="838" spans="2:3" ht="15">
      <c r="B838" s="44">
        <v>42614</v>
      </c>
      <c r="C838" s="45">
        <v>5.754</v>
      </c>
    </row>
    <row r="839" spans="2:3" ht="15">
      <c r="B839" s="44">
        <v>42613</v>
      </c>
      <c r="C839" s="45">
        <v>5.868</v>
      </c>
    </row>
    <row r="840" spans="2:3" ht="15">
      <c r="B840" s="44">
        <v>42612</v>
      </c>
      <c r="C840" s="45">
        <v>5.876</v>
      </c>
    </row>
    <row r="841" spans="2:3" ht="15">
      <c r="B841" s="44">
        <v>42611</v>
      </c>
      <c r="C841" s="45">
        <v>5.917</v>
      </c>
    </row>
    <row r="842" spans="2:3" ht="15">
      <c r="B842" s="44">
        <v>42608</v>
      </c>
      <c r="C842" s="45">
        <v>5.922</v>
      </c>
    </row>
    <row r="843" spans="2:3" ht="15">
      <c r="B843" s="44">
        <v>42607</v>
      </c>
      <c r="C843" s="45">
        <v>5.958</v>
      </c>
    </row>
    <row r="844" spans="2:3" ht="15">
      <c r="B844" s="44">
        <v>42606</v>
      </c>
      <c r="C844" s="45">
        <v>5.989</v>
      </c>
    </row>
    <row r="845" spans="2:3" ht="15">
      <c r="B845" s="44">
        <v>42605</v>
      </c>
      <c r="C845" s="45">
        <v>6.077</v>
      </c>
    </row>
    <row r="846" spans="2:3" ht="15">
      <c r="B846" s="44">
        <v>42604</v>
      </c>
      <c r="C846" s="45">
        <v>6.041</v>
      </c>
    </row>
    <row r="847" spans="2:3" ht="15">
      <c r="B847" s="44">
        <v>42601</v>
      </c>
      <c r="C847" s="45">
        <v>6.044</v>
      </c>
    </row>
    <row r="848" spans="2:3" ht="15">
      <c r="B848" s="44">
        <v>42600</v>
      </c>
      <c r="C848" s="45">
        <v>6.078</v>
      </c>
    </row>
    <row r="849" spans="2:3" ht="15">
      <c r="B849" s="44">
        <v>42599</v>
      </c>
      <c r="C849" s="45">
        <v>6.1</v>
      </c>
    </row>
    <row r="850" spans="2:3" ht="15">
      <c r="B850" s="44">
        <v>42598</v>
      </c>
      <c r="C850" s="45">
        <v>6.039</v>
      </c>
    </row>
    <row r="851" spans="2:3" ht="15">
      <c r="B851" s="44">
        <v>42597</v>
      </c>
      <c r="C851" s="45">
        <v>6.025</v>
      </c>
    </row>
    <row r="852" spans="2:3" ht="15">
      <c r="B852" s="44">
        <v>42594</v>
      </c>
      <c r="C852" s="45">
        <v>6.015</v>
      </c>
    </row>
    <row r="853" spans="2:3" ht="15">
      <c r="B853" s="44">
        <v>42593</v>
      </c>
      <c r="C853" s="45">
        <v>6.113</v>
      </c>
    </row>
    <row r="854" spans="2:3" ht="15">
      <c r="B854" s="44">
        <v>42592</v>
      </c>
      <c r="C854" s="45">
        <v>6.149</v>
      </c>
    </row>
    <row r="855" spans="2:3" ht="15">
      <c r="B855" s="44">
        <v>42591</v>
      </c>
      <c r="C855" s="45">
        <v>6.088</v>
      </c>
    </row>
    <row r="856" spans="2:3" ht="15">
      <c r="B856" s="44">
        <v>42590</v>
      </c>
      <c r="C856" s="45">
        <v>6.159</v>
      </c>
    </row>
    <row r="857" spans="2:3" ht="15">
      <c r="B857" s="44">
        <v>42587</v>
      </c>
      <c r="C857" s="45">
        <v>6.157</v>
      </c>
    </row>
    <row r="858" spans="2:3" ht="15">
      <c r="B858" s="44">
        <v>42586</v>
      </c>
      <c r="C858" s="45">
        <v>6.235</v>
      </c>
    </row>
    <row r="859" spans="2:3" ht="15">
      <c r="B859" s="44">
        <v>42585</v>
      </c>
      <c r="C859" s="45">
        <v>6.235</v>
      </c>
    </row>
    <row r="860" spans="2:3" ht="15">
      <c r="B860" s="44">
        <v>42584</v>
      </c>
      <c r="C860" s="45">
        <v>6.231</v>
      </c>
    </row>
    <row r="861" spans="2:3" ht="15">
      <c r="B861" s="44">
        <v>42583</v>
      </c>
      <c r="C861" s="45">
        <v>6.184</v>
      </c>
    </row>
    <row r="862" spans="2:3" ht="15">
      <c r="B862" s="44">
        <v>42580</v>
      </c>
      <c r="C862" s="45">
        <v>6.133</v>
      </c>
    </row>
    <row r="863" spans="2:3" ht="15">
      <c r="B863" s="44">
        <v>42579</v>
      </c>
      <c r="C863" s="45">
        <v>6.052</v>
      </c>
    </row>
    <row r="864" spans="2:3" ht="15">
      <c r="B864" s="44">
        <v>42578</v>
      </c>
      <c r="C864" s="45">
        <v>6.084</v>
      </c>
    </row>
    <row r="865" spans="2:3" ht="15">
      <c r="B865" s="44">
        <v>42577</v>
      </c>
      <c r="C865" s="45">
        <v>5.989</v>
      </c>
    </row>
    <row r="866" spans="2:3" ht="15">
      <c r="B866" s="44">
        <v>42576</v>
      </c>
      <c r="C866" s="45">
        <v>5.842</v>
      </c>
    </row>
    <row r="867" spans="2:3" ht="15">
      <c r="B867" s="44">
        <v>42573</v>
      </c>
      <c r="C867" s="45">
        <v>5.865</v>
      </c>
    </row>
    <row r="868" spans="2:3" ht="15">
      <c r="B868" s="44">
        <v>42572</v>
      </c>
      <c r="C868" s="45">
        <v>5.789</v>
      </c>
    </row>
    <row r="869" spans="2:3" ht="15">
      <c r="B869" s="44">
        <v>42571</v>
      </c>
      <c r="C869" s="45">
        <v>5.799</v>
      </c>
    </row>
    <row r="870" spans="2:3" ht="15">
      <c r="B870" s="44">
        <v>42570</v>
      </c>
      <c r="C870" s="45">
        <v>5.924</v>
      </c>
    </row>
    <row r="871" spans="2:3" ht="15">
      <c r="B871" s="44">
        <v>42569</v>
      </c>
      <c r="C871" s="45">
        <v>6.028</v>
      </c>
    </row>
    <row r="872" spans="2:3" ht="15">
      <c r="B872" s="44">
        <v>42566</v>
      </c>
      <c r="C872" s="45">
        <v>6.036</v>
      </c>
    </row>
    <row r="873" spans="2:3" ht="15">
      <c r="B873" s="44">
        <v>42565</v>
      </c>
      <c r="C873" s="45">
        <v>6.092</v>
      </c>
    </row>
    <row r="874" spans="2:3" ht="15">
      <c r="B874" s="44">
        <v>42564</v>
      </c>
      <c r="C874" s="45">
        <v>6.153</v>
      </c>
    </row>
    <row r="875" spans="2:3" ht="15">
      <c r="B875" s="44">
        <v>42563</v>
      </c>
      <c r="C875" s="45">
        <v>6.223</v>
      </c>
    </row>
    <row r="876" spans="2:3" ht="15">
      <c r="B876" s="44">
        <v>42562</v>
      </c>
      <c r="C876" s="45">
        <v>6.303</v>
      </c>
    </row>
    <row r="877" spans="2:3" ht="15">
      <c r="B877" s="44">
        <v>42559</v>
      </c>
      <c r="C877" s="45">
        <v>6.37</v>
      </c>
    </row>
    <row r="878" spans="2:3" ht="15">
      <c r="B878" s="44">
        <v>42558</v>
      </c>
      <c r="C878" s="45">
        <v>6.432</v>
      </c>
    </row>
    <row r="879" spans="2:3" ht="15">
      <c r="B879" s="44">
        <v>42557</v>
      </c>
      <c r="C879" s="45">
        <v>6.411</v>
      </c>
    </row>
    <row r="880" spans="2:3" ht="15">
      <c r="B880" s="44">
        <v>42556</v>
      </c>
      <c r="C880" s="45">
        <v>6.327</v>
      </c>
    </row>
    <row r="881" spans="2:3" ht="15">
      <c r="B881" s="44">
        <v>42552</v>
      </c>
      <c r="C881" s="45">
        <v>6.372</v>
      </c>
    </row>
    <row r="882" spans="2:3" ht="15">
      <c r="B882" s="44">
        <v>42551</v>
      </c>
      <c r="C882" s="45">
        <v>6.414</v>
      </c>
    </row>
    <row r="883" spans="2:3" ht="15">
      <c r="B883" s="44">
        <v>42550</v>
      </c>
      <c r="C883" s="45">
        <v>6.562</v>
      </c>
    </row>
    <row r="884" spans="2:3" ht="15">
      <c r="B884" s="44">
        <v>42549</v>
      </c>
      <c r="C884" s="45">
        <v>6.546</v>
      </c>
    </row>
    <row r="885" spans="2:3" ht="15">
      <c r="B885" s="44">
        <v>42548</v>
      </c>
      <c r="C885" s="45">
        <v>6.575</v>
      </c>
    </row>
    <row r="886" spans="2:3" ht="15">
      <c r="B886" s="44">
        <v>42545</v>
      </c>
      <c r="C886" s="45">
        <v>6.559</v>
      </c>
    </row>
    <row r="887" spans="2:3" ht="15">
      <c r="B887" s="44">
        <v>42544</v>
      </c>
      <c r="C887" s="45">
        <v>6.475</v>
      </c>
    </row>
    <row r="888" spans="2:3" ht="15">
      <c r="B888" s="44">
        <v>42543</v>
      </c>
      <c r="C888" s="45">
        <v>6.251</v>
      </c>
    </row>
    <row r="889" spans="2:3" ht="15">
      <c r="B889" s="44">
        <v>42542</v>
      </c>
      <c r="C889" s="45">
        <v>6.17</v>
      </c>
    </row>
    <row r="890" spans="2:3" ht="15">
      <c r="B890" s="44">
        <v>42541</v>
      </c>
      <c r="C890" s="45">
        <v>6.561</v>
      </c>
    </row>
    <row r="891" spans="2:3" ht="15">
      <c r="B891" s="44">
        <v>42538</v>
      </c>
      <c r="C891" s="45">
        <v>6.572</v>
      </c>
    </row>
    <row r="892" spans="2:3" ht="15">
      <c r="B892" s="44">
        <v>42537</v>
      </c>
      <c r="C892" s="45">
        <v>6.57</v>
      </c>
    </row>
    <row r="893" spans="2:3" ht="15">
      <c r="B893" s="44">
        <v>42536</v>
      </c>
      <c r="C893" s="45">
        <v>6.61</v>
      </c>
    </row>
    <row r="894" spans="2:3" ht="15">
      <c r="B894" s="44">
        <v>42535</v>
      </c>
      <c r="C894" s="45">
        <v>6.524</v>
      </c>
    </row>
    <row r="895" spans="2:3" ht="15">
      <c r="B895" s="44">
        <v>42534</v>
      </c>
      <c r="C895" s="45">
        <v>6.42</v>
      </c>
    </row>
    <row r="896" spans="2:3" ht="15">
      <c r="B896" s="44">
        <v>42531</v>
      </c>
      <c r="C896" s="45">
        <v>6.37</v>
      </c>
    </row>
    <row r="897" spans="2:3" ht="15">
      <c r="B897" s="44">
        <v>42530</v>
      </c>
      <c r="C897" s="45">
        <v>6.361</v>
      </c>
    </row>
    <row r="898" spans="2:3" ht="15">
      <c r="B898" s="44">
        <v>42529</v>
      </c>
      <c r="C898" s="45">
        <v>6.378</v>
      </c>
    </row>
    <row r="899" spans="2:3" ht="15">
      <c r="B899" s="44">
        <v>42528</v>
      </c>
      <c r="C899" s="45">
        <v>6.462</v>
      </c>
    </row>
    <row r="900" spans="2:3" ht="15">
      <c r="B900" s="44">
        <v>42527</v>
      </c>
      <c r="C900" s="45">
        <v>6.513</v>
      </c>
    </row>
    <row r="901" spans="2:3" ht="15">
      <c r="B901" s="44">
        <v>42524</v>
      </c>
      <c r="C901" s="45">
        <v>6.386</v>
      </c>
    </row>
    <row r="902" spans="2:3" ht="15">
      <c r="B902" s="44">
        <v>42523</v>
      </c>
      <c r="C902" s="45">
        <v>6.407</v>
      </c>
    </row>
    <row r="903" spans="2:3" ht="15">
      <c r="B903" s="44">
        <v>42522</v>
      </c>
      <c r="C903" s="45">
        <v>6.386</v>
      </c>
    </row>
    <row r="904" spans="2:3" ht="15">
      <c r="B904" s="44">
        <v>42521</v>
      </c>
      <c r="C904" s="45">
        <v>6.37</v>
      </c>
    </row>
    <row r="905" spans="2:3" ht="15">
      <c r="B905" s="44">
        <v>42517</v>
      </c>
      <c r="C905" s="45">
        <v>6.345</v>
      </c>
    </row>
    <row r="906" spans="2:3" ht="15">
      <c r="B906" s="44">
        <v>42516</v>
      </c>
      <c r="C906" s="45">
        <v>6.343</v>
      </c>
    </row>
    <row r="907" spans="2:3" ht="15">
      <c r="B907" s="44">
        <v>42515</v>
      </c>
      <c r="C907" s="45">
        <v>6.391</v>
      </c>
    </row>
    <row r="908" spans="2:3" ht="15">
      <c r="B908" s="44">
        <v>42514</v>
      </c>
      <c r="C908" s="45">
        <v>6.426</v>
      </c>
    </row>
    <row r="909" spans="2:3" ht="15">
      <c r="B909" s="44">
        <v>42513</v>
      </c>
      <c r="C909" s="45">
        <v>6.539</v>
      </c>
    </row>
    <row r="910" spans="2:3" ht="15">
      <c r="B910" s="44">
        <v>42510</v>
      </c>
      <c r="C910" s="45">
        <v>6.541</v>
      </c>
    </row>
    <row r="911" spans="2:3" ht="15">
      <c r="B911" s="44">
        <v>42509</v>
      </c>
      <c r="C911" s="45">
        <v>6.57</v>
      </c>
    </row>
    <row r="912" spans="2:3" ht="15">
      <c r="B912" s="44">
        <v>42508</v>
      </c>
      <c r="C912" s="45">
        <v>6.467</v>
      </c>
    </row>
    <row r="913" spans="2:3" ht="15">
      <c r="B913" s="44">
        <v>42507</v>
      </c>
      <c r="C913" s="45">
        <v>6.468</v>
      </c>
    </row>
    <row r="914" spans="2:3" ht="15">
      <c r="B914" s="44">
        <v>42506</v>
      </c>
      <c r="C914" s="45">
        <v>6.526</v>
      </c>
    </row>
    <row r="915" spans="2:3" ht="15">
      <c r="B915" s="44">
        <v>42503</v>
      </c>
      <c r="C915" s="45">
        <v>6.507</v>
      </c>
    </row>
    <row r="916" spans="2:3" ht="15">
      <c r="B916" s="44">
        <v>42502</v>
      </c>
      <c r="C916" s="45">
        <v>6.618</v>
      </c>
    </row>
    <row r="917" spans="2:3" ht="15">
      <c r="B917" s="44">
        <v>42501</v>
      </c>
      <c r="C917" s="45">
        <v>6.649</v>
      </c>
    </row>
    <row r="918" spans="2:3" ht="15">
      <c r="B918" s="44">
        <v>42500</v>
      </c>
      <c r="C918" s="45">
        <v>6.614</v>
      </c>
    </row>
    <row r="919" spans="2:3" ht="15">
      <c r="B919" s="44">
        <v>42499</v>
      </c>
      <c r="C919" s="45">
        <v>6.639</v>
      </c>
    </row>
    <row r="920" spans="2:3" ht="15">
      <c r="B920" s="44">
        <v>42496</v>
      </c>
      <c r="C920" s="45">
        <v>6.552</v>
      </c>
    </row>
    <row r="921" spans="2:3" ht="15">
      <c r="B921" s="44">
        <v>42495</v>
      </c>
      <c r="C921" s="45">
        <v>6.454</v>
      </c>
    </row>
    <row r="922" spans="2:3" ht="15">
      <c r="B922" s="44">
        <v>42494</v>
      </c>
      <c r="C922" s="45">
        <v>6.468</v>
      </c>
    </row>
    <row r="923" spans="2:3" ht="15">
      <c r="B923" s="44">
        <v>42493</v>
      </c>
      <c r="C923" s="45">
        <v>6.457</v>
      </c>
    </row>
    <row r="924" spans="2:3" ht="15">
      <c r="B924" s="44">
        <v>42492</v>
      </c>
      <c r="C924" s="45">
        <v>6.46</v>
      </c>
    </row>
    <row r="925" spans="2:3" ht="15">
      <c r="B925" s="44">
        <v>42489</v>
      </c>
      <c r="C925" s="45">
        <v>6.482</v>
      </c>
    </row>
    <row r="926" spans="2:3" ht="15">
      <c r="B926" s="44">
        <v>42488</v>
      </c>
      <c r="C926" s="45">
        <v>6.384</v>
      </c>
    </row>
    <row r="927" spans="2:3" ht="15">
      <c r="B927" s="44">
        <v>42487</v>
      </c>
      <c r="C927" s="45">
        <v>6.398</v>
      </c>
    </row>
    <row r="928" spans="2:3" ht="15">
      <c r="B928" s="44">
        <v>42486</v>
      </c>
      <c r="C928" s="45">
        <v>6.421</v>
      </c>
    </row>
    <row r="929" spans="2:3" ht="15">
      <c r="B929" s="44">
        <v>42485</v>
      </c>
      <c r="C929" s="45">
        <v>6.407</v>
      </c>
    </row>
    <row r="930" spans="2:3" ht="15">
      <c r="B930" s="44">
        <v>42482</v>
      </c>
      <c r="C930" s="45">
        <v>6.358</v>
      </c>
    </row>
    <row r="931" spans="2:3" ht="15">
      <c r="B931" s="44">
        <v>42481</v>
      </c>
      <c r="C931" s="45">
        <v>6.376</v>
      </c>
    </row>
    <row r="932" spans="2:3" ht="15">
      <c r="B932" s="44">
        <v>42480</v>
      </c>
      <c r="C932" s="45">
        <v>6.397</v>
      </c>
    </row>
    <row r="933" spans="2:3" ht="15">
      <c r="B933" s="44">
        <v>42479</v>
      </c>
      <c r="C933" s="45">
        <v>6.294</v>
      </c>
    </row>
    <row r="934" spans="2:3" ht="15">
      <c r="B934" s="44">
        <v>42478</v>
      </c>
      <c r="C934" s="45">
        <v>6.408</v>
      </c>
    </row>
    <row r="935" spans="2:3" ht="15">
      <c r="B935" s="44">
        <v>42475</v>
      </c>
      <c r="C935" s="45">
        <v>6.332</v>
      </c>
    </row>
    <row r="936" spans="2:3" ht="15">
      <c r="B936" s="44">
        <v>42474</v>
      </c>
      <c r="C936" s="45">
        <v>6.416</v>
      </c>
    </row>
    <row r="937" spans="2:3" ht="15">
      <c r="B937" s="44">
        <v>42473</v>
      </c>
      <c r="C937" s="45">
        <v>6.542</v>
      </c>
    </row>
    <row r="938" spans="2:3" ht="15">
      <c r="B938" s="44">
        <v>42472</v>
      </c>
      <c r="C938" s="45">
        <v>6.744</v>
      </c>
    </row>
    <row r="939" spans="2:3" ht="15">
      <c r="B939" s="44">
        <v>42471</v>
      </c>
      <c r="C939" s="45">
        <v>6.835</v>
      </c>
    </row>
    <row r="940" spans="2:3" ht="15">
      <c r="B940" s="44">
        <v>42468</v>
      </c>
      <c r="C940" s="45">
        <v>6.916</v>
      </c>
    </row>
    <row r="941" spans="2:3" ht="15">
      <c r="B941" s="44">
        <v>42467</v>
      </c>
      <c r="C941" s="45">
        <v>6.905</v>
      </c>
    </row>
    <row r="942" spans="2:3" ht="15">
      <c r="B942" s="44">
        <v>42466</v>
      </c>
      <c r="C942" s="45">
        <v>7.005</v>
      </c>
    </row>
    <row r="943" spans="2:3" ht="15">
      <c r="B943" s="44">
        <v>42465</v>
      </c>
      <c r="C943" s="45">
        <v>6.965</v>
      </c>
    </row>
    <row r="944" spans="2:3" ht="15">
      <c r="B944" s="44">
        <v>42464</v>
      </c>
      <c r="C944" s="45">
        <v>7.06</v>
      </c>
    </row>
    <row r="945" spans="2:3" ht="15">
      <c r="B945" s="44">
        <v>42461</v>
      </c>
      <c r="C945" s="45">
        <v>7.044</v>
      </c>
    </row>
    <row r="946" spans="2:3" ht="15">
      <c r="B946" s="44">
        <v>42460</v>
      </c>
      <c r="C946" s="45">
        <v>7.042</v>
      </c>
    </row>
    <row r="947" spans="2:3" ht="15">
      <c r="B947" s="44">
        <v>42459</v>
      </c>
      <c r="C947" s="45">
        <v>7.08</v>
      </c>
    </row>
    <row r="948" spans="2:3" ht="15">
      <c r="B948" s="44">
        <v>42458</v>
      </c>
      <c r="C948" s="45">
        <v>7.07</v>
      </c>
    </row>
    <row r="949" spans="2:3" ht="15">
      <c r="B949" s="44">
        <v>42457</v>
      </c>
      <c r="C949" s="45">
        <v>7.073</v>
      </c>
    </row>
    <row r="950" spans="2:3" ht="15">
      <c r="B950" s="44">
        <v>42453</v>
      </c>
      <c r="C950" s="45">
        <v>6.432</v>
      </c>
    </row>
    <row r="951" spans="2:3" ht="15">
      <c r="B951" s="44">
        <v>42452</v>
      </c>
      <c r="C951" s="45">
        <v>6.37</v>
      </c>
    </row>
    <row r="952" spans="2:3" ht="15">
      <c r="B952" s="44">
        <v>42451</v>
      </c>
      <c r="C952" s="45">
        <v>6.382</v>
      </c>
    </row>
    <row r="953" spans="2:3" ht="15">
      <c r="B953" s="44">
        <v>42450</v>
      </c>
      <c r="C953" s="45">
        <v>6.408</v>
      </c>
    </row>
    <row r="954" spans="2:3" ht="15">
      <c r="B954" s="44">
        <v>42447</v>
      </c>
      <c r="C954" s="45">
        <v>6.487</v>
      </c>
    </row>
    <row r="955" spans="2:3" ht="15">
      <c r="B955" s="44">
        <v>42446</v>
      </c>
      <c r="C955" s="45">
        <v>6.494</v>
      </c>
    </row>
    <row r="956" spans="2:3" ht="15">
      <c r="B956" s="44">
        <v>42445</v>
      </c>
      <c r="C956" s="45">
        <v>6.593</v>
      </c>
    </row>
    <row r="957" spans="2:3" ht="15">
      <c r="B957" s="44">
        <v>42444</v>
      </c>
      <c r="C957" s="45">
        <v>6.559</v>
      </c>
    </row>
    <row r="958" spans="2:3" ht="15">
      <c r="B958" s="44">
        <v>42443</v>
      </c>
      <c r="C958" s="45">
        <v>6.528</v>
      </c>
    </row>
    <row r="959" spans="2:3" ht="15">
      <c r="B959" s="44">
        <v>42440</v>
      </c>
      <c r="C959" s="45">
        <v>6.709</v>
      </c>
    </row>
    <row r="960" spans="2:3" ht="15">
      <c r="B960" s="44">
        <v>42439</v>
      </c>
      <c r="C960" s="45">
        <v>6.768</v>
      </c>
    </row>
    <row r="961" spans="2:3" ht="15">
      <c r="B961" s="44">
        <v>42438</v>
      </c>
      <c r="C961" s="45">
        <v>6.852</v>
      </c>
    </row>
    <row r="962" spans="2:3" ht="15">
      <c r="B962" s="44">
        <v>42437</v>
      </c>
      <c r="C962" s="45">
        <v>6.839</v>
      </c>
    </row>
    <row r="963" spans="2:3" ht="15">
      <c r="B963" s="44">
        <v>42436</v>
      </c>
      <c r="C963" s="45">
        <v>6.904</v>
      </c>
    </row>
    <row r="964" spans="2:3" ht="15">
      <c r="B964" s="44">
        <v>42433</v>
      </c>
      <c r="C964" s="45">
        <v>6.934</v>
      </c>
    </row>
    <row r="965" spans="2:3" ht="15">
      <c r="B965" s="44">
        <v>42432</v>
      </c>
      <c r="C965" s="45">
        <v>7.148</v>
      </c>
    </row>
    <row r="966" spans="2:3" ht="15">
      <c r="B966" s="44">
        <v>42431</v>
      </c>
      <c r="C966" s="45">
        <v>7.209</v>
      </c>
    </row>
    <row r="967" spans="2:3" ht="15">
      <c r="B967" s="44">
        <v>42430</v>
      </c>
      <c r="C967" s="45">
        <v>7.475</v>
      </c>
    </row>
    <row r="968" spans="2:3" ht="15">
      <c r="B968" s="44">
        <v>42429</v>
      </c>
      <c r="C968" s="45">
        <v>7.691</v>
      </c>
    </row>
    <row r="969" spans="2:3" ht="15">
      <c r="B969" s="44">
        <v>42426</v>
      </c>
      <c r="C969" s="45">
        <v>7.907</v>
      </c>
    </row>
    <row r="970" spans="2:3" ht="15">
      <c r="B970" s="44">
        <v>42425</v>
      </c>
      <c r="C970" s="45">
        <v>7.772</v>
      </c>
    </row>
    <row r="971" spans="2:3" ht="15">
      <c r="B971" s="44">
        <v>42424</v>
      </c>
      <c r="C971" s="45">
        <v>7.877</v>
      </c>
    </row>
    <row r="972" spans="2:3" ht="15">
      <c r="B972" s="44">
        <v>42423</v>
      </c>
      <c r="C972" s="45">
        <v>7.872</v>
      </c>
    </row>
    <row r="973" spans="2:3" ht="15">
      <c r="B973" s="44">
        <v>42422</v>
      </c>
      <c r="C973" s="45">
        <v>7.902</v>
      </c>
    </row>
    <row r="974" spans="2:3" ht="15">
      <c r="B974" s="44">
        <v>42419</v>
      </c>
      <c r="C974" s="45">
        <v>7.941</v>
      </c>
    </row>
    <row r="975" spans="2:3" ht="15">
      <c r="B975" s="44">
        <v>42418</v>
      </c>
      <c r="C975" s="45">
        <v>7.847</v>
      </c>
    </row>
    <row r="976" spans="2:3" ht="15">
      <c r="B976" s="44">
        <v>42417</v>
      </c>
      <c r="C976" s="45">
        <v>7.996</v>
      </c>
    </row>
    <row r="977" spans="2:3" ht="15">
      <c r="B977" s="44">
        <v>42416</v>
      </c>
      <c r="C977" s="45">
        <v>8.243</v>
      </c>
    </row>
    <row r="978" spans="2:3" ht="15">
      <c r="B978" s="44">
        <v>42412</v>
      </c>
      <c r="C978" s="45">
        <v>8.256</v>
      </c>
    </row>
    <row r="979" spans="2:3" ht="15">
      <c r="B979" s="44">
        <v>42411</v>
      </c>
      <c r="C979" s="45">
        <v>8.369</v>
      </c>
    </row>
    <row r="980" spans="2:3" ht="15">
      <c r="B980" s="44">
        <v>42410</v>
      </c>
      <c r="C980" s="45">
        <v>8.339</v>
      </c>
    </row>
    <row r="981" spans="2:3" ht="15">
      <c r="B981" s="44">
        <v>42409</v>
      </c>
      <c r="C981" s="45">
        <v>8.187</v>
      </c>
    </row>
    <row r="982" spans="2:3" ht="15">
      <c r="B982" s="44">
        <v>42408</v>
      </c>
      <c r="C982" s="45">
        <v>8.1</v>
      </c>
    </row>
    <row r="983" spans="2:3" ht="15">
      <c r="B983" s="44">
        <v>42405</v>
      </c>
      <c r="C983" s="45">
        <v>7.995</v>
      </c>
    </row>
    <row r="984" spans="2:3" ht="15">
      <c r="B984" s="44">
        <v>42404</v>
      </c>
      <c r="C984" s="45">
        <v>8.029</v>
      </c>
    </row>
    <row r="985" spans="2:3" ht="15">
      <c r="B985" s="44">
        <v>42403</v>
      </c>
      <c r="C985" s="45">
        <v>8.007</v>
      </c>
    </row>
    <row r="986" spans="2:3" ht="15">
      <c r="B986" s="44">
        <v>42402</v>
      </c>
      <c r="C986" s="45">
        <v>7.95</v>
      </c>
    </row>
    <row r="987" spans="2:3" ht="15">
      <c r="B987" s="44">
        <v>42401</v>
      </c>
      <c r="C987" s="45">
        <v>8.044</v>
      </c>
    </row>
    <row r="988" spans="2:3" ht="15">
      <c r="B988" s="44">
        <v>42398</v>
      </c>
      <c r="C988" s="45">
        <v>8.087</v>
      </c>
    </row>
    <row r="989" spans="2:3" ht="15">
      <c r="B989" s="44">
        <v>42397</v>
      </c>
      <c r="C989" s="45">
        <v>8.105</v>
      </c>
    </row>
    <row r="990" spans="2:3" ht="15">
      <c r="B990" s="44">
        <v>42396</v>
      </c>
      <c r="C990" s="45">
        <v>8.244</v>
      </c>
    </row>
    <row r="991" spans="2:3" ht="15">
      <c r="B991" s="44">
        <v>42395</v>
      </c>
      <c r="C991" s="45">
        <v>8.395</v>
      </c>
    </row>
    <row r="992" spans="2:3" ht="15">
      <c r="B992" s="44">
        <v>42394</v>
      </c>
      <c r="C992" s="45">
        <v>8.53</v>
      </c>
    </row>
    <row r="993" spans="2:3" ht="15">
      <c r="B993" s="44">
        <v>42391</v>
      </c>
      <c r="C993" s="45">
        <v>8.619</v>
      </c>
    </row>
    <row r="994" spans="2:3" ht="15">
      <c r="B994" s="44">
        <v>42390</v>
      </c>
      <c r="C994" s="45">
        <v>8.66</v>
      </c>
    </row>
    <row r="995" spans="2:3" ht="15">
      <c r="B995" s="44">
        <v>42389</v>
      </c>
      <c r="C995" s="45">
        <v>8.678</v>
      </c>
    </row>
    <row r="996" spans="2:3" ht="15">
      <c r="B996" s="44">
        <v>42388</v>
      </c>
      <c r="C996" s="45">
        <v>8.271</v>
      </c>
    </row>
    <row r="997" spans="2:3" ht="15">
      <c r="B997" s="44">
        <v>42384</v>
      </c>
      <c r="C997" s="45">
        <v>8.187</v>
      </c>
    </row>
    <row r="998" spans="2:3" ht="15">
      <c r="B998" s="44">
        <v>42383</v>
      </c>
      <c r="C998" s="45">
        <v>8.119</v>
      </c>
    </row>
    <row r="999" spans="2:3" ht="15">
      <c r="B999" s="44">
        <v>42382</v>
      </c>
      <c r="C999" s="45">
        <v>8.08</v>
      </c>
    </row>
    <row r="1000" spans="2:3" ht="15">
      <c r="B1000" s="44">
        <v>42381</v>
      </c>
      <c r="C1000" s="45">
        <v>8.035</v>
      </c>
    </row>
    <row r="1001" spans="2:3" ht="15">
      <c r="B1001" s="44">
        <v>42380</v>
      </c>
      <c r="C1001" s="45">
        <v>8.114</v>
      </c>
    </row>
    <row r="1002" spans="2:3" ht="15">
      <c r="B1002" s="44">
        <v>42377</v>
      </c>
      <c r="C1002" s="45">
        <v>8.07</v>
      </c>
    </row>
    <row r="1003" spans="2:3" ht="15">
      <c r="B1003" s="44">
        <v>42376</v>
      </c>
      <c r="C1003" s="45">
        <v>8.068</v>
      </c>
    </row>
    <row r="1004" spans="2:3" ht="15">
      <c r="B1004" s="44">
        <v>42375</v>
      </c>
      <c r="C1004" s="45">
        <v>8.075</v>
      </c>
    </row>
    <row r="1005" spans="2:3" ht="15">
      <c r="B1005" s="44">
        <v>42374</v>
      </c>
      <c r="C1005" s="45">
        <v>8.108</v>
      </c>
    </row>
    <row r="1006" spans="2:3" ht="15">
      <c r="B1006" s="44">
        <v>42373</v>
      </c>
      <c r="C1006" s="45">
        <v>7.979</v>
      </c>
    </row>
    <row r="1007" spans="2:3" ht="15">
      <c r="B1007" s="44">
        <v>42369</v>
      </c>
      <c r="C1007" s="45">
        <v>7.972</v>
      </c>
    </row>
    <row r="1008" spans="2:3" ht="15">
      <c r="B1008" s="44">
        <v>42368</v>
      </c>
      <c r="C1008" s="45">
        <v>8.027</v>
      </c>
    </row>
    <row r="1009" spans="2:3" ht="15">
      <c r="B1009" s="44">
        <v>42367</v>
      </c>
      <c r="C1009" s="45">
        <v>8.164</v>
      </c>
    </row>
    <row r="1010" spans="2:3" ht="15">
      <c r="B1010" s="44">
        <v>42366</v>
      </c>
      <c r="C1010" s="45">
        <v>8.19</v>
      </c>
    </row>
    <row r="1011" spans="2:3" ht="15">
      <c r="B1011" s="44">
        <v>42362</v>
      </c>
      <c r="C1011" s="45">
        <v>8.15</v>
      </c>
    </row>
    <row r="1012" spans="2:3" ht="15">
      <c r="B1012" s="44">
        <v>42361</v>
      </c>
      <c r="C1012" s="45">
        <v>8.187</v>
      </c>
    </row>
    <row r="1013" spans="2:3" ht="15">
      <c r="B1013" s="44">
        <v>42360</v>
      </c>
      <c r="C1013" s="45">
        <v>8.251</v>
      </c>
    </row>
    <row r="1014" spans="2:3" ht="15">
      <c r="B1014" s="44">
        <v>42359</v>
      </c>
      <c r="C1014" s="45">
        <v>8.338</v>
      </c>
    </row>
    <row r="1015" spans="2:3" ht="15">
      <c r="B1015" s="44">
        <v>42356</v>
      </c>
      <c r="C1015" s="45">
        <v>8.283</v>
      </c>
    </row>
    <row r="1016" spans="2:3" ht="15">
      <c r="B1016" s="44">
        <v>42355</v>
      </c>
      <c r="C1016" s="45">
        <v>8.353</v>
      </c>
    </row>
    <row r="1017" spans="2:3" ht="15">
      <c r="B1017" s="44">
        <v>42354</v>
      </c>
      <c r="C1017" s="45">
        <v>8.439</v>
      </c>
    </row>
    <row r="1018" spans="2:3" ht="15">
      <c r="B1018" s="44">
        <v>42353</v>
      </c>
      <c r="C1018" s="45">
        <v>8.472</v>
      </c>
    </row>
    <row r="1019" spans="2:3" ht="15">
      <c r="B1019" s="44">
        <v>42352</v>
      </c>
      <c r="C1019" s="45">
        <v>8.472</v>
      </c>
    </row>
    <row r="1020" spans="2:3" ht="15">
      <c r="B1020" s="44">
        <v>42349</v>
      </c>
      <c r="C1020" s="45">
        <v>8.115</v>
      </c>
    </row>
    <row r="1021" spans="2:3" ht="15">
      <c r="B1021" s="44">
        <v>42348</v>
      </c>
      <c r="C1021" s="45">
        <v>8.11</v>
      </c>
    </row>
    <row r="1022" spans="2:3" ht="15">
      <c r="B1022" s="44">
        <v>42347</v>
      </c>
      <c r="C1022" s="45">
        <v>7.999</v>
      </c>
    </row>
    <row r="1023" spans="2:3" ht="15">
      <c r="B1023" s="44">
        <v>42346</v>
      </c>
      <c r="C1023" s="45">
        <v>7.917</v>
      </c>
    </row>
    <row r="1024" spans="2:3" ht="15">
      <c r="B1024" s="44">
        <v>42345</v>
      </c>
      <c r="C1024" s="45">
        <v>7.895</v>
      </c>
    </row>
    <row r="1025" spans="2:3" ht="15">
      <c r="B1025" s="44">
        <v>42342</v>
      </c>
      <c r="C1025" s="45">
        <v>7.629</v>
      </c>
    </row>
    <row r="1026" spans="2:3" ht="15">
      <c r="B1026" s="44">
        <v>42341</v>
      </c>
      <c r="C1026" s="45">
        <v>7.608</v>
      </c>
    </row>
    <row r="1027" spans="2:3" ht="15">
      <c r="B1027" s="44">
        <v>42340</v>
      </c>
      <c r="C1027" s="45">
        <v>7.513</v>
      </c>
    </row>
    <row r="1028" spans="2:3" ht="15">
      <c r="B1028" s="44">
        <v>42339</v>
      </c>
      <c r="C1028" s="45">
        <v>7.544</v>
      </c>
    </row>
    <row r="1029" spans="2:3" ht="15">
      <c r="B1029" s="44">
        <v>42338</v>
      </c>
      <c r="C1029" s="45">
        <v>7.599</v>
      </c>
    </row>
    <row r="1030" spans="2:3" ht="15">
      <c r="B1030" s="44">
        <v>42335</v>
      </c>
      <c r="C1030" s="45">
        <v>7.541</v>
      </c>
    </row>
    <row r="1031" spans="2:3" ht="15">
      <c r="B1031" s="44">
        <v>42333</v>
      </c>
      <c r="C1031" s="45">
        <v>7.573</v>
      </c>
    </row>
    <row r="1032" spans="2:3" ht="15">
      <c r="B1032" s="44">
        <v>42332</v>
      </c>
      <c r="C1032" s="45">
        <v>7.563</v>
      </c>
    </row>
    <row r="1033" spans="2:3" ht="15">
      <c r="B1033" s="44">
        <v>42331</v>
      </c>
      <c r="C1033" s="45">
        <v>7.568</v>
      </c>
    </row>
    <row r="1034" spans="2:3" ht="15">
      <c r="B1034" s="44">
        <v>42328</v>
      </c>
      <c r="C1034" s="45">
        <v>7.444</v>
      </c>
    </row>
    <row r="1035" spans="2:3" ht="15">
      <c r="B1035" s="44">
        <v>42327</v>
      </c>
      <c r="C1035" s="45">
        <v>7.415</v>
      </c>
    </row>
    <row r="1036" spans="2:3" ht="15">
      <c r="B1036" s="44">
        <v>42326</v>
      </c>
      <c r="C1036" s="45">
        <v>7.414</v>
      </c>
    </row>
    <row r="1037" spans="2:3" ht="15">
      <c r="B1037" s="44">
        <v>42325</v>
      </c>
      <c r="C1037" s="45">
        <v>7.476</v>
      </c>
    </row>
    <row r="1038" spans="2:3" ht="15">
      <c r="B1038" s="44">
        <v>42324</v>
      </c>
      <c r="C1038" s="45">
        <v>7.566</v>
      </c>
    </row>
    <row r="1039" spans="2:3" ht="15">
      <c r="B1039" s="44">
        <v>42321</v>
      </c>
      <c r="C1039" s="45">
        <v>7.226</v>
      </c>
    </row>
    <row r="1040" spans="2:3" ht="15">
      <c r="B1040" s="44">
        <v>42320</v>
      </c>
      <c r="C1040" s="45">
        <v>7.269</v>
      </c>
    </row>
    <row r="1041" spans="2:3" ht="15">
      <c r="B1041" s="44">
        <v>42318</v>
      </c>
      <c r="C1041" s="45">
        <v>7.251</v>
      </c>
    </row>
    <row r="1042" spans="2:3" ht="15">
      <c r="B1042" s="44">
        <v>42317</v>
      </c>
      <c r="C1042" s="45">
        <v>7.16</v>
      </c>
    </row>
    <row r="1043" spans="2:3" ht="15">
      <c r="B1043" s="44">
        <v>42314</v>
      </c>
      <c r="C1043" s="45">
        <v>7.008</v>
      </c>
    </row>
    <row r="1044" spans="2:3" ht="15">
      <c r="B1044" s="44">
        <v>42313</v>
      </c>
      <c r="C1044" s="45">
        <v>6.909</v>
      </c>
    </row>
    <row r="1045" spans="2:3" ht="15">
      <c r="B1045" s="44">
        <v>42312</v>
      </c>
      <c r="C1045" s="45">
        <v>6.827</v>
      </c>
    </row>
    <row r="1046" spans="2:3" ht="15">
      <c r="B1046" s="44">
        <v>42311</v>
      </c>
      <c r="C1046" s="45">
        <v>6.893</v>
      </c>
    </row>
    <row r="1047" spans="2:3" ht="15">
      <c r="B1047" s="44">
        <v>42310</v>
      </c>
      <c r="C1047" s="45">
        <v>6.904</v>
      </c>
    </row>
    <row r="1048" spans="2:3" ht="15">
      <c r="B1048" s="44">
        <v>42307</v>
      </c>
      <c r="C1048" s="45">
        <v>6.989</v>
      </c>
    </row>
    <row r="1049" spans="2:3" ht="15">
      <c r="B1049" s="44">
        <v>42306</v>
      </c>
      <c r="C1049" s="45">
        <v>6.954</v>
      </c>
    </row>
    <row r="1050" spans="2:3" ht="15">
      <c r="B1050" s="44">
        <v>42305</v>
      </c>
      <c r="C1050" s="45">
        <v>7.087</v>
      </c>
    </row>
    <row r="1051" spans="2:3" ht="15">
      <c r="B1051" s="44">
        <v>42304</v>
      </c>
      <c r="C1051" s="45">
        <v>7.067</v>
      </c>
    </row>
    <row r="1052" spans="2:3" ht="15">
      <c r="B1052" s="44">
        <v>42303</v>
      </c>
      <c r="C1052" s="45">
        <v>6.926</v>
      </c>
    </row>
    <row r="1053" spans="2:3" ht="15">
      <c r="B1053" s="44">
        <v>42300</v>
      </c>
      <c r="C1053" s="45">
        <v>6.812</v>
      </c>
    </row>
    <row r="1054" spans="2:3" ht="15">
      <c r="B1054" s="44">
        <v>42299</v>
      </c>
      <c r="C1054" s="45">
        <v>6.862</v>
      </c>
    </row>
    <row r="1055" spans="2:3" ht="15">
      <c r="B1055" s="44">
        <v>42298</v>
      </c>
      <c r="C1055" s="45">
        <v>6.882</v>
      </c>
    </row>
    <row r="1056" spans="2:3" ht="15">
      <c r="B1056" s="44">
        <v>42297</v>
      </c>
      <c r="C1056" s="45">
        <v>6.924</v>
      </c>
    </row>
    <row r="1057" spans="2:3" ht="15">
      <c r="B1057" s="44">
        <v>42296</v>
      </c>
      <c r="C1057" s="45">
        <v>7.042</v>
      </c>
    </row>
    <row r="1058" spans="2:3" ht="15">
      <c r="B1058" s="44">
        <v>42293</v>
      </c>
      <c r="C1058" s="45">
        <v>7.14</v>
      </c>
    </row>
    <row r="1059" spans="2:3" ht="15">
      <c r="B1059" s="44">
        <v>42292</v>
      </c>
      <c r="C1059" s="45">
        <v>7.07</v>
      </c>
    </row>
    <row r="1060" spans="2:3" ht="15">
      <c r="B1060" s="44">
        <v>42291</v>
      </c>
      <c r="C1060" s="45">
        <v>7.196</v>
      </c>
    </row>
    <row r="1061" spans="2:3" ht="15">
      <c r="B1061" s="44">
        <v>42290</v>
      </c>
      <c r="C1061" s="45">
        <v>7.239</v>
      </c>
    </row>
    <row r="1062" spans="2:3" ht="15">
      <c r="B1062" s="44">
        <v>42286</v>
      </c>
      <c r="C1062" s="45">
        <v>7.517</v>
      </c>
    </row>
    <row r="1063" spans="2:3" ht="15">
      <c r="B1063" s="44">
        <v>42285</v>
      </c>
      <c r="C1063" s="45">
        <v>7.604</v>
      </c>
    </row>
    <row r="1064" spans="2:3" ht="15">
      <c r="B1064" s="44">
        <v>42284</v>
      </c>
      <c r="C1064" s="45">
        <v>7.729</v>
      </c>
    </row>
    <row r="1065" spans="2:3" ht="15">
      <c r="B1065" s="44">
        <v>42283</v>
      </c>
      <c r="C1065" s="45">
        <v>7.918</v>
      </c>
    </row>
    <row r="1066" spans="2:3" ht="15">
      <c r="B1066" s="44">
        <v>42282</v>
      </c>
      <c r="C1066" s="45">
        <v>7.82</v>
      </c>
    </row>
    <row r="1067" spans="2:3" ht="15">
      <c r="B1067" s="44">
        <v>42279</v>
      </c>
      <c r="C1067" s="45">
        <v>7.909</v>
      </c>
    </row>
    <row r="1068" spans="2:3" ht="15">
      <c r="B1068" s="44">
        <v>42278</v>
      </c>
      <c r="C1068" s="45">
        <v>7.762</v>
      </c>
    </row>
    <row r="1069" spans="2:3" ht="15">
      <c r="B1069" s="44">
        <v>42277</v>
      </c>
      <c r="C1069" s="45">
        <v>7.673</v>
      </c>
    </row>
    <row r="1070" spans="2:3" ht="15">
      <c r="B1070" s="44">
        <v>42276</v>
      </c>
      <c r="C1070" s="45">
        <v>7.578</v>
      </c>
    </row>
    <row r="1071" spans="2:3" ht="15">
      <c r="B1071" s="44">
        <v>42275</v>
      </c>
      <c r="C1071" s="45">
        <v>7.409</v>
      </c>
    </row>
    <row r="1072" spans="2:3" ht="15">
      <c r="B1072" s="44">
        <v>42272</v>
      </c>
      <c r="C1072" s="45">
        <v>7.271</v>
      </c>
    </row>
    <row r="1073" spans="2:3" ht="15">
      <c r="B1073" s="44">
        <v>42271</v>
      </c>
      <c r="C1073" s="45">
        <v>7.201</v>
      </c>
    </row>
    <row r="1074" spans="2:3" ht="15">
      <c r="B1074" s="44">
        <v>42270</v>
      </c>
      <c r="C1074" s="45">
        <v>7.085</v>
      </c>
    </row>
    <row r="1075" spans="2:3" ht="15">
      <c r="B1075" s="44">
        <v>42269</v>
      </c>
      <c r="C1075" s="45">
        <v>7.071</v>
      </c>
    </row>
    <row r="1076" spans="2:3" ht="15">
      <c r="B1076" s="44">
        <v>42268</v>
      </c>
      <c r="C1076" s="45">
        <v>6.964</v>
      </c>
    </row>
    <row r="1077" spans="2:3" ht="15">
      <c r="B1077" s="44">
        <v>42265</v>
      </c>
      <c r="C1077" s="45">
        <v>6.927</v>
      </c>
    </row>
    <row r="1078" spans="2:3" ht="15">
      <c r="B1078" s="44">
        <v>42264</v>
      </c>
      <c r="C1078" s="45">
        <v>6.901</v>
      </c>
    </row>
    <row r="1079" spans="2:3" ht="15">
      <c r="B1079" s="44">
        <v>42263</v>
      </c>
      <c r="C1079" s="45">
        <v>6.908</v>
      </c>
    </row>
    <row r="1080" spans="2:3" ht="15">
      <c r="B1080" s="44">
        <v>42262</v>
      </c>
      <c r="C1080" s="45">
        <v>6.89</v>
      </c>
    </row>
    <row r="1081" spans="2:3" ht="15">
      <c r="B1081" s="44">
        <v>42261</v>
      </c>
      <c r="C1081" s="45">
        <v>6.865</v>
      </c>
    </row>
    <row r="1082" spans="2:3" ht="15">
      <c r="B1082" s="44">
        <v>42258</v>
      </c>
      <c r="C1082" s="45">
        <v>6.737</v>
      </c>
    </row>
    <row r="1083" spans="2:3" ht="15">
      <c r="B1083" s="44">
        <v>42257</v>
      </c>
      <c r="C1083" s="45">
        <v>6.718</v>
      </c>
    </row>
    <row r="1084" spans="2:3" ht="15">
      <c r="B1084" s="44">
        <v>42256</v>
      </c>
      <c r="C1084" s="45">
        <v>6.705</v>
      </c>
    </row>
    <row r="1085" spans="2:3" ht="15">
      <c r="B1085" s="44">
        <v>42255</v>
      </c>
      <c r="C1085" s="45">
        <v>6.798</v>
      </c>
    </row>
    <row r="1086" spans="2:3" ht="15">
      <c r="B1086" s="44">
        <v>42251</v>
      </c>
      <c r="C1086" s="45">
        <v>6.794</v>
      </c>
    </row>
    <row r="1087" spans="2:3" ht="15">
      <c r="B1087" s="44">
        <v>42250</v>
      </c>
      <c r="C1087" s="45">
        <v>6.826</v>
      </c>
    </row>
    <row r="1088" spans="2:3" ht="15">
      <c r="B1088" s="44">
        <v>42249</v>
      </c>
      <c r="C1088" s="45">
        <v>6.81</v>
      </c>
    </row>
    <row r="1089" spans="2:3" ht="15">
      <c r="B1089" s="44">
        <v>42248</v>
      </c>
      <c r="C1089" s="45">
        <v>6.893</v>
      </c>
    </row>
    <row r="1090" spans="2:3" ht="15">
      <c r="B1090" s="44">
        <v>42247</v>
      </c>
      <c r="C1090" s="45">
        <v>6.961</v>
      </c>
    </row>
    <row r="1091" spans="2:3" ht="15">
      <c r="B1091" s="44">
        <v>42244</v>
      </c>
      <c r="C1091" s="45">
        <v>6.972</v>
      </c>
    </row>
    <row r="1092" spans="2:3" ht="15">
      <c r="B1092" s="44">
        <v>42243</v>
      </c>
      <c r="C1092" s="45">
        <v>6.989</v>
      </c>
    </row>
    <row r="1093" spans="2:3" ht="15">
      <c r="B1093" s="44">
        <v>42242</v>
      </c>
      <c r="C1093" s="45">
        <v>7.15</v>
      </c>
    </row>
    <row r="1094" spans="2:3" ht="15">
      <c r="B1094" s="44">
        <v>42241</v>
      </c>
      <c r="C1094" s="45">
        <v>6.988</v>
      </c>
    </row>
    <row r="1095" spans="2:3" ht="15">
      <c r="B1095" s="44">
        <v>42240</v>
      </c>
      <c r="C1095" s="45">
        <v>6.975</v>
      </c>
    </row>
    <row r="1096" spans="2:3" ht="15">
      <c r="B1096" s="44">
        <v>42237</v>
      </c>
      <c r="C1096" s="45">
        <v>6.883</v>
      </c>
    </row>
    <row r="1097" spans="2:3" ht="15">
      <c r="B1097" s="44">
        <v>42236</v>
      </c>
      <c r="C1097" s="45">
        <v>6.807</v>
      </c>
    </row>
    <row r="1098" spans="2:3" ht="15">
      <c r="B1098" s="44">
        <v>42235</v>
      </c>
      <c r="C1098" s="45">
        <v>6.807</v>
      </c>
    </row>
    <row r="1099" spans="2:3" ht="15">
      <c r="B1099" s="44">
        <v>42234</v>
      </c>
      <c r="C1099" s="45">
        <v>6.737</v>
      </c>
    </row>
    <row r="1100" spans="2:3" ht="15">
      <c r="B1100" s="44">
        <v>42233</v>
      </c>
      <c r="C1100" s="45">
        <v>6.685</v>
      </c>
    </row>
    <row r="1101" spans="2:3" ht="15">
      <c r="B1101" s="44">
        <v>42230</v>
      </c>
      <c r="C1101" s="45">
        <v>6.623</v>
      </c>
    </row>
    <row r="1102" spans="2:3" ht="15">
      <c r="B1102" s="44">
        <v>42229</v>
      </c>
      <c r="C1102" s="45">
        <v>6.583</v>
      </c>
    </row>
    <row r="1103" spans="2:3" ht="15">
      <c r="B1103" s="44">
        <v>42228</v>
      </c>
      <c r="C1103" s="45">
        <v>6.629</v>
      </c>
    </row>
    <row r="1104" spans="2:3" ht="15">
      <c r="B1104" s="44">
        <v>42227</v>
      </c>
      <c r="C1104" s="45">
        <v>6.611</v>
      </c>
    </row>
    <row r="1105" spans="2:3" ht="15">
      <c r="B1105" s="44">
        <v>42226</v>
      </c>
      <c r="C1105" s="45">
        <v>6.556</v>
      </c>
    </row>
    <row r="1106" spans="2:3" ht="15">
      <c r="B1106" s="44">
        <v>42223</v>
      </c>
      <c r="C1106" s="45">
        <v>6.454</v>
      </c>
    </row>
    <row r="1107" spans="2:3" ht="15">
      <c r="B1107" s="44">
        <v>42222</v>
      </c>
      <c r="C1107" s="45">
        <v>6.489</v>
      </c>
    </row>
    <row r="1108" spans="2:3" ht="15">
      <c r="B1108" s="44">
        <v>42221</v>
      </c>
      <c r="C1108" s="45">
        <v>6.429</v>
      </c>
    </row>
    <row r="1109" spans="2:3" ht="15">
      <c r="B1109" s="44">
        <v>42220</v>
      </c>
      <c r="C1109" s="45">
        <v>6.486</v>
      </c>
    </row>
    <row r="1110" spans="2:3" ht="15">
      <c r="B1110" s="44">
        <v>42219</v>
      </c>
      <c r="C1110" s="45">
        <v>6.338</v>
      </c>
    </row>
    <row r="1111" spans="2:3" ht="15">
      <c r="B1111" s="44">
        <v>42216</v>
      </c>
      <c r="C1111" s="45">
        <v>6.411</v>
      </c>
    </row>
    <row r="1112" spans="2:3" ht="15">
      <c r="B1112" s="44">
        <v>42215</v>
      </c>
      <c r="C1112" s="45">
        <v>6.472</v>
      </c>
    </row>
    <row r="1113" spans="2:3" ht="15">
      <c r="B1113" s="44">
        <v>42214</v>
      </c>
      <c r="C1113" s="45">
        <v>6.512</v>
      </c>
    </row>
    <row r="1114" spans="2:3" ht="15">
      <c r="B1114" s="44">
        <v>42213</v>
      </c>
      <c r="C1114" s="45">
        <v>6.506</v>
      </c>
    </row>
    <row r="1115" spans="2:3" ht="15">
      <c r="B1115" s="44">
        <v>42212</v>
      </c>
      <c r="C1115" s="45">
        <v>6.471</v>
      </c>
    </row>
    <row r="1116" spans="2:3" ht="15">
      <c r="B1116" s="44">
        <v>42209</v>
      </c>
      <c r="C1116" s="45">
        <v>6.339</v>
      </c>
    </row>
    <row r="1117" spans="2:3" ht="15">
      <c r="B1117" s="44">
        <v>42208</v>
      </c>
      <c r="C1117" s="45">
        <v>6.245</v>
      </c>
    </row>
    <row r="1118" spans="2:3" ht="15">
      <c r="B1118" s="44">
        <v>42207</v>
      </c>
      <c r="C1118" s="45">
        <v>6.199</v>
      </c>
    </row>
    <row r="1119" spans="2:3" ht="15">
      <c r="B1119" s="44">
        <v>42206</v>
      </c>
      <c r="C1119" s="45">
        <v>6.514</v>
      </c>
    </row>
    <row r="1120" spans="2:3" ht="15">
      <c r="B1120" s="44">
        <v>42205</v>
      </c>
      <c r="C1120" s="45">
        <v>6.454</v>
      </c>
    </row>
    <row r="1121" spans="2:3" ht="15">
      <c r="B1121" s="44">
        <v>42202</v>
      </c>
      <c r="C1121" s="45">
        <v>6.524</v>
      </c>
    </row>
    <row r="1122" spans="2:3" ht="15">
      <c r="B1122" s="44">
        <v>42201</v>
      </c>
      <c r="C1122" s="45">
        <v>6.475</v>
      </c>
    </row>
    <row r="1123" spans="2:3" ht="15">
      <c r="B1123" s="44">
        <v>42200</v>
      </c>
      <c r="C1123" s="45">
        <v>6.532</v>
      </c>
    </row>
    <row r="1124" spans="2:3" ht="15">
      <c r="B1124" s="44">
        <v>42199</v>
      </c>
      <c r="C1124" s="45">
        <v>6.498</v>
      </c>
    </row>
    <row r="1125" spans="2:3" ht="15">
      <c r="B1125" s="44">
        <v>42198</v>
      </c>
      <c r="C1125" s="45">
        <v>6.482</v>
      </c>
    </row>
    <row r="1126" spans="2:3" ht="15">
      <c r="B1126" s="44">
        <v>42195</v>
      </c>
      <c r="C1126" s="45">
        <v>6.527</v>
      </c>
    </row>
    <row r="1127" spans="2:3" ht="15">
      <c r="B1127" s="44">
        <v>42194</v>
      </c>
      <c r="C1127" s="45">
        <v>6.529</v>
      </c>
    </row>
    <row r="1128" spans="2:3" ht="15">
      <c r="B1128" s="44">
        <v>42193</v>
      </c>
      <c r="C1128" s="45">
        <v>6.538</v>
      </c>
    </row>
    <row r="1129" spans="2:3" ht="15">
      <c r="B1129" s="44">
        <v>42192</v>
      </c>
      <c r="C1129" s="45">
        <v>6.512</v>
      </c>
    </row>
    <row r="1130" spans="2:3" ht="15">
      <c r="B1130" s="44">
        <v>42191</v>
      </c>
      <c r="C1130" s="45">
        <v>6.48</v>
      </c>
    </row>
    <row r="1131" spans="2:3" ht="15">
      <c r="B1131" s="44">
        <v>42187</v>
      </c>
      <c r="C1131" s="45">
        <v>6.448</v>
      </c>
    </row>
    <row r="1132" spans="2:3" ht="15">
      <c r="B1132" s="44">
        <v>42186</v>
      </c>
      <c r="C1132" s="45">
        <v>6.515</v>
      </c>
    </row>
    <row r="1133" spans="2:3" ht="15">
      <c r="B1133" s="44">
        <v>42185</v>
      </c>
      <c r="C1133" s="45">
        <v>6.609</v>
      </c>
    </row>
    <row r="1134" spans="2:3" ht="15">
      <c r="B1134" s="44">
        <v>42184</v>
      </c>
      <c r="C1134" s="45">
        <v>6.52</v>
      </c>
    </row>
    <row r="1135" spans="2:3" ht="15">
      <c r="B1135" s="44">
        <v>42181</v>
      </c>
      <c r="C1135" s="45">
        <v>6.471</v>
      </c>
    </row>
    <row r="1136" spans="2:3" ht="15">
      <c r="B1136" s="44">
        <v>42180</v>
      </c>
      <c r="C1136" s="45">
        <v>6.394</v>
      </c>
    </row>
    <row r="1137" spans="2:3" ht="15">
      <c r="B1137" s="44">
        <v>42179</v>
      </c>
      <c r="C1137" s="45">
        <v>6.328</v>
      </c>
    </row>
    <row r="1138" spans="2:3" ht="15">
      <c r="B1138" s="44">
        <v>42178</v>
      </c>
      <c r="C1138" s="45">
        <v>6.367</v>
      </c>
    </row>
    <row r="1139" spans="2:3" ht="15">
      <c r="B1139" s="44">
        <v>42177</v>
      </c>
      <c r="C1139" s="45">
        <v>6.435</v>
      </c>
    </row>
    <row r="1140" spans="2:3" ht="15">
      <c r="B1140" s="44">
        <v>42174</v>
      </c>
      <c r="C1140" s="45">
        <v>6.516</v>
      </c>
    </row>
    <row r="1141" spans="2:3" ht="15">
      <c r="B1141" s="44">
        <v>42173</v>
      </c>
      <c r="C1141" s="45">
        <v>6.505</v>
      </c>
    </row>
    <row r="1142" spans="2:3" ht="15">
      <c r="B1142" s="44">
        <v>42172</v>
      </c>
      <c r="C1142" s="45">
        <v>6.524</v>
      </c>
    </row>
    <row r="1143" spans="2:3" ht="15">
      <c r="B1143" s="44">
        <v>42171</v>
      </c>
      <c r="C1143" s="45">
        <v>6.471</v>
      </c>
    </row>
    <row r="1144" spans="2:3" ht="15">
      <c r="B1144" s="44">
        <v>42170</v>
      </c>
      <c r="C1144" s="45">
        <v>6.371</v>
      </c>
    </row>
    <row r="1145" spans="2:3" ht="15">
      <c r="B1145" s="44">
        <v>42167</v>
      </c>
      <c r="C1145" s="45">
        <v>6.357</v>
      </c>
    </row>
    <row r="1146" spans="2:3" ht="15">
      <c r="B1146" s="44">
        <v>42166</v>
      </c>
      <c r="C1146" s="45">
        <v>6.348</v>
      </c>
    </row>
    <row r="1147" spans="2:3" ht="15">
      <c r="B1147" s="44">
        <v>42165</v>
      </c>
      <c r="C1147" s="45">
        <v>6.302</v>
      </c>
    </row>
    <row r="1148" spans="2:3" ht="15">
      <c r="B1148" s="44">
        <v>42164</v>
      </c>
      <c r="C1148" s="45">
        <v>6.241</v>
      </c>
    </row>
    <row r="1149" spans="2:3" ht="15">
      <c r="B1149" s="44">
        <v>42163</v>
      </c>
      <c r="C1149" s="45">
        <v>6.183</v>
      </c>
    </row>
    <row r="1150" spans="2:3" ht="15">
      <c r="B1150" s="44">
        <v>42160</v>
      </c>
      <c r="C1150" s="45">
        <v>6.05</v>
      </c>
    </row>
    <row r="1151" spans="2:3" ht="15">
      <c r="B1151" s="44">
        <v>42159</v>
      </c>
      <c r="C1151" s="45">
        <v>6.041</v>
      </c>
    </row>
    <row r="1152" spans="2:3" ht="15">
      <c r="B1152" s="44">
        <v>42158</v>
      </c>
      <c r="C1152" s="45">
        <v>6.015</v>
      </c>
    </row>
    <row r="1153" spans="2:3" ht="15">
      <c r="B1153" s="44">
        <v>42157</v>
      </c>
      <c r="C1153" s="45">
        <v>5.997</v>
      </c>
    </row>
    <row r="1154" spans="2:3" ht="15">
      <c r="B1154" s="44">
        <v>42156</v>
      </c>
      <c r="C1154" s="45">
        <v>5.998</v>
      </c>
    </row>
    <row r="1155" spans="2:3" ht="15">
      <c r="B1155" s="44">
        <v>42153</v>
      </c>
      <c r="C1155" s="45">
        <v>5.972</v>
      </c>
    </row>
    <row r="1156" spans="2:3" ht="15">
      <c r="B1156" s="44">
        <v>42152</v>
      </c>
      <c r="C1156" s="45">
        <v>5.907</v>
      </c>
    </row>
    <row r="1157" spans="2:3" ht="15">
      <c r="B1157" s="44">
        <v>42151</v>
      </c>
      <c r="C1157" s="45">
        <v>5.886</v>
      </c>
    </row>
    <row r="1158" spans="2:3" ht="15">
      <c r="B1158" s="44">
        <v>42150</v>
      </c>
      <c r="C1158" s="45">
        <v>5.919</v>
      </c>
    </row>
    <row r="1159" spans="2:3" ht="15">
      <c r="B1159" s="44">
        <v>42146</v>
      </c>
      <c r="C1159" s="45">
        <v>5.927</v>
      </c>
    </row>
    <row r="1160" spans="2:3" ht="15">
      <c r="B1160" s="44">
        <v>42145</v>
      </c>
      <c r="C1160" s="45">
        <v>5.924</v>
      </c>
    </row>
    <row r="1161" spans="2:3" ht="15">
      <c r="B1161" s="44">
        <v>42144</v>
      </c>
      <c r="C1161" s="45">
        <v>5.906</v>
      </c>
    </row>
    <row r="1162" spans="2:3" ht="15">
      <c r="B1162" s="44">
        <v>42143</v>
      </c>
      <c r="C1162" s="45">
        <v>5.881</v>
      </c>
    </row>
    <row r="1163" spans="2:3" ht="15">
      <c r="B1163" s="44">
        <v>42142</v>
      </c>
      <c r="C1163" s="45">
        <v>5.888</v>
      </c>
    </row>
    <row r="1164" spans="2:3" ht="15">
      <c r="B1164" s="44">
        <v>42139</v>
      </c>
      <c r="C1164" s="45">
        <v>5.78</v>
      </c>
    </row>
    <row r="1165" spans="2:3" ht="15">
      <c r="B1165" s="44">
        <v>42138</v>
      </c>
      <c r="C1165" s="45">
        <v>5.83</v>
      </c>
    </row>
    <row r="1166" spans="2:3" ht="15">
      <c r="B1166" s="44">
        <v>42137</v>
      </c>
      <c r="C1166" s="45">
        <v>5.794</v>
      </c>
    </row>
    <row r="1167" spans="2:3" ht="15">
      <c r="B1167" s="44">
        <v>42136</v>
      </c>
      <c r="C1167" s="45">
        <v>5.822</v>
      </c>
    </row>
    <row r="1168" spans="2:3" ht="15">
      <c r="B1168" s="44">
        <v>42135</v>
      </c>
      <c r="C1168" s="45">
        <v>5.783</v>
      </c>
    </row>
    <row r="1169" spans="2:3" ht="15">
      <c r="B1169" s="44">
        <v>42132</v>
      </c>
      <c r="C1169" s="45">
        <v>5.78</v>
      </c>
    </row>
    <row r="1170" spans="2:3" ht="15">
      <c r="B1170" s="44">
        <v>42131</v>
      </c>
      <c r="C1170" s="45">
        <v>5.805</v>
      </c>
    </row>
    <row r="1171" spans="2:3" ht="15">
      <c r="B1171" s="44">
        <v>42130</v>
      </c>
      <c r="C1171" s="45">
        <v>5.822</v>
      </c>
    </row>
    <row r="1172" spans="2:3" ht="15">
      <c r="B1172" s="44">
        <v>42129</v>
      </c>
      <c r="C1172" s="45">
        <v>5.812</v>
      </c>
    </row>
    <row r="1173" spans="2:3" ht="15">
      <c r="B1173" s="44">
        <v>42128</v>
      </c>
      <c r="C1173" s="45">
        <v>5.806</v>
      </c>
    </row>
    <row r="1174" spans="2:3" ht="15">
      <c r="B1174" s="44">
        <v>42125</v>
      </c>
      <c r="C1174" s="45">
        <v>5.837</v>
      </c>
    </row>
    <row r="1175" spans="2:3" ht="15">
      <c r="B1175" s="44">
        <v>42124</v>
      </c>
      <c r="C1175" s="45">
        <v>5.735</v>
      </c>
    </row>
    <row r="1176" spans="2:3" ht="15">
      <c r="B1176" s="44">
        <v>42123</v>
      </c>
      <c r="C1176" s="45">
        <v>5.767</v>
      </c>
    </row>
    <row r="1177" spans="2:3" ht="15">
      <c r="B1177" s="44">
        <v>42122</v>
      </c>
      <c r="C1177" s="45">
        <v>5.861</v>
      </c>
    </row>
    <row r="1178" spans="2:3" ht="15">
      <c r="B1178" s="44">
        <v>42121</v>
      </c>
      <c r="C1178" s="45">
        <v>5.819</v>
      </c>
    </row>
    <row r="1179" spans="2:3" ht="15">
      <c r="B1179" s="44">
        <v>42118</v>
      </c>
      <c r="C1179" s="45">
        <v>5.709</v>
      </c>
    </row>
    <row r="1180" spans="2:3" ht="15">
      <c r="B1180" s="44">
        <v>42117</v>
      </c>
      <c r="C1180" s="45">
        <v>5.752</v>
      </c>
    </row>
    <row r="1181" spans="2:3" ht="15">
      <c r="B1181" s="44">
        <v>42116</v>
      </c>
      <c r="C1181" s="45">
        <v>5.755</v>
      </c>
    </row>
    <row r="1182" spans="2:3" ht="15">
      <c r="B1182" s="44">
        <v>42115</v>
      </c>
      <c r="C1182" s="45">
        <v>5.805</v>
      </c>
    </row>
    <row r="1183" spans="2:3" ht="15">
      <c r="B1183" s="44">
        <v>42114</v>
      </c>
      <c r="C1183" s="45">
        <v>5.827</v>
      </c>
    </row>
    <row r="1184" spans="2:3" ht="15">
      <c r="B1184" s="44">
        <v>42111</v>
      </c>
      <c r="C1184" s="45">
        <v>5.749</v>
      </c>
    </row>
    <row r="1185" spans="2:3" ht="15">
      <c r="B1185" s="44">
        <v>42110</v>
      </c>
      <c r="C1185" s="45">
        <v>5.812</v>
      </c>
    </row>
    <row r="1186" spans="2:3" ht="15">
      <c r="B1186" s="44">
        <v>42109</v>
      </c>
      <c r="C1186" s="45">
        <v>5.813</v>
      </c>
    </row>
    <row r="1187" spans="2:3" ht="15">
      <c r="B1187" s="44">
        <v>42108</v>
      </c>
      <c r="C1187" s="45">
        <v>5.858</v>
      </c>
    </row>
    <row r="1188" spans="2:3" ht="15">
      <c r="B1188" s="44">
        <v>42107</v>
      </c>
      <c r="C1188" s="45">
        <v>4.739</v>
      </c>
    </row>
    <row r="1189" spans="2:3" ht="15">
      <c r="B1189" s="44">
        <v>42104</v>
      </c>
      <c r="C1189" s="45">
        <v>4.732</v>
      </c>
    </row>
    <row r="1190" spans="2:3" ht="15">
      <c r="B1190" s="44">
        <v>42103</v>
      </c>
      <c r="C1190" s="45">
        <v>4.729</v>
      </c>
    </row>
    <row r="1191" spans="2:3" ht="15">
      <c r="B1191" s="44">
        <v>42102</v>
      </c>
      <c r="C1191" s="45">
        <v>4.731</v>
      </c>
    </row>
    <row r="1192" spans="2:3" ht="15">
      <c r="B1192" s="44">
        <v>42101</v>
      </c>
      <c r="C1192" s="45">
        <v>4.75</v>
      </c>
    </row>
    <row r="1193" spans="2:3" ht="15">
      <c r="B1193" s="44">
        <v>42100</v>
      </c>
      <c r="C1193" s="45">
        <v>4.752</v>
      </c>
    </row>
    <row r="1194" spans="2:3" ht="15">
      <c r="B1194" s="44">
        <v>42097</v>
      </c>
      <c r="C1194" s="45">
        <v>4.73</v>
      </c>
    </row>
    <row r="1195" spans="2:3" ht="15">
      <c r="B1195" s="44">
        <v>42096</v>
      </c>
      <c r="C1195" s="45">
        <v>4.692</v>
      </c>
    </row>
    <row r="1196" spans="2:3" ht="15">
      <c r="B1196" s="44">
        <v>42095</v>
      </c>
      <c r="C1196" s="45">
        <v>4.334</v>
      </c>
    </row>
    <row r="1197" spans="2:3" ht="15">
      <c r="B1197" s="44">
        <v>42094</v>
      </c>
      <c r="C1197" s="45">
        <v>4.381</v>
      </c>
    </row>
    <row r="1198" spans="2:3" ht="15">
      <c r="B1198" s="44">
        <v>42093</v>
      </c>
      <c r="C1198" s="45">
        <v>4.392</v>
      </c>
    </row>
    <row r="1199" spans="2:3" ht="15">
      <c r="B1199" s="44">
        <v>42090</v>
      </c>
      <c r="C1199" s="45">
        <v>4.39</v>
      </c>
    </row>
    <row r="1200" spans="2:3" ht="15">
      <c r="B1200" s="44">
        <v>42089</v>
      </c>
      <c r="C1200" s="45">
        <v>4.421</v>
      </c>
    </row>
    <row r="1201" spans="2:3" ht="15">
      <c r="B1201" s="44">
        <v>42088</v>
      </c>
      <c r="C1201" s="45">
        <v>4.394</v>
      </c>
    </row>
    <row r="1202" spans="2:3" ht="15">
      <c r="B1202" s="44">
        <v>42087</v>
      </c>
      <c r="C1202" s="45">
        <v>4.371</v>
      </c>
    </row>
    <row r="1203" spans="2:3" ht="15">
      <c r="B1203" s="44">
        <v>42086</v>
      </c>
      <c r="C1203" s="45">
        <v>4.409</v>
      </c>
    </row>
    <row r="1204" spans="2:3" ht="15">
      <c r="B1204" s="44">
        <v>42083</v>
      </c>
      <c r="C1204" s="45">
        <v>4.419</v>
      </c>
    </row>
    <row r="1205" spans="2:3" ht="15">
      <c r="B1205" s="44">
        <v>42082</v>
      </c>
      <c r="C1205" s="45">
        <v>4.438</v>
      </c>
    </row>
    <row r="1206" spans="2:3" ht="15">
      <c r="B1206" s="44">
        <v>42081</v>
      </c>
      <c r="C1206" s="45">
        <v>4.442</v>
      </c>
    </row>
    <row r="1207" spans="2:3" ht="15">
      <c r="B1207" s="44">
        <v>42080</v>
      </c>
      <c r="C1207" s="45">
        <v>4.467</v>
      </c>
    </row>
    <row r="1208" spans="2:3" ht="15">
      <c r="B1208" s="44">
        <v>42079</v>
      </c>
      <c r="C1208" s="45">
        <v>4.479</v>
      </c>
    </row>
    <row r="1209" spans="2:3" ht="15">
      <c r="B1209" s="44">
        <v>42076</v>
      </c>
      <c r="C1209" s="45">
        <v>4.456</v>
      </c>
    </row>
    <row r="1210" spans="2:3" ht="15">
      <c r="B1210" s="44">
        <v>42075</v>
      </c>
      <c r="C1210" s="45">
        <v>4.422</v>
      </c>
    </row>
    <row r="1211" spans="2:3" ht="15">
      <c r="B1211" s="44">
        <v>42074</v>
      </c>
      <c r="C1211" s="45">
        <v>4.434</v>
      </c>
    </row>
    <row r="1212" spans="2:3" ht="15">
      <c r="B1212" s="44">
        <v>42073</v>
      </c>
      <c r="C1212" s="45">
        <v>4.432</v>
      </c>
    </row>
    <row r="1213" spans="2:3" ht="15">
      <c r="B1213" s="44">
        <v>42072</v>
      </c>
      <c r="C1213" s="45">
        <v>4.497</v>
      </c>
    </row>
    <row r="1214" spans="2:3" ht="15">
      <c r="B1214" s="44">
        <v>42069</v>
      </c>
      <c r="C1214" s="45">
        <v>4.372</v>
      </c>
    </row>
    <row r="1215" spans="2:3" ht="15">
      <c r="B1215" s="44">
        <v>42068</v>
      </c>
      <c r="C1215" s="45">
        <v>4.319</v>
      </c>
    </row>
    <row r="1216" spans="2:3" ht="15">
      <c r="B1216" s="44">
        <v>42067</v>
      </c>
      <c r="C1216" s="45">
        <v>4.44</v>
      </c>
    </row>
    <row r="1217" spans="2:3" ht="15">
      <c r="B1217" s="44">
        <v>42066</v>
      </c>
      <c r="C1217" s="45">
        <v>4.28</v>
      </c>
    </row>
    <row r="1218" spans="2:3" ht="15">
      <c r="B1218" s="44">
        <v>42065</v>
      </c>
      <c r="C1218" s="45">
        <v>4.27</v>
      </c>
    </row>
    <row r="1219" spans="2:3" ht="15">
      <c r="B1219" s="44">
        <v>42062</v>
      </c>
      <c r="C1219" s="45">
        <v>4.322</v>
      </c>
    </row>
    <row r="1220" spans="2:3" ht="15">
      <c r="B1220" s="44">
        <v>42061</v>
      </c>
      <c r="C1220" s="45">
        <v>4.35</v>
      </c>
    </row>
    <row r="1221" spans="2:3" ht="15">
      <c r="B1221" s="44">
        <v>42060</v>
      </c>
      <c r="C1221" s="45">
        <v>4.367</v>
      </c>
    </row>
    <row r="1222" spans="2:3" ht="15">
      <c r="B1222" s="44">
        <v>42059</v>
      </c>
      <c r="C1222" s="45">
        <v>4.452</v>
      </c>
    </row>
    <row r="1223" spans="2:3" ht="15">
      <c r="B1223" s="44">
        <v>42058</v>
      </c>
      <c r="C1223" s="45">
        <v>4.449</v>
      </c>
    </row>
    <row r="1224" spans="2:3" ht="15">
      <c r="B1224" s="44">
        <v>42055</v>
      </c>
      <c r="C1224" s="45">
        <v>4.505</v>
      </c>
    </row>
    <row r="1225" spans="2:3" ht="15">
      <c r="B1225" s="44">
        <v>42054</v>
      </c>
      <c r="C1225" s="45">
        <v>4.515</v>
      </c>
    </row>
    <row r="1226" spans="2:3" ht="15">
      <c r="B1226" s="44">
        <v>42053</v>
      </c>
      <c r="C1226" s="45">
        <v>4.561</v>
      </c>
    </row>
    <row r="1227" spans="2:3" ht="15">
      <c r="B1227" s="44">
        <v>42052</v>
      </c>
      <c r="C1227" s="45">
        <v>4.591</v>
      </c>
    </row>
    <row r="1228" spans="2:3" ht="15">
      <c r="B1228" s="44">
        <v>42048</v>
      </c>
      <c r="C1228" s="45">
        <v>4.522</v>
      </c>
    </row>
    <row r="1229" spans="2:3" ht="15">
      <c r="B1229" s="44">
        <v>42047</v>
      </c>
      <c r="C1229" s="45">
        <v>4.491</v>
      </c>
    </row>
    <row r="1230" spans="2:3" ht="15">
      <c r="B1230" s="44">
        <v>42046</v>
      </c>
      <c r="C1230" s="45">
        <v>4.51</v>
      </c>
    </row>
    <row r="1231" spans="2:3" ht="15">
      <c r="B1231" s="44">
        <v>42045</v>
      </c>
      <c r="C1231" s="45">
        <v>4.647</v>
      </c>
    </row>
    <row r="1232" spans="2:3" ht="15">
      <c r="B1232" s="44">
        <v>42044</v>
      </c>
      <c r="C1232" s="45">
        <v>4.589</v>
      </c>
    </row>
    <row r="1233" spans="2:3" ht="15">
      <c r="B1233" s="44">
        <v>42041</v>
      </c>
      <c r="C1233" s="45">
        <v>4.526</v>
      </c>
    </row>
    <row r="1234" spans="2:3" ht="15">
      <c r="B1234" s="44">
        <v>42040</v>
      </c>
      <c r="C1234" s="45">
        <v>4.542</v>
      </c>
    </row>
    <row r="1235" spans="2:3" ht="15">
      <c r="B1235" s="44">
        <v>42039</v>
      </c>
      <c r="C1235" s="45">
        <v>4.549</v>
      </c>
    </row>
    <row r="1236" spans="2:3" ht="15">
      <c r="B1236" s="44">
        <v>42038</v>
      </c>
      <c r="C1236" s="45">
        <v>4.543</v>
      </c>
    </row>
    <row r="1237" spans="2:3" ht="15">
      <c r="B1237" s="44">
        <v>42037</v>
      </c>
      <c r="C1237" s="45">
        <v>4.514</v>
      </c>
    </row>
    <row r="1238" spans="2:3" ht="15">
      <c r="B1238" s="44">
        <v>42034</v>
      </c>
      <c r="C1238" s="45">
        <v>4.538</v>
      </c>
    </row>
    <row r="1239" spans="2:3" ht="15">
      <c r="B1239" s="44">
        <v>42033</v>
      </c>
      <c r="C1239" s="45">
        <v>4.559</v>
      </c>
    </row>
    <row r="1240" spans="2:3" ht="15">
      <c r="B1240" s="44">
        <v>42032</v>
      </c>
      <c r="C1240" s="45">
        <v>4.578</v>
      </c>
    </row>
    <row r="1241" spans="2:3" ht="15">
      <c r="B1241" s="44">
        <v>42031</v>
      </c>
      <c r="C1241" s="45">
        <v>4.582</v>
      </c>
    </row>
    <row r="1242" spans="2:3" ht="15">
      <c r="B1242" s="44">
        <v>42030</v>
      </c>
      <c r="C1242" s="45">
        <v>4.654</v>
      </c>
    </row>
    <row r="1243" spans="2:3" ht="15">
      <c r="B1243" s="44">
        <v>42027</v>
      </c>
      <c r="C1243" s="45">
        <v>4.661</v>
      </c>
    </row>
    <row r="1244" spans="2:3" ht="15">
      <c r="B1244" s="44">
        <v>42026</v>
      </c>
      <c r="C1244" s="45">
        <v>4.677</v>
      </c>
    </row>
    <row r="1245" spans="2:3" ht="15">
      <c r="B1245" s="44">
        <v>42025</v>
      </c>
      <c r="C1245" s="45">
        <v>4.7</v>
      </c>
    </row>
    <row r="1246" spans="2:3" ht="15">
      <c r="B1246" s="44">
        <v>42024</v>
      </c>
      <c r="C1246" s="45">
        <v>4.53</v>
      </c>
    </row>
    <row r="1247" spans="2:3" ht="15">
      <c r="B1247" s="44">
        <v>42020</v>
      </c>
      <c r="C1247" s="45">
        <v>4.56</v>
      </c>
    </row>
    <row r="1248" spans="2:3" ht="15">
      <c r="B1248" s="44">
        <v>42019</v>
      </c>
      <c r="C1248" s="45">
        <v>4.676</v>
      </c>
    </row>
    <row r="1249" spans="2:3" ht="15">
      <c r="B1249" s="44">
        <v>42018</v>
      </c>
      <c r="C1249" s="45">
        <v>4.722</v>
      </c>
    </row>
    <row r="1250" spans="2:3" ht="15">
      <c r="B1250" s="44">
        <v>42017</v>
      </c>
      <c r="C1250" s="45">
        <v>4.758</v>
      </c>
    </row>
    <row r="1251" spans="2:3" ht="15">
      <c r="B1251" s="44">
        <v>42016</v>
      </c>
      <c r="C1251" s="45">
        <v>4.762</v>
      </c>
    </row>
    <row r="1252" spans="2:3" ht="15">
      <c r="B1252" s="44">
        <v>42013</v>
      </c>
      <c r="C1252" s="45">
        <v>4.795</v>
      </c>
    </row>
    <row r="1253" spans="2:3" ht="15">
      <c r="B1253" s="44">
        <v>42012</v>
      </c>
      <c r="C1253" s="45">
        <v>4.809</v>
      </c>
    </row>
    <row r="1254" spans="2:3" ht="15">
      <c r="B1254" s="44">
        <v>42011</v>
      </c>
      <c r="C1254" s="45">
        <v>4.699</v>
      </c>
    </row>
    <row r="1255" spans="2:3" ht="15">
      <c r="B1255" s="44">
        <v>42010</v>
      </c>
      <c r="C1255" s="45">
        <v>4.618</v>
      </c>
    </row>
    <row r="1256" spans="2:3" ht="15">
      <c r="B1256" s="44">
        <v>42009</v>
      </c>
      <c r="C1256" s="45">
        <v>4.511</v>
      </c>
    </row>
    <row r="1257" spans="2:3" ht="15">
      <c r="B1257" s="44">
        <v>42006</v>
      </c>
      <c r="C1257" s="45">
        <v>4.703</v>
      </c>
    </row>
    <row r="1258" spans="2:3" ht="15">
      <c r="B1258" s="44">
        <v>42004</v>
      </c>
      <c r="C1258" s="45">
        <v>4.677</v>
      </c>
    </row>
    <row r="1259" spans="2:3" ht="15">
      <c r="B1259" s="44">
        <v>42003</v>
      </c>
      <c r="C1259" s="45">
        <v>4.701</v>
      </c>
    </row>
    <row r="1260" spans="2:3" ht="15">
      <c r="B1260" s="44">
        <v>42002</v>
      </c>
      <c r="C1260" s="45">
        <v>4.822</v>
      </c>
    </row>
    <row r="1261" spans="2:3" ht="15">
      <c r="B1261" s="44">
        <v>41999</v>
      </c>
      <c r="C1261" s="45">
        <v>4.903</v>
      </c>
    </row>
    <row r="1262" spans="2:3" ht="15">
      <c r="B1262" s="44">
        <v>41997</v>
      </c>
      <c r="C1262" s="45">
        <v>4.937</v>
      </c>
    </row>
    <row r="1263" spans="2:3" ht="15">
      <c r="B1263" s="44">
        <v>41996</v>
      </c>
      <c r="C1263" s="45">
        <v>4.954</v>
      </c>
    </row>
    <row r="1264" spans="2:3" ht="15">
      <c r="B1264" s="44">
        <v>41995</v>
      </c>
      <c r="C1264" s="45">
        <v>4.969</v>
      </c>
    </row>
    <row r="1265" spans="2:3" ht="15">
      <c r="B1265" s="44">
        <v>41992</v>
      </c>
      <c r="C1265" s="45">
        <v>5</v>
      </c>
    </row>
    <row r="1266" spans="2:3" ht="15">
      <c r="B1266" s="44">
        <v>41991</v>
      </c>
      <c r="C1266" s="45">
        <v>5.013</v>
      </c>
    </row>
    <row r="1267" spans="2:3" ht="15">
      <c r="B1267" s="44">
        <v>41990</v>
      </c>
      <c r="C1267" s="45">
        <v>5.044</v>
      </c>
    </row>
    <row r="1268" spans="2:3" ht="15">
      <c r="B1268" s="44">
        <v>41989</v>
      </c>
      <c r="C1268" s="45">
        <v>5.045</v>
      </c>
    </row>
    <row r="1269" spans="2:3" ht="15">
      <c r="B1269" s="44">
        <v>41988</v>
      </c>
      <c r="C1269" s="45">
        <v>5.058</v>
      </c>
    </row>
    <row r="1270" spans="2:3" ht="15">
      <c r="B1270" s="44">
        <v>41985</v>
      </c>
      <c r="C1270" s="45">
        <v>4.949</v>
      </c>
    </row>
    <row r="1271" spans="2:3" ht="15">
      <c r="B1271" s="44">
        <v>41984</v>
      </c>
      <c r="C1271" s="45">
        <v>4.908</v>
      </c>
    </row>
    <row r="1272" spans="2:3" ht="15">
      <c r="B1272" s="44">
        <v>41983</v>
      </c>
      <c r="C1272" s="45">
        <v>4.89</v>
      </c>
    </row>
    <row r="1273" spans="2:3" ht="15">
      <c r="B1273" s="44">
        <v>41982</v>
      </c>
      <c r="C1273" s="45">
        <v>4.882</v>
      </c>
    </row>
    <row r="1274" spans="2:3" ht="15">
      <c r="B1274" s="44">
        <v>41981</v>
      </c>
      <c r="C1274" s="45">
        <v>4.867</v>
      </c>
    </row>
    <row r="1275" spans="2:3" ht="15">
      <c r="B1275" s="44">
        <v>41978</v>
      </c>
      <c r="C1275" s="45">
        <v>4.815</v>
      </c>
    </row>
    <row r="1276" spans="2:3" ht="15">
      <c r="B1276" s="44">
        <v>41977</v>
      </c>
      <c r="C1276" s="45">
        <v>4.835</v>
      </c>
    </row>
    <row r="1277" spans="2:3" ht="15">
      <c r="B1277" s="44">
        <v>41976</v>
      </c>
      <c r="C1277" s="45">
        <v>4.806</v>
      </c>
    </row>
    <row r="1278" spans="2:3" ht="15">
      <c r="B1278" s="44">
        <v>41975</v>
      </c>
      <c r="C1278" s="45">
        <v>4.791</v>
      </c>
    </row>
    <row r="1279" spans="2:3" ht="15">
      <c r="B1279" s="44">
        <v>41974</v>
      </c>
      <c r="C1279" s="45">
        <v>4.752</v>
      </c>
    </row>
    <row r="1280" spans="2:3" ht="15">
      <c r="B1280" s="44">
        <v>41971</v>
      </c>
      <c r="C1280" s="45">
        <v>4.713</v>
      </c>
    </row>
    <row r="1281" spans="2:3" ht="15">
      <c r="B1281" s="44">
        <v>41969</v>
      </c>
      <c r="C1281" s="45">
        <v>4.75</v>
      </c>
    </row>
    <row r="1282" spans="2:3" ht="15">
      <c r="B1282" s="44">
        <v>41968</v>
      </c>
      <c r="C1282" s="45">
        <v>4.775</v>
      </c>
    </row>
    <row r="1283" spans="2:3" ht="15">
      <c r="B1283" s="44">
        <v>41967</v>
      </c>
      <c r="C1283" s="45">
        <v>4.785</v>
      </c>
    </row>
    <row r="1284" spans="2:3" ht="15">
      <c r="B1284" s="44">
        <v>41964</v>
      </c>
      <c r="C1284" s="45">
        <v>4.773</v>
      </c>
    </row>
    <row r="1285" spans="2:3" ht="15">
      <c r="B1285" s="44">
        <v>41963</v>
      </c>
      <c r="C1285" s="45">
        <v>4.711</v>
      </c>
    </row>
    <row r="1286" spans="2:3" ht="15">
      <c r="B1286" s="44">
        <v>41962</v>
      </c>
      <c r="C1286" s="45">
        <v>4.686</v>
      </c>
    </row>
    <row r="1287" spans="2:3" ht="15">
      <c r="B1287" s="44">
        <v>41961</v>
      </c>
      <c r="C1287" s="45">
        <v>4.662</v>
      </c>
    </row>
    <row r="1288" spans="2:3" ht="15">
      <c r="B1288" s="44">
        <v>41960</v>
      </c>
      <c r="C1288" s="45">
        <v>4.64</v>
      </c>
    </row>
    <row r="1289" spans="2:3" ht="15">
      <c r="B1289" s="44">
        <v>41957</v>
      </c>
      <c r="C1289" s="45">
        <v>4.631</v>
      </c>
    </row>
    <row r="1290" spans="2:3" ht="15">
      <c r="B1290" s="44">
        <v>41956</v>
      </c>
      <c r="C1290" s="45">
        <v>4.629</v>
      </c>
    </row>
    <row r="1291" spans="2:3" ht="15">
      <c r="B1291" s="44">
        <v>41955</v>
      </c>
      <c r="C1291" s="45">
        <v>4.643</v>
      </c>
    </row>
    <row r="1292" spans="2:3" ht="15">
      <c r="B1292" s="44">
        <v>41953</v>
      </c>
      <c r="C1292" s="45">
        <v>4.656</v>
      </c>
    </row>
    <row r="1293" spans="2:3" ht="15">
      <c r="B1293" s="44">
        <v>41950</v>
      </c>
      <c r="C1293" s="45">
        <v>4.609</v>
      </c>
    </row>
    <row r="1294" spans="2:3" ht="15">
      <c r="B1294" s="44">
        <v>41949</v>
      </c>
      <c r="C1294" s="45">
        <v>4.615</v>
      </c>
    </row>
    <row r="1295" spans="2:3" ht="15">
      <c r="B1295" s="44">
        <v>41948</v>
      </c>
      <c r="C1295" s="45">
        <v>4.61</v>
      </c>
    </row>
    <row r="1296" spans="2:3" ht="15">
      <c r="B1296" s="44">
        <v>41947</v>
      </c>
      <c r="C1296" s="45">
        <v>4.64</v>
      </c>
    </row>
    <row r="1297" spans="2:3" ht="15">
      <c r="B1297" s="44">
        <v>41946</v>
      </c>
      <c r="C1297" s="45">
        <v>4.682</v>
      </c>
    </row>
    <row r="1298" spans="2:3" ht="15">
      <c r="B1298" s="44">
        <v>41943</v>
      </c>
      <c r="C1298" s="45">
        <v>4.654</v>
      </c>
    </row>
    <row r="1299" spans="2:3" ht="15">
      <c r="B1299" s="44">
        <v>41942</v>
      </c>
      <c r="C1299" s="45">
        <v>4.626</v>
      </c>
    </row>
    <row r="1300" spans="2:3" ht="15">
      <c r="B1300" s="44">
        <v>41941</v>
      </c>
      <c r="C1300" s="45">
        <v>4.635</v>
      </c>
    </row>
    <row r="1301" spans="2:3" ht="15">
      <c r="B1301" s="44">
        <v>41940</v>
      </c>
      <c r="C1301" s="45">
        <v>4.615</v>
      </c>
    </row>
    <row r="1302" spans="2:3" ht="15">
      <c r="B1302" s="44">
        <v>41939</v>
      </c>
      <c r="C1302" s="45">
        <v>4.635</v>
      </c>
    </row>
    <row r="1303" spans="2:3" ht="15">
      <c r="B1303" s="44">
        <v>41936</v>
      </c>
      <c r="C1303" s="45">
        <v>4.659</v>
      </c>
    </row>
    <row r="1304" spans="2:3" ht="15">
      <c r="B1304" s="44">
        <v>41935</v>
      </c>
      <c r="C1304" s="45">
        <v>4.671</v>
      </c>
    </row>
    <row r="1305" spans="2:3" ht="15">
      <c r="B1305" s="44">
        <v>41934</v>
      </c>
      <c r="C1305" s="45">
        <v>4.53</v>
      </c>
    </row>
    <row r="1306" spans="2:3" ht="15">
      <c r="B1306" s="44">
        <v>41933</v>
      </c>
      <c r="C1306" s="45">
        <v>4.533</v>
      </c>
    </row>
    <row r="1307" spans="2:3" ht="15">
      <c r="B1307" s="44">
        <v>41932</v>
      </c>
      <c r="C1307" s="45">
        <v>4.595</v>
      </c>
    </row>
    <row r="1308" spans="2:3" ht="15">
      <c r="B1308" s="44">
        <v>41929</v>
      </c>
      <c r="C1308" s="45">
        <v>4.6</v>
      </c>
    </row>
    <row r="1309" spans="2:3" ht="15">
      <c r="B1309" s="44">
        <v>41928</v>
      </c>
      <c r="C1309" s="45">
        <v>4.834</v>
      </c>
    </row>
    <row r="1310" spans="2:3" ht="15">
      <c r="B1310" s="44">
        <v>41927</v>
      </c>
      <c r="C1310" s="45">
        <v>4.883</v>
      </c>
    </row>
    <row r="1311" spans="2:3" ht="15">
      <c r="B1311" s="44">
        <v>41926</v>
      </c>
      <c r="C1311" s="45">
        <v>4.896</v>
      </c>
    </row>
    <row r="1312" spans="2:3" ht="15">
      <c r="B1312" s="44">
        <v>41922</v>
      </c>
      <c r="C1312" s="45">
        <v>4.879</v>
      </c>
    </row>
    <row r="1313" spans="2:3" ht="15">
      <c r="B1313" s="44">
        <v>41921</v>
      </c>
      <c r="C1313" s="45">
        <v>4.602</v>
      </c>
    </row>
    <row r="1314" spans="2:3" ht="15">
      <c r="B1314" s="44">
        <v>41920</v>
      </c>
      <c r="C1314" s="45">
        <v>4.707</v>
      </c>
    </row>
    <row r="1315" spans="2:3" ht="15">
      <c r="B1315" s="44">
        <v>41919</v>
      </c>
      <c r="C1315" s="45">
        <v>4.757</v>
      </c>
    </row>
    <row r="1316" spans="2:3" ht="15">
      <c r="B1316" s="44">
        <v>41918</v>
      </c>
      <c r="C1316" s="45">
        <v>4.783</v>
      </c>
    </row>
    <row r="1317" spans="2:3" ht="15">
      <c r="B1317" s="44">
        <v>41915</v>
      </c>
      <c r="C1317" s="45">
        <v>4.857</v>
      </c>
    </row>
    <row r="1318" spans="2:3" ht="15">
      <c r="B1318" s="44">
        <v>41914</v>
      </c>
      <c r="C1318" s="45">
        <v>4.911</v>
      </c>
    </row>
    <row r="1319" spans="2:3" ht="15">
      <c r="B1319" s="44">
        <v>41913</v>
      </c>
      <c r="C1319" s="45">
        <v>4.94</v>
      </c>
    </row>
    <row r="1320" spans="2:3" ht="15">
      <c r="B1320" s="44">
        <v>41912</v>
      </c>
      <c r="C1320" s="45">
        <v>4.985</v>
      </c>
    </row>
    <row r="1321" spans="2:3" ht="15">
      <c r="B1321" s="44">
        <v>41911</v>
      </c>
      <c r="C1321" s="45">
        <v>4.994</v>
      </c>
    </row>
    <row r="1322" spans="2:3" ht="15">
      <c r="B1322" s="44">
        <v>41908</v>
      </c>
      <c r="C1322" s="45">
        <v>4.967</v>
      </c>
    </row>
    <row r="1323" spans="2:3" ht="15">
      <c r="B1323" s="44">
        <v>41907</v>
      </c>
      <c r="C1323" s="45">
        <v>4.908</v>
      </c>
    </row>
    <row r="1324" spans="2:3" ht="15">
      <c r="B1324" s="44">
        <v>41906</v>
      </c>
      <c r="C1324" s="45">
        <v>4.896</v>
      </c>
    </row>
    <row r="1325" spans="2:3" ht="15">
      <c r="B1325" s="44">
        <v>41905</v>
      </c>
      <c r="C1325" s="45">
        <v>4.87</v>
      </c>
    </row>
    <row r="1326" spans="2:3" ht="15">
      <c r="B1326" s="44">
        <v>41904</v>
      </c>
      <c r="C1326" s="45">
        <v>4.863</v>
      </c>
    </row>
    <row r="1327" spans="2:3" ht="15">
      <c r="B1327" s="44">
        <v>41901</v>
      </c>
      <c r="C1327" s="45">
        <v>4.846</v>
      </c>
    </row>
    <row r="1328" spans="2:3" ht="15">
      <c r="B1328" s="44">
        <v>41900</v>
      </c>
      <c r="C1328" s="45">
        <v>4.841</v>
      </c>
    </row>
    <row r="1329" spans="2:3" ht="15">
      <c r="B1329" s="44">
        <v>41899</v>
      </c>
      <c r="C1329" s="45">
        <v>4.822</v>
      </c>
    </row>
    <row r="1330" spans="2:3" ht="15">
      <c r="B1330" s="44">
        <v>41898</v>
      </c>
      <c r="C1330" s="45">
        <v>4.876</v>
      </c>
    </row>
    <row r="1331" spans="2:3" ht="15">
      <c r="B1331" s="44">
        <v>41897</v>
      </c>
      <c r="C1331" s="45">
        <v>4.852</v>
      </c>
    </row>
    <row r="1332" spans="2:3" ht="15">
      <c r="B1332" s="44">
        <v>41894</v>
      </c>
      <c r="C1332" s="45">
        <v>4.875</v>
      </c>
    </row>
    <row r="1333" spans="2:3" ht="15">
      <c r="B1333" s="44">
        <v>41893</v>
      </c>
      <c r="C1333" s="45">
        <v>4.843</v>
      </c>
    </row>
    <row r="1334" spans="2:3" ht="15">
      <c r="B1334" s="44">
        <v>41892</v>
      </c>
      <c r="C1334" s="45">
        <v>4.824</v>
      </c>
    </row>
    <row r="1335" spans="2:3" ht="15">
      <c r="B1335" s="44">
        <v>41891</v>
      </c>
      <c r="C1335" s="45">
        <v>4.754</v>
      </c>
    </row>
    <row r="1336" spans="2:3" ht="15">
      <c r="B1336" s="44">
        <v>41890</v>
      </c>
      <c r="C1336" s="45">
        <v>4.732</v>
      </c>
    </row>
    <row r="1337" spans="2:3" ht="15">
      <c r="B1337" s="44">
        <v>41887</v>
      </c>
      <c r="C1337" s="45">
        <v>4.639</v>
      </c>
    </row>
    <row r="1338" spans="2:3" ht="15">
      <c r="B1338" s="44">
        <v>41886</v>
      </c>
      <c r="C1338" s="45">
        <v>4.642</v>
      </c>
    </row>
    <row r="1339" spans="2:3" ht="15">
      <c r="B1339" s="44">
        <v>41885</v>
      </c>
      <c r="C1339" s="45">
        <v>4.639</v>
      </c>
    </row>
    <row r="1340" spans="2:3" ht="15">
      <c r="B1340" s="44">
        <v>41884</v>
      </c>
      <c r="C1340" s="45">
        <v>4.662</v>
      </c>
    </row>
    <row r="1341" spans="2:3" ht="15">
      <c r="B1341" s="44">
        <v>41880</v>
      </c>
      <c r="C1341" s="45">
        <v>4.594</v>
      </c>
    </row>
    <row r="1342" spans="2:3" ht="15">
      <c r="B1342" s="44">
        <v>41879</v>
      </c>
      <c r="C1342" s="45">
        <v>4.578</v>
      </c>
    </row>
    <row r="1343" spans="2:3" ht="15">
      <c r="B1343" s="44">
        <v>41878</v>
      </c>
      <c r="C1343" s="45">
        <v>4.627</v>
      </c>
    </row>
    <row r="1344" spans="2:3" ht="15">
      <c r="B1344" s="44">
        <v>41877</v>
      </c>
      <c r="C1344" s="45">
        <v>4.628</v>
      </c>
    </row>
    <row r="1345" spans="2:3" ht="15">
      <c r="B1345" s="44">
        <v>41876</v>
      </c>
      <c r="C1345" s="45">
        <v>4.626</v>
      </c>
    </row>
    <row r="1346" spans="2:3" ht="15">
      <c r="B1346" s="44">
        <v>41873</v>
      </c>
      <c r="C1346" s="45">
        <v>4.625</v>
      </c>
    </row>
    <row r="1347" spans="2:3" ht="15">
      <c r="B1347" s="44">
        <v>41872</v>
      </c>
      <c r="C1347" s="45">
        <v>4.631</v>
      </c>
    </row>
    <row r="1348" spans="2:3" ht="15">
      <c r="B1348" s="44">
        <v>41871</v>
      </c>
      <c r="C1348" s="45">
        <v>4.652</v>
      </c>
    </row>
    <row r="1349" spans="2:3" ht="15">
      <c r="B1349" s="44">
        <v>41870</v>
      </c>
      <c r="C1349" s="45">
        <v>4.669</v>
      </c>
    </row>
    <row r="1350" spans="2:3" ht="15">
      <c r="B1350" s="44">
        <v>41869</v>
      </c>
      <c r="C1350" s="45">
        <v>4.72</v>
      </c>
    </row>
    <row r="1351" spans="2:3" ht="15">
      <c r="B1351" s="44">
        <v>41866</v>
      </c>
      <c r="C1351" s="45">
        <v>4.711</v>
      </c>
    </row>
    <row r="1352" spans="2:3" ht="15">
      <c r="B1352" s="44">
        <v>41865</v>
      </c>
      <c r="C1352" s="45">
        <v>4.72</v>
      </c>
    </row>
    <row r="1353" spans="2:3" ht="15">
      <c r="B1353" s="44">
        <v>41864</v>
      </c>
      <c r="C1353" s="45">
        <v>4.751</v>
      </c>
    </row>
    <row r="1354" spans="2:3" ht="15">
      <c r="B1354" s="44">
        <v>41863</v>
      </c>
      <c r="C1354" s="45">
        <v>4.776</v>
      </c>
    </row>
    <row r="1355" spans="2:3" ht="15">
      <c r="B1355" s="44">
        <v>41862</v>
      </c>
      <c r="C1355" s="45">
        <v>4.849</v>
      </c>
    </row>
    <row r="1356" spans="2:3" ht="15">
      <c r="B1356" s="44">
        <v>41859</v>
      </c>
      <c r="C1356" s="45">
        <v>4.856</v>
      </c>
    </row>
    <row r="1357" spans="2:3" ht="15">
      <c r="B1357" s="44">
        <v>41858</v>
      </c>
      <c r="C1357" s="45">
        <v>4.887</v>
      </c>
    </row>
    <row r="1358" spans="2:3" ht="15">
      <c r="B1358" s="44">
        <v>41857</v>
      </c>
      <c r="C1358" s="45">
        <v>4.877</v>
      </c>
    </row>
    <row r="1359" spans="2:3" ht="15">
      <c r="B1359" s="44">
        <v>41856</v>
      </c>
      <c r="C1359" s="45">
        <v>4.913</v>
      </c>
    </row>
    <row r="1360" spans="2:3" ht="15">
      <c r="B1360" s="44">
        <v>41855</v>
      </c>
      <c r="C1360" s="45">
        <v>4.951</v>
      </c>
    </row>
    <row r="1361" spans="2:3" ht="15">
      <c r="B1361" s="44">
        <v>41852</v>
      </c>
      <c r="C1361" s="45">
        <v>4.941</v>
      </c>
    </row>
    <row r="1362" spans="2:3" ht="15">
      <c r="B1362" s="44">
        <v>41851</v>
      </c>
      <c r="C1362" s="45">
        <v>4.871</v>
      </c>
    </row>
    <row r="1363" spans="2:3" ht="15">
      <c r="B1363" s="44">
        <v>41850</v>
      </c>
      <c r="C1363" s="45">
        <v>4.816</v>
      </c>
    </row>
    <row r="1364" spans="2:3" ht="15">
      <c r="B1364" s="44">
        <v>41849</v>
      </c>
      <c r="C1364" s="45">
        <v>4.756</v>
      </c>
    </row>
    <row r="1365" spans="2:3" ht="15">
      <c r="B1365" s="44">
        <v>41848</v>
      </c>
      <c r="C1365" s="45">
        <v>4.763</v>
      </c>
    </row>
    <row r="1366" spans="2:3" ht="15">
      <c r="B1366" s="44">
        <v>41845</v>
      </c>
      <c r="C1366" s="45">
        <v>4.717</v>
      </c>
    </row>
    <row r="1367" spans="2:3" ht="15">
      <c r="B1367" s="44">
        <v>41844</v>
      </c>
      <c r="C1367" s="45">
        <v>4.719</v>
      </c>
    </row>
    <row r="1368" spans="2:3" ht="15">
      <c r="B1368" s="44">
        <v>41843</v>
      </c>
      <c r="C1368" s="45">
        <v>4.709</v>
      </c>
    </row>
    <row r="1369" spans="2:3" ht="15">
      <c r="B1369" s="44">
        <v>41842</v>
      </c>
      <c r="C1369" s="45">
        <v>4.72</v>
      </c>
    </row>
    <row r="1370" spans="2:3" ht="15">
      <c r="B1370" s="44">
        <v>41841</v>
      </c>
      <c r="C1370" s="45">
        <v>4.73</v>
      </c>
    </row>
    <row r="1371" spans="2:3" ht="15">
      <c r="B1371" s="44">
        <v>41838</v>
      </c>
      <c r="C1371" s="45">
        <v>4.715</v>
      </c>
    </row>
    <row r="1372" spans="2:3" ht="15">
      <c r="B1372" s="44">
        <v>41837</v>
      </c>
      <c r="C1372" s="45">
        <v>4.694</v>
      </c>
    </row>
    <row r="1373" spans="2:3" ht="15">
      <c r="B1373" s="44">
        <v>41836</v>
      </c>
      <c r="C1373" s="45">
        <v>4.67</v>
      </c>
    </row>
    <row r="1374" spans="2:3" ht="15">
      <c r="B1374" s="44">
        <v>41835</v>
      </c>
      <c r="C1374" s="45">
        <v>4.691</v>
      </c>
    </row>
    <row r="1375" spans="2:3" ht="15">
      <c r="B1375" s="44">
        <v>41834</v>
      </c>
      <c r="C1375" s="45">
        <v>4.678</v>
      </c>
    </row>
    <row r="1376" spans="2:3" ht="15">
      <c r="B1376" s="44">
        <v>41831</v>
      </c>
      <c r="C1376" s="45">
        <v>4.668</v>
      </c>
    </row>
    <row r="1377" spans="2:3" ht="15">
      <c r="B1377" s="44">
        <v>41830</v>
      </c>
      <c r="C1377" s="45">
        <v>4.674</v>
      </c>
    </row>
    <row r="1378" spans="2:3" ht="15">
      <c r="B1378" s="44">
        <v>41829</v>
      </c>
      <c r="C1378" s="45">
        <v>4.644</v>
      </c>
    </row>
    <row r="1379" spans="2:3" ht="15">
      <c r="B1379" s="44">
        <v>41828</v>
      </c>
      <c r="C1379" s="45">
        <v>4.658</v>
      </c>
    </row>
    <row r="1380" spans="2:3" ht="15">
      <c r="B1380" s="44">
        <v>41827</v>
      </c>
      <c r="C1380" s="45">
        <v>4.655</v>
      </c>
    </row>
    <row r="1381" spans="2:3" ht="15">
      <c r="B1381" s="44">
        <v>41823</v>
      </c>
      <c r="C1381" s="45">
        <v>4.624</v>
      </c>
    </row>
    <row r="1382" spans="2:3" ht="15">
      <c r="B1382" s="44">
        <v>41822</v>
      </c>
      <c r="C1382" s="45">
        <v>4.656</v>
      </c>
    </row>
    <row r="1383" spans="2:3" ht="15">
      <c r="B1383" s="44">
        <v>41821</v>
      </c>
      <c r="C1383" s="45">
        <v>4.635</v>
      </c>
    </row>
    <row r="1384" spans="2:3" ht="15">
      <c r="B1384" s="44">
        <v>41820</v>
      </c>
      <c r="C1384" s="45">
        <v>4.614</v>
      </c>
    </row>
    <row r="1385" spans="2:3" ht="15">
      <c r="B1385" s="44">
        <v>41817</v>
      </c>
      <c r="C1385" s="45">
        <v>4.602</v>
      </c>
    </row>
    <row r="1386" spans="2:3" ht="15">
      <c r="B1386" s="44">
        <v>41816</v>
      </c>
      <c r="C1386" s="45">
        <v>4.616</v>
      </c>
    </row>
    <row r="1387" spans="2:3" ht="15">
      <c r="B1387" s="44">
        <v>41815</v>
      </c>
      <c r="C1387" s="45">
        <v>4.622</v>
      </c>
    </row>
    <row r="1388" spans="2:3" ht="15">
      <c r="B1388" s="44">
        <v>41814</v>
      </c>
      <c r="C1388" s="45">
        <v>4.627</v>
      </c>
    </row>
    <row r="1389" spans="2:3" ht="15">
      <c r="B1389" s="44">
        <v>41813</v>
      </c>
      <c r="C1389" s="45">
        <v>4.662</v>
      </c>
    </row>
    <row r="1390" spans="2:3" ht="15">
      <c r="B1390" s="44">
        <v>41810</v>
      </c>
      <c r="C1390" s="45">
        <v>4.678</v>
      </c>
    </row>
    <row r="1391" spans="2:3" ht="15">
      <c r="B1391" s="44">
        <v>41809</v>
      </c>
      <c r="C1391" s="45">
        <v>4.679</v>
      </c>
    </row>
    <row r="1392" spans="2:3" ht="15">
      <c r="B1392" s="44">
        <v>41808</v>
      </c>
      <c r="C1392" s="45">
        <v>4.684</v>
      </c>
    </row>
    <row r="1393" spans="2:3" ht="15">
      <c r="B1393" s="44">
        <v>41807</v>
      </c>
      <c r="C1393" s="45">
        <v>4.7</v>
      </c>
    </row>
    <row r="1394" spans="2:3" ht="15">
      <c r="B1394" s="44">
        <v>41806</v>
      </c>
      <c r="C1394" s="45">
        <v>4.639</v>
      </c>
    </row>
    <row r="1395" spans="2:3" ht="15">
      <c r="B1395" s="44">
        <v>41803</v>
      </c>
      <c r="C1395" s="45">
        <v>4.656</v>
      </c>
    </row>
    <row r="1396" spans="2:3" ht="15">
      <c r="B1396" s="44">
        <v>41802</v>
      </c>
      <c r="C1396" s="45">
        <v>4.695</v>
      </c>
    </row>
    <row r="1397" spans="2:3" ht="15">
      <c r="B1397" s="44">
        <v>41801</v>
      </c>
      <c r="C1397" s="45">
        <v>4.739</v>
      </c>
    </row>
    <row r="1398" spans="2:3" ht="15">
      <c r="B1398" s="44">
        <v>41800</v>
      </c>
      <c r="C1398" s="45">
        <v>4.741</v>
      </c>
    </row>
    <row r="1399" spans="2:3" ht="15">
      <c r="B1399" s="44">
        <v>41799</v>
      </c>
      <c r="C1399" s="45">
        <v>4.738</v>
      </c>
    </row>
    <row r="1400" spans="2:3" ht="15">
      <c r="B1400" s="44">
        <v>41796</v>
      </c>
      <c r="C1400" s="45">
        <v>4.655</v>
      </c>
    </row>
    <row r="1401" spans="2:3" ht="15">
      <c r="B1401" s="44">
        <v>41795</v>
      </c>
      <c r="C1401" s="45">
        <v>4.678</v>
      </c>
    </row>
    <row r="1402" spans="2:3" ht="15">
      <c r="B1402" s="44">
        <v>41794</v>
      </c>
      <c r="C1402" s="45">
        <v>4.684</v>
      </c>
    </row>
    <row r="1403" spans="2:3" ht="15">
      <c r="B1403" s="44">
        <v>41793</v>
      </c>
      <c r="C1403" s="45">
        <v>4.665</v>
      </c>
    </row>
    <row r="1404" spans="2:3" ht="15">
      <c r="B1404" s="44">
        <v>41792</v>
      </c>
      <c r="C1404" s="45">
        <v>4.655</v>
      </c>
    </row>
    <row r="1405" spans="2:3" ht="15">
      <c r="B1405" s="44">
        <v>41789</v>
      </c>
      <c r="C1405" s="45">
        <v>4.624</v>
      </c>
    </row>
    <row r="1406" spans="2:3" ht="15">
      <c r="B1406" s="44">
        <v>41788</v>
      </c>
      <c r="C1406" s="45">
        <v>4.624</v>
      </c>
    </row>
    <row r="1407" spans="2:3" ht="15">
      <c r="B1407" s="44">
        <v>41787</v>
      </c>
      <c r="C1407" s="45">
        <v>4.626</v>
      </c>
    </row>
    <row r="1408" spans="2:3" ht="15">
      <c r="B1408" s="44">
        <v>41786</v>
      </c>
      <c r="C1408" s="45">
        <v>4.682</v>
      </c>
    </row>
    <row r="1409" spans="2:3" ht="15">
      <c r="B1409" s="44">
        <v>41782</v>
      </c>
      <c r="C1409" s="45">
        <v>4.708</v>
      </c>
    </row>
    <row r="1410" spans="2:3" ht="15">
      <c r="B1410" s="44">
        <v>41781</v>
      </c>
      <c r="C1410" s="45">
        <v>4.695</v>
      </c>
    </row>
    <row r="1411" spans="2:3" ht="15">
      <c r="B1411" s="44">
        <v>41780</v>
      </c>
      <c r="C1411" s="45">
        <v>4.624</v>
      </c>
    </row>
    <row r="1412" spans="2:3" ht="15">
      <c r="B1412" s="44">
        <v>41779</v>
      </c>
      <c r="C1412" s="45">
        <v>4.627</v>
      </c>
    </row>
    <row r="1413" spans="2:3" ht="15">
      <c r="B1413" s="44">
        <v>41778</v>
      </c>
      <c r="C1413" s="45">
        <v>4.647</v>
      </c>
    </row>
    <row r="1414" spans="2:3" ht="15">
      <c r="B1414" s="44">
        <v>41775</v>
      </c>
      <c r="C1414" s="45">
        <v>4.996</v>
      </c>
    </row>
    <row r="1415" spans="2:3" ht="15">
      <c r="B1415" s="44">
        <v>41774</v>
      </c>
      <c r="C1415" s="45">
        <v>4.958</v>
      </c>
    </row>
    <row r="1416" spans="2:3" ht="15">
      <c r="B1416" s="44">
        <v>41773</v>
      </c>
      <c r="C1416" s="45">
        <v>5.023</v>
      </c>
    </row>
    <row r="1417" spans="2:3" ht="15">
      <c r="B1417" s="44">
        <v>41772</v>
      </c>
      <c r="C1417" s="45">
        <v>5.089</v>
      </c>
    </row>
    <row r="1418" spans="2:3" ht="15">
      <c r="B1418" s="44">
        <v>41771</v>
      </c>
      <c r="C1418" s="45">
        <v>5.099</v>
      </c>
    </row>
    <row r="1419" spans="2:3" ht="15">
      <c r="B1419" s="44">
        <v>41768</v>
      </c>
      <c r="C1419" s="45">
        <v>5.056</v>
      </c>
    </row>
    <row r="1420" spans="2:3" ht="15">
      <c r="B1420" s="44">
        <v>41767</v>
      </c>
      <c r="C1420" s="45">
        <v>5.044</v>
      </c>
    </row>
    <row r="1421" spans="2:3" ht="15">
      <c r="B1421" s="44">
        <v>41766</v>
      </c>
      <c r="C1421" s="45">
        <v>5.061</v>
      </c>
    </row>
    <row r="1422" spans="2:3" ht="15">
      <c r="B1422" s="44">
        <v>41765</v>
      </c>
      <c r="C1422" s="45">
        <v>5.062</v>
      </c>
    </row>
    <row r="1423" spans="2:3" ht="15">
      <c r="B1423" s="44">
        <v>41764</v>
      </c>
      <c r="C1423" s="45">
        <v>5.054</v>
      </c>
    </row>
    <row r="1424" spans="2:3" ht="15">
      <c r="B1424" s="44">
        <v>41761</v>
      </c>
      <c r="C1424" s="45">
        <v>5.038</v>
      </c>
    </row>
    <row r="1425" spans="2:3" ht="15">
      <c r="B1425" s="44">
        <v>41760</v>
      </c>
      <c r="C1425" s="45">
        <v>5.052</v>
      </c>
    </row>
    <row r="1426" spans="2:3" ht="15">
      <c r="B1426" s="44">
        <v>41759</v>
      </c>
      <c r="C1426" s="45">
        <v>5.088</v>
      </c>
    </row>
    <row r="1427" spans="2:3" ht="15">
      <c r="B1427" s="44">
        <v>41758</v>
      </c>
      <c r="C1427" s="45">
        <v>5.143</v>
      </c>
    </row>
    <row r="1428" spans="2:3" ht="15">
      <c r="B1428" s="44">
        <v>41757</v>
      </c>
      <c r="C1428" s="45">
        <v>5.089</v>
      </c>
    </row>
    <row r="1429" spans="2:3" ht="15">
      <c r="B1429" s="44">
        <v>41754</v>
      </c>
      <c r="C1429" s="45">
        <v>5.068</v>
      </c>
    </row>
    <row r="1430" spans="2:3" ht="15">
      <c r="B1430" s="44">
        <v>41753</v>
      </c>
      <c r="C1430" s="45">
        <v>5.141</v>
      </c>
    </row>
    <row r="1431" spans="2:3" ht="15">
      <c r="B1431" s="44">
        <v>41752</v>
      </c>
      <c r="C1431" s="45">
        <v>5.132</v>
      </c>
    </row>
    <row r="1432" spans="2:3" ht="15">
      <c r="B1432" s="44">
        <v>41751</v>
      </c>
      <c r="C1432" s="45">
        <v>5.183</v>
      </c>
    </row>
    <row r="1433" spans="2:3" ht="15">
      <c r="B1433" s="44">
        <v>41750</v>
      </c>
      <c r="C1433" s="45">
        <v>5.2</v>
      </c>
    </row>
    <row r="1434" spans="2:3" ht="15">
      <c r="B1434" s="44">
        <v>41746</v>
      </c>
      <c r="C1434" s="45">
        <v>5.168</v>
      </c>
    </row>
    <row r="1435" spans="2:3" ht="15">
      <c r="B1435" s="44">
        <v>41745</v>
      </c>
      <c r="C1435" s="45">
        <v>5.144</v>
      </c>
    </row>
    <row r="1436" spans="2:3" ht="15">
      <c r="B1436" s="44">
        <v>41744</v>
      </c>
      <c r="C1436" s="45">
        <v>5.15</v>
      </c>
    </row>
    <row r="1437" spans="2:3" ht="15">
      <c r="B1437" s="44">
        <v>41743</v>
      </c>
      <c r="C1437" s="45">
        <v>5.211</v>
      </c>
    </row>
    <row r="1438" spans="2:3" ht="15">
      <c r="B1438" s="44">
        <v>41740</v>
      </c>
      <c r="C1438" s="45">
        <v>5.172</v>
      </c>
    </row>
    <row r="1439" spans="2:3" ht="15">
      <c r="B1439" s="44">
        <v>41739</v>
      </c>
      <c r="C1439" s="45">
        <v>5.17</v>
      </c>
    </row>
    <row r="1440" spans="2:3" ht="15">
      <c r="B1440" s="44">
        <v>41738</v>
      </c>
      <c r="C1440" s="45">
        <v>5.175</v>
      </c>
    </row>
    <row r="1441" spans="2:3" ht="15">
      <c r="B1441" s="44">
        <v>41737</v>
      </c>
      <c r="C1441" s="45">
        <v>5.215</v>
      </c>
    </row>
    <row r="1442" spans="2:3" ht="15">
      <c r="B1442" s="44">
        <v>41736</v>
      </c>
      <c r="C1442" s="45">
        <v>5.246</v>
      </c>
    </row>
    <row r="1443" spans="2:3" ht="15">
      <c r="B1443" s="44">
        <v>41733</v>
      </c>
      <c r="C1443" s="45">
        <v>5.289</v>
      </c>
    </row>
    <row r="1444" spans="2:3" ht="15">
      <c r="B1444" s="44">
        <v>41732</v>
      </c>
      <c r="C1444" s="45">
        <v>5.32</v>
      </c>
    </row>
    <row r="1445" spans="2:3" ht="15">
      <c r="B1445" s="44">
        <v>41731</v>
      </c>
      <c r="C1445" s="45">
        <v>5.329</v>
      </c>
    </row>
    <row r="1446" spans="2:3" ht="15">
      <c r="B1446" s="44">
        <v>41730</v>
      </c>
      <c r="C1446" s="45">
        <v>5.304</v>
      </c>
    </row>
    <row r="1447" spans="2:3" ht="15">
      <c r="B1447" s="44">
        <v>41729</v>
      </c>
      <c r="C1447" s="45">
        <v>5.321</v>
      </c>
    </row>
    <row r="1448" spans="2:3" ht="15">
      <c r="B1448" s="44">
        <v>41726</v>
      </c>
      <c r="C1448" s="45">
        <v>5.297</v>
      </c>
    </row>
    <row r="1449" spans="2:3" ht="15">
      <c r="B1449" s="44">
        <v>41725</v>
      </c>
      <c r="C1449" s="45">
        <v>5.246</v>
      </c>
    </row>
    <row r="1450" spans="2:3" ht="15">
      <c r="B1450" s="44">
        <v>41724</v>
      </c>
      <c r="C1450" s="45">
        <v>5.202</v>
      </c>
    </row>
    <row r="1451" spans="2:3" ht="15">
      <c r="B1451" s="44">
        <v>41723</v>
      </c>
      <c r="C1451" s="45">
        <v>5.372</v>
      </c>
    </row>
    <row r="1452" spans="2:3" ht="15">
      <c r="B1452" s="44">
        <v>41722</v>
      </c>
      <c r="C1452" s="45">
        <v>5.367</v>
      </c>
    </row>
    <row r="1453" spans="2:3" ht="15">
      <c r="B1453" s="44">
        <v>41719</v>
      </c>
      <c r="C1453" s="45">
        <v>5.369</v>
      </c>
    </row>
    <row r="1454" spans="2:3" ht="15">
      <c r="B1454" s="44">
        <v>41718</v>
      </c>
      <c r="C1454" s="45">
        <v>5.404</v>
      </c>
    </row>
    <row r="1455" spans="2:3" ht="15">
      <c r="B1455" s="44">
        <v>41717</v>
      </c>
      <c r="C1455" s="45">
        <v>5.35</v>
      </c>
    </row>
    <row r="1456" spans="2:3" ht="15">
      <c r="B1456" s="44">
        <v>41716</v>
      </c>
      <c r="C1456" s="45">
        <v>5.326</v>
      </c>
    </row>
    <row r="1457" spans="2:3" ht="15">
      <c r="B1457" s="44">
        <v>41715</v>
      </c>
      <c r="C1457" s="45">
        <v>5.361</v>
      </c>
    </row>
    <row r="1458" spans="2:3" ht="15">
      <c r="B1458" s="44">
        <v>41712</v>
      </c>
      <c r="C1458" s="45">
        <v>5.331</v>
      </c>
    </row>
    <row r="1459" spans="2:3" ht="15">
      <c r="B1459" s="44">
        <v>41711</v>
      </c>
      <c r="C1459" s="45">
        <v>5.325</v>
      </c>
    </row>
    <row r="1460" spans="2:3" ht="15">
      <c r="B1460" s="44">
        <v>41710</v>
      </c>
      <c r="C1460" s="45">
        <v>5.328</v>
      </c>
    </row>
    <row r="1461" spans="2:3" ht="15">
      <c r="B1461" s="44">
        <v>41709</v>
      </c>
      <c r="C1461" s="45">
        <v>5.323</v>
      </c>
    </row>
    <row r="1462" spans="2:3" ht="15">
      <c r="B1462" s="44">
        <v>41708</v>
      </c>
      <c r="C1462" s="45">
        <v>5.321</v>
      </c>
    </row>
    <row r="1463" spans="2:3" ht="15">
      <c r="B1463" s="44">
        <v>41705</v>
      </c>
      <c r="C1463" s="45">
        <v>5.274</v>
      </c>
    </row>
    <row r="1464" spans="2:3" ht="15">
      <c r="B1464" s="44">
        <v>41704</v>
      </c>
      <c r="C1464" s="45">
        <v>5.245</v>
      </c>
    </row>
    <row r="1465" spans="2:3" ht="15">
      <c r="B1465" s="44">
        <v>41703</v>
      </c>
      <c r="C1465" s="45">
        <v>5.125</v>
      </c>
    </row>
    <row r="1466" spans="2:3" ht="15">
      <c r="B1466" s="44">
        <v>41702</v>
      </c>
      <c r="C1466" s="45">
        <v>5.134</v>
      </c>
    </row>
    <row r="1467" spans="2:3" ht="15">
      <c r="B1467" s="44">
        <v>41701</v>
      </c>
      <c r="C1467" s="45">
        <v>5.097</v>
      </c>
    </row>
    <row r="1468" spans="2:3" ht="15">
      <c r="B1468" s="44">
        <v>41698</v>
      </c>
      <c r="C1468" s="45">
        <v>5.11</v>
      </c>
    </row>
    <row r="1469" spans="2:3" ht="15">
      <c r="B1469" s="44">
        <v>41697</v>
      </c>
      <c r="C1469" s="45">
        <v>5.082</v>
      </c>
    </row>
    <row r="1470" spans="2:3" ht="15">
      <c r="B1470" s="44">
        <v>41696</v>
      </c>
      <c r="C1470" s="45">
        <v>5.143</v>
      </c>
    </row>
    <row r="1471" spans="2:3" ht="15">
      <c r="B1471" s="44">
        <v>41695</v>
      </c>
      <c r="C1471" s="45">
        <v>5.154</v>
      </c>
    </row>
    <row r="1472" spans="2:3" ht="15">
      <c r="B1472" s="44">
        <v>41694</v>
      </c>
      <c r="C1472" s="45">
        <v>5.209</v>
      </c>
    </row>
    <row r="1473" spans="2:3" ht="15">
      <c r="B1473" s="44">
        <v>41691</v>
      </c>
      <c r="C1473" s="45">
        <v>5.234</v>
      </c>
    </row>
    <row r="1474" spans="2:3" ht="15">
      <c r="B1474" s="44">
        <v>41690</v>
      </c>
      <c r="C1474" s="45">
        <v>5.276</v>
      </c>
    </row>
    <row r="1475" spans="2:3" ht="15">
      <c r="B1475" s="44">
        <v>41689</v>
      </c>
      <c r="C1475" s="45">
        <v>5.278</v>
      </c>
    </row>
    <row r="1476" spans="2:3" ht="15">
      <c r="B1476" s="44">
        <v>41688</v>
      </c>
      <c r="C1476" s="45">
        <v>5.304</v>
      </c>
    </row>
    <row r="1477" spans="2:3" ht="15">
      <c r="B1477" s="44">
        <v>41684</v>
      </c>
      <c r="C1477" s="45">
        <v>5.343</v>
      </c>
    </row>
    <row r="1478" spans="2:3" ht="15">
      <c r="B1478" s="44">
        <v>41683</v>
      </c>
      <c r="C1478" s="45">
        <v>5.373</v>
      </c>
    </row>
    <row r="1479" spans="2:3" ht="15">
      <c r="B1479" s="44">
        <v>41682</v>
      </c>
      <c r="C1479" s="45">
        <v>5.403</v>
      </c>
    </row>
    <row r="1480" spans="2:3" ht="15">
      <c r="B1480" s="44">
        <v>41681</v>
      </c>
      <c r="C1480" s="45">
        <v>5.388</v>
      </c>
    </row>
    <row r="1481" spans="2:3" ht="15">
      <c r="B1481" s="44">
        <v>41680</v>
      </c>
      <c r="C1481" s="45">
        <v>5.405</v>
      </c>
    </row>
    <row r="1482" spans="2:3" ht="15">
      <c r="B1482" s="44">
        <v>41677</v>
      </c>
      <c r="C1482" s="45">
        <v>5.406</v>
      </c>
    </row>
    <row r="1483" spans="2:3" ht="15">
      <c r="B1483" s="44">
        <v>41676</v>
      </c>
      <c r="C1483" s="45">
        <v>5.443</v>
      </c>
    </row>
    <row r="1484" spans="2:3" ht="15">
      <c r="B1484" s="44">
        <v>41675</v>
      </c>
      <c r="C1484" s="45">
        <v>5.454</v>
      </c>
    </row>
    <row r="1485" spans="2:3" ht="15">
      <c r="B1485" s="44">
        <v>41674</v>
      </c>
      <c r="C1485" s="45">
        <v>5.413</v>
      </c>
    </row>
    <row r="1486" spans="2:3" ht="15">
      <c r="B1486" s="44">
        <v>41673</v>
      </c>
      <c r="C1486" s="45">
        <v>5.352</v>
      </c>
    </row>
    <row r="1487" spans="2:3" ht="15">
      <c r="B1487" s="44">
        <v>41670</v>
      </c>
      <c r="C1487" s="45">
        <v>5.225</v>
      </c>
    </row>
    <row r="1488" spans="2:3" ht="15">
      <c r="B1488" s="44">
        <v>41669</v>
      </c>
      <c r="C1488" s="45">
        <v>5.234</v>
      </c>
    </row>
    <row r="1489" spans="2:3" ht="15">
      <c r="B1489" s="44">
        <v>41668</v>
      </c>
      <c r="C1489" s="45">
        <v>5.25</v>
      </c>
    </row>
    <row r="1490" spans="2:3" ht="15">
      <c r="B1490" s="44">
        <v>41667</v>
      </c>
      <c r="C1490" s="45">
        <v>5.263</v>
      </c>
    </row>
    <row r="1491" spans="2:3" ht="15">
      <c r="B1491" s="44">
        <v>41666</v>
      </c>
      <c r="C1491" s="45">
        <v>5.27</v>
      </c>
    </row>
    <row r="1492" spans="2:3" ht="15">
      <c r="B1492" s="44">
        <v>41663</v>
      </c>
      <c r="C1492" s="45">
        <v>5.212</v>
      </c>
    </row>
    <row r="1493" spans="2:3" ht="15">
      <c r="B1493" s="44">
        <v>41662</v>
      </c>
      <c r="C1493" s="45">
        <v>5.174</v>
      </c>
    </row>
    <row r="1494" spans="2:3" ht="15">
      <c r="B1494" s="44">
        <v>41661</v>
      </c>
      <c r="C1494" s="45">
        <v>5.203</v>
      </c>
    </row>
    <row r="1495" spans="2:3" ht="15">
      <c r="B1495" s="44">
        <v>41660</v>
      </c>
      <c r="C1495" s="45">
        <v>5.244</v>
      </c>
    </row>
    <row r="1496" spans="2:3" ht="15">
      <c r="B1496" s="44">
        <v>41656</v>
      </c>
      <c r="C1496" s="45">
        <v>5.291</v>
      </c>
    </row>
    <row r="1497" spans="2:3" ht="15">
      <c r="B1497" s="44">
        <v>41655</v>
      </c>
      <c r="C1497" s="45">
        <v>5.283</v>
      </c>
    </row>
    <row r="1498" spans="2:3" ht="15">
      <c r="B1498" s="44">
        <v>41654</v>
      </c>
      <c r="C1498" s="45">
        <v>5.338</v>
      </c>
    </row>
    <row r="1499" spans="2:3" ht="15">
      <c r="B1499" s="44">
        <v>41653</v>
      </c>
      <c r="C1499" s="45">
        <v>5.345</v>
      </c>
    </row>
    <row r="1500" spans="2:3" ht="15">
      <c r="B1500" s="44">
        <v>41652</v>
      </c>
      <c r="C1500" s="45">
        <v>5.319</v>
      </c>
    </row>
    <row r="1501" spans="2:3" ht="15">
      <c r="B1501" s="44">
        <v>41649</v>
      </c>
      <c r="C1501" s="45">
        <v>5.36</v>
      </c>
    </row>
    <row r="1502" spans="2:3" ht="15">
      <c r="B1502" s="44">
        <v>41648</v>
      </c>
      <c r="C1502" s="45">
        <v>5.396</v>
      </c>
    </row>
    <row r="1503" spans="2:3" ht="15">
      <c r="B1503" s="44">
        <v>41647</v>
      </c>
      <c r="C1503" s="45">
        <v>5.411</v>
      </c>
    </row>
    <row r="1504" spans="2:3" ht="15">
      <c r="B1504" s="44">
        <v>41646</v>
      </c>
      <c r="C1504" s="45">
        <v>5.4</v>
      </c>
    </row>
    <row r="1505" spans="2:3" ht="15">
      <c r="B1505" s="44">
        <v>41645</v>
      </c>
      <c r="C1505" s="45">
        <v>5.41</v>
      </c>
    </row>
    <row r="1506" spans="2:3" ht="15">
      <c r="B1506" s="44">
        <v>41642</v>
      </c>
      <c r="C1506" s="45">
        <v>5.426</v>
      </c>
    </row>
    <row r="1507" spans="2:3" ht="15">
      <c r="B1507" s="44">
        <v>41641</v>
      </c>
      <c r="C1507" s="45">
        <v>5.422</v>
      </c>
    </row>
    <row r="1508" spans="2:3" ht="15">
      <c r="B1508" s="44">
        <v>41639</v>
      </c>
      <c r="C1508" s="45">
        <v>5.465</v>
      </c>
    </row>
    <row r="1509" spans="2:3" ht="15">
      <c r="B1509" s="44">
        <v>41638</v>
      </c>
      <c r="C1509" s="45">
        <v>5.439</v>
      </c>
    </row>
    <row r="1510" spans="2:3" ht="15">
      <c r="B1510" s="44">
        <v>41635</v>
      </c>
      <c r="C1510" s="45">
        <v>5.441</v>
      </c>
    </row>
    <row r="1511" spans="2:3" ht="15">
      <c r="B1511" s="44">
        <v>41634</v>
      </c>
      <c r="C1511" s="45">
        <v>5.428</v>
      </c>
    </row>
    <row r="1512" spans="2:3" ht="15">
      <c r="B1512" s="44">
        <v>41632</v>
      </c>
      <c r="C1512" s="45">
        <v>5.397</v>
      </c>
    </row>
    <row r="1513" spans="2:3" ht="15">
      <c r="B1513" s="44">
        <v>41631</v>
      </c>
      <c r="C1513" s="45">
        <v>5.385</v>
      </c>
    </row>
    <row r="1514" spans="2:3" ht="15">
      <c r="B1514" s="44">
        <v>41628</v>
      </c>
      <c r="C1514" s="45">
        <v>5.348</v>
      </c>
    </row>
    <row r="1515" spans="2:3" ht="15">
      <c r="B1515" s="44">
        <v>41627</v>
      </c>
      <c r="C1515" s="45">
        <v>5.41</v>
      </c>
    </row>
    <row r="1516" spans="2:3" ht="15">
      <c r="B1516" s="44">
        <v>41626</v>
      </c>
      <c r="C1516" s="45">
        <v>5.391</v>
      </c>
    </row>
    <row r="1517" spans="2:3" ht="15">
      <c r="B1517" s="44">
        <v>41625</v>
      </c>
      <c r="C1517" s="45">
        <v>5.618</v>
      </c>
    </row>
    <row r="1518" spans="2:3" ht="15">
      <c r="B1518" s="44">
        <v>41624</v>
      </c>
      <c r="C1518" s="45">
        <v>5.646</v>
      </c>
    </row>
    <row r="1519" spans="2:3" ht="15">
      <c r="B1519" s="44">
        <v>41621</v>
      </c>
      <c r="C1519" s="45">
        <v>5.6</v>
      </c>
    </row>
    <row r="1520" spans="2:3" ht="15">
      <c r="B1520" s="44">
        <v>41620</v>
      </c>
      <c r="C1520" s="45">
        <v>5.579</v>
      </c>
    </row>
    <row r="1521" spans="2:3" ht="15">
      <c r="B1521" s="44">
        <v>41619</v>
      </c>
      <c r="C1521" s="45">
        <v>5.566</v>
      </c>
    </row>
    <row r="1522" spans="2:3" ht="15">
      <c r="B1522" s="44">
        <v>41618</v>
      </c>
      <c r="C1522" s="45">
        <v>5.516</v>
      </c>
    </row>
    <row r="1523" spans="2:3" ht="15">
      <c r="B1523" s="44">
        <v>41617</v>
      </c>
      <c r="C1523" s="45">
        <v>5.581</v>
      </c>
    </row>
    <row r="1524" spans="2:3" ht="15">
      <c r="B1524" s="44">
        <v>41614</v>
      </c>
      <c r="C1524" s="45">
        <v>5.599</v>
      </c>
    </row>
    <row r="1525" spans="2:3" ht="15">
      <c r="B1525" s="44">
        <v>41613</v>
      </c>
      <c r="C1525" s="45">
        <v>5.622</v>
      </c>
    </row>
    <row r="1526" spans="2:3" ht="15">
      <c r="B1526" s="44">
        <v>41612</v>
      </c>
      <c r="C1526" s="45">
        <v>5.585</v>
      </c>
    </row>
    <row r="1527" spans="2:3" ht="15">
      <c r="B1527" s="44">
        <v>41611</v>
      </c>
      <c r="C1527" s="45">
        <v>5.574</v>
      </c>
    </row>
    <row r="1528" spans="2:3" ht="15">
      <c r="B1528" s="44">
        <v>41610</v>
      </c>
      <c r="C1528" s="45">
        <v>5.572</v>
      </c>
    </row>
    <row r="1529" spans="2:3" ht="15">
      <c r="B1529" s="44">
        <v>41607</v>
      </c>
      <c r="C1529" s="45">
        <v>5.546</v>
      </c>
    </row>
    <row r="1530" spans="2:3" ht="15">
      <c r="B1530" s="44">
        <v>41605</v>
      </c>
      <c r="C1530" s="45">
        <v>5.541</v>
      </c>
    </row>
    <row r="1531" spans="2:3" ht="15">
      <c r="B1531" s="44">
        <v>41604</v>
      </c>
      <c r="C1531" s="45">
        <v>5.565</v>
      </c>
    </row>
    <row r="1532" spans="2:3" ht="15">
      <c r="B1532" s="44">
        <v>41603</v>
      </c>
      <c r="C1532" s="45">
        <v>5.57</v>
      </c>
    </row>
    <row r="1533" spans="2:3" ht="15">
      <c r="B1533" s="44">
        <v>41600</v>
      </c>
      <c r="C1533" s="45">
        <v>5.598</v>
      </c>
    </row>
    <row r="1534" spans="2:3" ht="15">
      <c r="B1534" s="44">
        <v>41599</v>
      </c>
      <c r="C1534" s="45">
        <v>5.613</v>
      </c>
    </row>
    <row r="1535" spans="2:3" ht="15">
      <c r="B1535" s="44">
        <v>41598</v>
      </c>
      <c r="C1535" s="45">
        <v>5.56</v>
      </c>
    </row>
    <row r="1536" spans="2:3" ht="15">
      <c r="B1536" s="44">
        <v>41597</v>
      </c>
      <c r="C1536" s="45">
        <v>5.5</v>
      </c>
    </row>
    <row r="1537" spans="2:3" ht="15">
      <c r="B1537" s="44">
        <v>41596</v>
      </c>
      <c r="C1537" s="45">
        <v>5.514</v>
      </c>
    </row>
    <row r="1538" spans="2:3" ht="15">
      <c r="B1538" s="44">
        <v>41593</v>
      </c>
      <c r="C1538" s="45">
        <v>5.551</v>
      </c>
    </row>
    <row r="1539" spans="2:3" ht="15">
      <c r="B1539" s="44">
        <v>41592</v>
      </c>
      <c r="C1539" s="45">
        <v>5.597</v>
      </c>
    </row>
    <row r="1540" spans="2:3" ht="15">
      <c r="B1540" s="44">
        <v>41591</v>
      </c>
      <c r="C1540" s="45">
        <v>5.62</v>
      </c>
    </row>
    <row r="1541" spans="2:3" ht="15">
      <c r="B1541" s="44">
        <v>41590</v>
      </c>
      <c r="C1541" s="45">
        <v>5.638</v>
      </c>
    </row>
    <row r="1542" spans="2:3" ht="15">
      <c r="B1542" s="44">
        <v>41586</v>
      </c>
      <c r="C1542" s="45">
        <v>5.575</v>
      </c>
    </row>
    <row r="1543" spans="2:3" ht="15">
      <c r="B1543" s="44">
        <v>41585</v>
      </c>
      <c r="C1543" s="45">
        <v>5.485</v>
      </c>
    </row>
    <row r="1544" spans="2:3" ht="15">
      <c r="B1544" s="44">
        <v>41584</v>
      </c>
      <c r="C1544" s="45">
        <v>5.504</v>
      </c>
    </row>
    <row r="1545" spans="2:3" ht="15">
      <c r="B1545" s="44">
        <v>41583</v>
      </c>
      <c r="C1545" s="45">
        <v>5.48</v>
      </c>
    </row>
    <row r="1546" spans="2:3" ht="15">
      <c r="B1546" s="44">
        <v>41582</v>
      </c>
      <c r="C1546" s="45">
        <v>5.452</v>
      </c>
    </row>
    <row r="1547" spans="2:3" ht="15">
      <c r="B1547" s="44">
        <v>41579</v>
      </c>
      <c r="C1547" s="45">
        <v>5.447</v>
      </c>
    </row>
    <row r="1548" spans="2:3" ht="15">
      <c r="B1548" s="44">
        <v>41578</v>
      </c>
      <c r="C1548" s="45">
        <v>5.428</v>
      </c>
    </row>
    <row r="1549" spans="2:3" ht="15">
      <c r="B1549" s="44">
        <v>41577</v>
      </c>
      <c r="C1549" s="45">
        <v>5.428</v>
      </c>
    </row>
    <row r="1550" spans="2:3" ht="15">
      <c r="B1550" s="44">
        <v>41576</v>
      </c>
      <c r="C1550" s="45">
        <v>5.416</v>
      </c>
    </row>
    <row r="1551" spans="2:3" ht="15">
      <c r="B1551" s="44">
        <v>41575</v>
      </c>
      <c r="C1551" s="45">
        <v>5.446</v>
      </c>
    </row>
    <row r="1552" spans="2:3" ht="15">
      <c r="B1552" s="44">
        <v>41572</v>
      </c>
      <c r="C1552" s="45">
        <v>5.458</v>
      </c>
    </row>
    <row r="1553" spans="2:3" ht="15">
      <c r="B1553" s="44">
        <v>41571</v>
      </c>
      <c r="C1553" s="45">
        <v>5.472</v>
      </c>
    </row>
    <row r="1554" spans="2:3" ht="15">
      <c r="B1554" s="44">
        <v>41570</v>
      </c>
      <c r="C1554" s="45">
        <v>5.48</v>
      </c>
    </row>
    <row r="1555" spans="2:3" ht="15">
      <c r="B1555" s="44">
        <v>41569</v>
      </c>
      <c r="C1555" s="45">
        <v>5.474</v>
      </c>
    </row>
    <row r="1556" spans="2:3" ht="15">
      <c r="B1556" s="44">
        <v>41568</v>
      </c>
      <c r="C1556" s="45">
        <v>5.52</v>
      </c>
    </row>
    <row r="1557" spans="2:3" ht="15">
      <c r="B1557" s="44">
        <v>41565</v>
      </c>
      <c r="C1557" s="45">
        <v>5.516</v>
      </c>
    </row>
    <row r="1558" spans="2:3" ht="15">
      <c r="B1558" s="44">
        <v>41564</v>
      </c>
      <c r="C1558" s="45">
        <v>5.557</v>
      </c>
    </row>
    <row r="1559" spans="2:3" ht="15">
      <c r="B1559" s="44">
        <v>41563</v>
      </c>
      <c r="C1559" s="45">
        <v>5.657</v>
      </c>
    </row>
    <row r="1560" spans="2:3" ht="15">
      <c r="B1560" s="44">
        <v>41562</v>
      </c>
      <c r="C1560" s="45">
        <v>5.704</v>
      </c>
    </row>
    <row r="1561" spans="2:3" ht="15">
      <c r="B1561" s="44">
        <v>41558</v>
      </c>
      <c r="C1561" s="45">
        <v>5.701</v>
      </c>
    </row>
    <row r="1562" spans="2:3" ht="15">
      <c r="B1562" s="44">
        <v>41557</v>
      </c>
      <c r="C1562" s="45">
        <v>5.698</v>
      </c>
    </row>
    <row r="1563" spans="2:3" ht="15">
      <c r="B1563" s="44">
        <v>41556</v>
      </c>
      <c r="C1563" s="45">
        <v>5.72</v>
      </c>
    </row>
    <row r="1564" spans="2:3" ht="15">
      <c r="B1564" s="44">
        <v>41555</v>
      </c>
      <c r="C1564" s="45">
        <v>5.706</v>
      </c>
    </row>
    <row r="1565" spans="2:3" ht="15">
      <c r="B1565" s="44">
        <v>41554</v>
      </c>
      <c r="C1565" s="45">
        <v>5.754</v>
      </c>
    </row>
    <row r="1566" spans="2:3" ht="15">
      <c r="B1566" s="44">
        <v>41551</v>
      </c>
      <c r="C1566" s="45">
        <v>5.728</v>
      </c>
    </row>
    <row r="1567" spans="2:3" ht="15">
      <c r="B1567" s="44">
        <v>41550</v>
      </c>
      <c r="C1567" s="45">
        <v>5.767</v>
      </c>
    </row>
    <row r="1568" spans="2:3" ht="15">
      <c r="B1568" s="44">
        <v>41549</v>
      </c>
      <c r="C1568" s="45">
        <v>5.801</v>
      </c>
    </row>
    <row r="1569" spans="2:3" ht="15">
      <c r="B1569" s="44">
        <v>41548</v>
      </c>
      <c r="C1569" s="45">
        <v>5.799</v>
      </c>
    </row>
    <row r="1570" spans="2:3" ht="15">
      <c r="B1570" s="44">
        <v>41547</v>
      </c>
      <c r="C1570" s="45">
        <v>5.792</v>
      </c>
    </row>
    <row r="1571" spans="2:3" ht="15">
      <c r="B1571" s="44">
        <v>41544</v>
      </c>
      <c r="C1571" s="45">
        <v>5.744</v>
      </c>
    </row>
    <row r="1572" spans="2:3" ht="15">
      <c r="B1572" s="44">
        <v>41543</v>
      </c>
      <c r="C1572" s="45">
        <v>5.734</v>
      </c>
    </row>
    <row r="1573" spans="2:3" ht="15">
      <c r="B1573" s="44">
        <v>41542</v>
      </c>
      <c r="C1573" s="45">
        <v>5.713</v>
      </c>
    </row>
    <row r="1574" spans="2:3" ht="15">
      <c r="B1574" s="44">
        <v>41541</v>
      </c>
      <c r="C1574" s="45">
        <v>5.722</v>
      </c>
    </row>
    <row r="1575" spans="2:3" ht="15">
      <c r="B1575" s="44">
        <v>41540</v>
      </c>
      <c r="C1575" s="45">
        <v>5.723</v>
      </c>
    </row>
    <row r="1576" spans="2:3" ht="15">
      <c r="B1576" s="44">
        <v>41537</v>
      </c>
      <c r="C1576" s="45">
        <v>5.696</v>
      </c>
    </row>
    <row r="1577" spans="2:3" ht="15">
      <c r="B1577" s="44">
        <v>41536</v>
      </c>
      <c r="C1577" s="45">
        <v>5.734</v>
      </c>
    </row>
    <row r="1578" spans="2:3" ht="15">
      <c r="B1578" s="44">
        <v>41535</v>
      </c>
      <c r="C1578" s="45">
        <v>5.836</v>
      </c>
    </row>
    <row r="1579" spans="2:3" ht="15">
      <c r="B1579" s="44">
        <v>41534</v>
      </c>
      <c r="C1579" s="45">
        <v>5.874</v>
      </c>
    </row>
    <row r="1580" spans="2:3" ht="15">
      <c r="B1580" s="44">
        <v>41533</v>
      </c>
      <c r="C1580" s="45">
        <v>5.888</v>
      </c>
    </row>
    <row r="1581" spans="2:3" ht="15">
      <c r="B1581" s="44">
        <v>41530</v>
      </c>
      <c r="C1581" s="45">
        <v>5.936</v>
      </c>
    </row>
    <row r="1582" spans="2:3" ht="15">
      <c r="B1582" s="44">
        <v>41529</v>
      </c>
      <c r="C1582" s="45">
        <v>5.963</v>
      </c>
    </row>
    <row r="1583" spans="2:3" ht="15">
      <c r="B1583" s="44">
        <v>41528</v>
      </c>
      <c r="C1583" s="45">
        <v>5.979</v>
      </c>
    </row>
    <row r="1584" spans="2:3" ht="15">
      <c r="B1584" s="46">
        <v>41527</v>
      </c>
      <c r="C1584" s="48">
        <v>5.983</v>
      </c>
    </row>
  </sheetData>
  <mergeCells count="2">
    <mergeCell ref="B6:C6"/>
    <mergeCell ref="I6:L6"/>
  </mergeCells>
  <printOptions/>
  <pageMargins left="0.511811024" right="0.511811024" top="0.787401575" bottom="0.787401575" header="0.31496062" footer="0.31496062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��< ? x m l   v e r s i o n = " 1 . 0 "   e n c o d i n g = " u t f - 1 6 " ? > < D a t a M a s h u p   x m l n s = " h t t p : / / s c h e m a s . m i c r o s o f t . c o m / D a t a M a s h u p " > A A A A A N k E A A B Q S w M E F A A C A A g A s K S E U g k Q H 9 a m A A A A 9 g A A A B I A H A B D b 2 5 m a W c v U G F j a 2 F n Z S 5 4 b W w g o h g A K K A U A A A A A A A A A A A A A A A A A A A A A A A A A A A A e 7 9 7 v 4 1 9 R W 6 O Q l l q U X F m f p 6 t k q G e g Z J C c U l i X k p i T n 5 e q q 1 S X r 6 S v R 0 v l 0 1 A Y n J 2 Y n q q A l B 1 X r F V R X G K r V J G S U m B l b 5 + e X m 5 X r m x X n 5 R u r 6 R g Y G h f o S v T 3 B y R m p u o h J c c S Z h x b q Z e S B r k 1 O V 7 G z C I K 6 x M 9 K z N N A z t T D S M 7 D R h 4 n Z + G b m I e S N g O 4 F y S I J 2 j i X 5 p S U F q X a F Z T o O g X Z 6 M O 4 N v p Q L 9 g B A F B L A w Q U A A I A C A C w p I R S U 3 I 4 L J s A A A D h A A A A E w A c A F t D b 2 5 0 Z W 5 0 X 1 R 5 c G V z X S 5 4 b W w g o h g A K K A U A A A A A A A A A A A A A A A A A A A A A A A A A A A A b Y 4 9 D s I w D E a v E n l v X R g Q Q k 0 Z g B t w g S i 4 P 6 J x o s Z F 5 W w M H I k r k L Z r R 3 9 + z 5 9 / n 2 9 5 n l y v X j T E z r O G X V 6 A I r b + 0 X G j Y Z Q 6 O 8 K 5 K u / v Q F E l l K O G V i S c E K N t y Z m Y + 0 C c N r U f n J E 0 D g 0 G Y 5 + m I d w X x Q G t Z y G W T O Y b U J V X q s 3 Y i 7 p N K V 5 r k w 7 q s n J z l Q a h S X C J c d N w W 3 z o T c e L g c v D 1 R 9 Q S w M E F A A C A A g A s K S E U p d A T r n a A Q A A S Q o A A B M A H A B G b 3 J t d W x h c y 9 T Z W N 0 a W 9 u M S 5 t I K I Y A C i g F A A A A A A A A A A A A A A A A A A A A A A A A A A A A O 1 V w W r b Q B C 9 G / w P g 0 K L D E L Y D k 2 h R Q c h J + T Q F N d W 2 k O 2 h 7 E 0 d R Z W O 2 F 3 Z R y M f y S 3 n n r K K Z / g H 8 v a r k k L a g s B F w L W Y T X 7 Z r R 6 b + f B W C q c Z A 3 j 7 b v 3 v t 1 q t + w 1 G i r h K D i 9 T A G h 1 w X U b G G A p V / P p X W r B y M L H 4 9 I l 7 I i 7 R h K h n x 1 7 2 r F E P Y 6 A S S g y L V b 4 J 8 z 1 o 4 8 k N l Z P O C i X n 8 Q n k l F c b b O a G f D I H s n L i 0 Z K 7 B C X Y p d m R X p e o + i 3 + 3 3 x B g 1 4 Z T F l z T L R I 5 z h A 9 y Z g h K g p G 0 B Y t n 8 4 0 L O w s 6 0 d W A l K y k I 5 M E U R B B x q q u t E 1 O I j j V B Z d S T 5 O T N 9 1 u L 4 J P N T s a u 1 t F y V M Y f 2 R N X z v R V v d R k O G E V j 9 Q X f t / D w 1 X P J O e 0 v p y c p z 4 8 g 3 m 6 J y w 9 N r D z U V F c P U T T p U a F 6 j Q 2 M S Z + t d z c 3 n D k C r P 0 0 t 8 O i 4 3 q O 0 3 N t W W d 3 5 7 Q z b 8 I 4 t o s Q g G 6 N D r d L 4 S S n S 0 j G A R r O 6 U k x X v c F 1 X E z K b T O o D V x t s S F 2 s v s 9 l 1 Z y 5 1 8 2 Z z 2 h e e X h I p v A 9 w a l X 4 C u W y 0 6 7 J X W z 1 t / 9 O X 4 9 B N + O h k 7 / H w + O y L H R v D b g h R f h W Y i / U v q H z d 4 e b L Y X m 7 G K d 7 C j u d u 7 9 / o H 7 x 2 8 t 0 / v P X P O H b + w u X x 8 m M s v Z i 4 / A l B L A Q I t A B Q A A g A I A L C k h F I J E B / W p g A A A P Y A A A A S A A A A A A A A A A A A A A A A A A A A A A B D b 2 5 m a W c v U G F j a 2 F n Z S 5 4 b W x Q S w E C L Q A U A A I A C A C w p I R S U 3 I 4 L J s A A A D h A A A A E w A A A A A A A A A A A A A A A A D y A A A A W 0 N v b n R l b n R f V H l w Z X N d L n h t b F B L A Q I t A B Q A A g A I A L C k h F K X Q E 6 5 2 g E A A E k K A A A T A A A A A A A A A A A A A A A A A N o B A A B G b 3 J t d W x h c y 9 T Z W N 0 a W 9 u M S 5 t U E s F B g A A A A A D A A M A w g A A A A E E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s s z A A A A A A A A q T M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R m 9 y b X V s Y T w v S X R l b V R 5 c G U + P E l 0 Z W 1 Q Y X R o P l N l Y 3 R p b 2 4 x L 0 V V Q S U y M G E l M j A x M C U y M G F u b 3 M l M j B E Y W R v c y U y M E h p c 3 Q l Q z M l Q j N y a W N v c y U y M F J l b m R p b W V u d G 8 l M j B k b y U y M F Q l Q z M l Q U R 0 d W x v J T I w K D E p P C 9 J d G V t U G F 0 a D 4 8 L 0 l 0 Z W 1 M b 2 N h d G l v b j 4 8 U 3 R h Y m x l R W 5 0 c m l l c z 4 8 R W 5 0 c n k g V H l w Z T 0 i Q W R k Z W R U b 0 R h d G F N b 2 R l b C I g V m F s d W U 9 I m w w I i A v P j x F b n R y e S B U e X B l P S J O Y W 1 l V X B k Y X R l Z E F m d G V y R m l s b C I g V m F s d W U 9 I m w w I i A v P j x F b n R y e S B U e X B l P S J G a W x s Q 2 9 1 b n Q i I F Z h b H V l P S J s M z c 1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A z L T E 4 V D E 0 O j E 4 O j U 1 L j g w O T g 3 M T Z a I i A v P j x F b n R y e S B U e X B l P S J G a W x s Q 2 9 s d W 1 u V H l w Z X M i I F Z h b H V l P S J z Q 1 F V R k J R V U U i I C 8 + P E V u d H J 5 I F R 5 c G U 9 I k Z p b G x D b 2 x 1 b W 5 O Y W 1 l c y I g V m F s d W U 9 I n N b J n F 1 b 3 Q 7 R G F 0 Y S Z x d W 9 0 O y w m c X V v d D v D m m x 0 a W 1 v J n F 1 b 3 Q 7 L C Z x d W 9 0 O 0 F i Z X J 0 d X J h J n F 1 b 3 Q 7 L C Z x d W 9 0 O 0 3 D o X h p b W E m c X V v d D s s J n F 1 b 3 Q 7 T c O t b m l t Y S Z x d W 9 0 O y w m c X V v d D t W Y X I l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2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F V U E g Y S A x M C B h b m 9 z I E R h Z G 9 z I E h p c 3 T D s 3 J p Y 2 9 z I F J l b m R p b W V u d G 8 g Z G 8 g V M O t d H V s b y A o M S k v Q X V 0 b 1 J l b W 9 2 Z W R D b 2 x 1 b W 5 z M S 5 7 R G F 0 Y S w w f S Z x d W 9 0 O y w m c X V v d D t T Z W N 0 a W 9 u M S 9 F V U E g Y S A x M C B h b m 9 z I E R h Z G 9 z I E h p c 3 T D s 3 J p Y 2 9 z I F J l b m R p b W V u d G 8 g Z G 8 g V M O t d H V s b y A o M S k v Q X V 0 b 1 J l b W 9 2 Z W R D b 2 x 1 b W 5 z M S 5 7 w 5 p s d G l t b y w x f S Z x d W 9 0 O y w m c X V v d D t T Z W N 0 a W 9 u M S 9 F V U E g Y S A x M C B h b m 9 z I E R h Z G 9 z I E h p c 3 T D s 3 J p Y 2 9 z I F J l b m R p b W V u d G 8 g Z G 8 g V M O t d H V s b y A o M S k v Q X V 0 b 1 J l b W 9 2 Z W R D b 2 x 1 b W 5 z M S 5 7 Q W J l c n R 1 c m E s M n 0 m c X V v d D s s J n F 1 b 3 Q 7 U 2 V j d G l v b j E v R V V B I G E g M T A g Y W 5 v c y B E Y W R v c y B I a X N 0 w 7 N y a W N v c y B S Z W 5 k a W 1 l b n R v I G R v I F T D r X R 1 b G 8 g K D E p L 0 F 1 d G 9 S Z W 1 v d m V k Q 2 9 s d W 1 u c z E u e 0 3 D o X h p b W E s M 3 0 m c X V v d D s s J n F 1 b 3 Q 7 U 2 V j d G l v b j E v R V V B I G E g M T A g Y W 5 v c y B E Y W R v c y B I a X N 0 w 7 N y a W N v c y B S Z W 5 k a W 1 l b n R v I G R v I F T D r X R 1 b G 8 g K D E p L 0 F 1 d G 9 S Z W 1 v d m V k Q 2 9 s d W 1 u c z E u e 0 3 D r W 5 p b W E s N H 0 m c X V v d D s s J n F 1 b 3 Q 7 U 2 V j d G l v b j E v R V V B I G E g M T A g Y W 5 v c y B E Y W R v c y B I a X N 0 w 7 N y a W N v c y B S Z W 5 k a W 1 l b n R v I G R v I F T D r X R 1 b G 8 g K D E p L 0 F 1 d G 9 S Z W 1 v d m V k Q 2 9 s d W 1 u c z E u e 1 Z h c i U s N X 0 m c X V v d D t d L C Z x d W 9 0 O 0 N v b H V t b k N v d W 5 0 J n F 1 b 3 Q 7 O j Y s J n F 1 b 3 Q 7 S 2 V 5 Q 2 9 s d W 1 u T m F t Z X M m c X V v d D s 6 W 1 0 s J n F 1 b 3 Q 7 Q 2 9 s d W 1 u S W R l b n R p d G l l c y Z x d W 9 0 O z p b J n F 1 b 3 Q 7 U 2 V j d G l v b j E v R V V B I G E g M T A g Y W 5 v c y B E Y W R v c y B I a X N 0 w 7 N y a W N v c y B S Z W 5 k a W 1 l b n R v I G R v I F T D r X R 1 b G 8 g K D E p L 0 F 1 d G 9 S Z W 1 v d m V k Q 2 9 s d W 1 u c z E u e 0 R h d G E s M H 0 m c X V v d D s s J n F 1 b 3 Q 7 U 2 V j d G l v b j E v R V V B I G E g M T A g Y W 5 v c y B E Y W R v c y B I a X N 0 w 7 N y a W N v c y B S Z W 5 k a W 1 l b n R v I G R v I F T D r X R 1 b G 8 g K D E p L 0 F 1 d G 9 S Z W 1 v d m V k Q 2 9 s d W 1 u c z E u e 8 O a b H R p b W 8 s M X 0 m c X V v d D s s J n F 1 b 3 Q 7 U 2 V j d G l v b j E v R V V B I G E g M T A g Y W 5 v c y B E Y W R v c y B I a X N 0 w 7 N y a W N v c y B S Z W 5 k a W 1 l b n R v I G R v I F T D r X R 1 b G 8 g K D E p L 0 F 1 d G 9 S Z W 1 v d m V k Q 2 9 s d W 1 u c z E u e 0 F i Z X J 0 d X J h L D J 9 J n F 1 b 3 Q 7 L C Z x d W 9 0 O 1 N l Y 3 R p b 2 4 x L 0 V V Q S B h I D E w I G F u b 3 M g R G F k b 3 M g S G l z d M O z c m l j b 3 M g U m V u Z G l t Z W 5 0 b y B k b y B U w 6 1 0 d W x v I C g x K S 9 B d X R v U m V t b 3 Z l Z E N v b H V t b n M x L n t N w 6 F 4 a W 1 h L D N 9 J n F 1 b 3 Q 7 L C Z x d W 9 0 O 1 N l Y 3 R p b 2 4 x L 0 V V Q S B h I D E w I G F u b 3 M g R G F k b 3 M g S G l z d M O z c m l j b 3 M g U m V u Z G l t Z W 5 0 b y B k b y B U w 6 1 0 d W x v I C g x K S 9 B d X R v U m V t b 3 Z l Z E N v b H V t b n M x L n t N w 6 1 u a W 1 h L D R 9 J n F 1 b 3 Q 7 L C Z x d W 9 0 O 1 N l Y 3 R p b 2 4 x L 0 V V Q S B h I D E w I G F u b 3 M g R G F k b 3 M g S G l z d M O z c m l j b 3 M g U m V u Z G l t Z W 5 0 b y B k b y B U w 6 1 0 d W x v I C g x K S 9 B d X R v U m V t b 3 Z l Z E N v b H V t b n M x L n t W Y X I l L D V 9 J n F 1 b 3 Q 7 X S w m c X V v d D t S Z W x h d G l v b n N o a X B J b m Z v J n F 1 b 3 Q 7 O l t d f S I g L z 4 8 R W 5 0 c n k g V H l w Z T 0 i U m V z d W x 0 V H l w Z S I g V m F s d W U 9 I n N F e G N l c H R p b 2 4 i I C 8 + P E V u d H J 5 I F R 5 c G U 9 I k Z p b G x P Y m p l Y 3 R U e X B l I i B W Y W x 1 Z T 0 i c 0 N v b m 5 l Y 3 R p b 2 5 P b m x 5 I i A v P j x F b n R y e S B U e X B l P S J C d W Z m Z X J O Z X h 0 U m V m c m V z a C I g V m F s d W U 9 I m w x I i A v P j w v U 3 R h Y m x l R W 5 0 c m l l c z 4 8 L 0 l 0 Z W 0 + P E l 0 Z W 0 + P E l 0 Z W 1 M b 2 N h d G l v b j 4 8 S X R l b V R 5 c G U + R m 9 y b X V s Y T w v S X R l b V R 5 c G U + P E l 0 Z W 1 Q Y X R o P l N l Y 3 R p b 2 4 x L 1 M l M j Z Q J T I w N T A w J T I w R G F k b 3 M l M j B I a X N 0 J U M z J U I z c m l j b 3 M l M j A o M S k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z N z U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E t M D M t M T h U M T Q 6 M T k 6 M j E u N D M 4 M j M 1 N 1 o i I C 8 + P E V u d H J 5 I F R 5 c G U 9 I k Z p b G x D b 2 x 1 b W 5 U e X B l c y I g V m F s d W U 9 I n N D U V V G Q l F V R 0 J B P T 0 i I C 8 + P E V u d H J 5 I F R 5 c G U 9 I k Z p b G x D b 2 x 1 b W 5 O Y W 1 l c y I g V m F s d W U 9 I n N b J n F 1 b 3 Q 7 R G F 0 Y S Z x d W 9 0 O y w m c X V v d D v D m m x 0 a W 1 v J n F 1 b 3 Q 7 L C Z x d W 9 0 O 0 F i Z X J 0 d X J h J n F 1 b 3 Q 7 L C Z x d W 9 0 O 0 3 D o X h p b W E m c X V v d D s s J n F 1 b 3 Q 7 T c O t b m l t Y S Z x d W 9 0 O y w m c X V v d D t W b 2 w u J n F 1 b 3 Q 7 L C Z x d W 9 0 O 1 Z h c i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c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N c d T A w M j Z Q I D U w M C B E Y W R v c y B I a X N 0 w 7 N y a W N v c y A o M S k v Q X V 0 b 1 J l b W 9 2 Z W R D b 2 x 1 b W 5 z M S 5 7 R G F 0 Y S w w f S Z x d W 9 0 O y w m c X V v d D t T Z W N 0 a W 9 u M S 9 T X H U w M D I 2 U C A 1 M D A g R G F k b 3 M g S G l z d M O z c m l j b 3 M g K D E p L 0 F 1 d G 9 S Z W 1 v d m V k Q 2 9 s d W 1 u c z E u e 8 O a b H R p b W 8 s M X 0 m c X V v d D s s J n F 1 b 3 Q 7 U 2 V j d G l v b j E v U 1 x 1 M D A y N l A g N T A w I E R h Z G 9 z I E h p c 3 T D s 3 J p Y 2 9 z I C g x K S 9 B d X R v U m V t b 3 Z l Z E N v b H V t b n M x L n t B Y m V y d H V y Y S w y f S Z x d W 9 0 O y w m c X V v d D t T Z W N 0 a W 9 u M S 9 T X H U w M D I 2 U C A 1 M D A g R G F k b 3 M g S G l z d M O z c m l j b 3 M g K D E p L 0 F 1 d G 9 S Z W 1 v d m V k Q 2 9 s d W 1 u c z E u e 0 3 D o X h p b W E s M 3 0 m c X V v d D s s J n F 1 b 3 Q 7 U 2 V j d G l v b j E v U 1 x 1 M D A y N l A g N T A w I E R h Z G 9 z I E h p c 3 T D s 3 J p Y 2 9 z I C g x K S 9 B d X R v U m V t b 3 Z l Z E N v b H V t b n M x L n t N w 6 1 u a W 1 h L D R 9 J n F 1 b 3 Q 7 L C Z x d W 9 0 O 1 N l Y 3 R p b 2 4 x L 1 N c d T A w M j Z Q I D U w M C B E Y W R v c y B I a X N 0 w 7 N y a W N v c y A o M S k v Q X V 0 b 1 J l b W 9 2 Z W R D b 2 x 1 b W 5 z M S 5 7 V m 9 s L i w 1 f S Z x d W 9 0 O y w m c X V v d D t T Z W N 0 a W 9 u M S 9 T X H U w M D I 2 U C A 1 M D A g R G F k b 3 M g S G l z d M O z c m l j b 3 M g K D E p L 0 F 1 d G 9 S Z W 1 v d m V k Q 2 9 s d W 1 u c z E u e 1 Z h c i U s N n 0 m c X V v d D t d L C Z x d W 9 0 O 0 N v b H V t b k N v d W 5 0 J n F 1 b 3 Q 7 O j c s J n F 1 b 3 Q 7 S 2 V 5 Q 2 9 s d W 1 u T m F t Z X M m c X V v d D s 6 W 1 0 s J n F 1 b 3 Q 7 Q 2 9 s d W 1 u S W R l b n R p d G l l c y Z x d W 9 0 O z p b J n F 1 b 3 Q 7 U 2 V j d G l v b j E v U 1 x 1 M D A y N l A g N T A w I E R h Z G 9 z I E h p c 3 T D s 3 J p Y 2 9 z I C g x K S 9 B d X R v U m V t b 3 Z l Z E N v b H V t b n M x L n t E Y X R h L D B 9 J n F 1 b 3 Q 7 L C Z x d W 9 0 O 1 N l Y 3 R p b 2 4 x L 1 N c d T A w M j Z Q I D U w M C B E Y W R v c y B I a X N 0 w 7 N y a W N v c y A o M S k v Q X V 0 b 1 J l b W 9 2 Z W R D b 2 x 1 b W 5 z M S 5 7 w 5 p s d G l t b y w x f S Z x d W 9 0 O y w m c X V v d D t T Z W N 0 a W 9 u M S 9 T X H U w M D I 2 U C A 1 M D A g R G F k b 3 M g S G l z d M O z c m l j b 3 M g K D E p L 0 F 1 d G 9 S Z W 1 v d m V k Q 2 9 s d W 1 u c z E u e 0 F i Z X J 0 d X J h L D J 9 J n F 1 b 3 Q 7 L C Z x d W 9 0 O 1 N l Y 3 R p b 2 4 x L 1 N c d T A w M j Z Q I D U w M C B E Y W R v c y B I a X N 0 w 7 N y a W N v c y A o M S k v Q X V 0 b 1 J l b W 9 2 Z W R D b 2 x 1 b W 5 z M S 5 7 T c O h e G l t Y S w z f S Z x d W 9 0 O y w m c X V v d D t T Z W N 0 a W 9 u M S 9 T X H U w M D I 2 U C A 1 M D A g R G F k b 3 M g S G l z d M O z c m l j b 3 M g K D E p L 0 F 1 d G 9 S Z W 1 v d m V k Q 2 9 s d W 1 u c z E u e 0 3 D r W 5 p b W E s N H 0 m c X V v d D s s J n F 1 b 3 Q 7 U 2 V j d G l v b j E v U 1 x 1 M D A y N l A g N T A w I E R h Z G 9 z I E h p c 3 T D s 3 J p Y 2 9 z I C g x K S 9 B d X R v U m V t b 3 Z l Z E N v b H V t b n M x L n t W b 2 w u L D V 9 J n F 1 b 3 Q 7 L C Z x d W 9 0 O 1 N l Y 3 R p b 2 4 x L 1 N c d T A w M j Z Q I D U w M C B E Y W R v c y B I a X N 0 w 7 N y a W N v c y A o M S k v Q X V 0 b 1 J l b W 9 2 Z W R D b 2 x 1 b W 5 z M S 5 7 V m F y J S w 2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1 M l M j Z Q J T I w N T A w J T I w R G F k b 3 M l M j B I a X N 0 J U M z J U I z c m l j b 3 M l M j A o M i k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2 M T Q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E t M D M t M T h U M T Q 6 M j E 6 M j k u M D E z N T U 4 M F o i I C 8 + P E V u d H J 5 I F R 5 c G U 9 I k Z p b G x D b 2 x 1 b W 5 U e X B l c y I g V m F s d W U 9 I n N D U V V G Q l F V R 0 J B P T 0 i I C 8 + P E V u d H J 5 I F R 5 c G U 9 I k Z p b G x D b 2 x 1 b W 5 O Y W 1 l c y I g V m F s d W U 9 I n N b J n F 1 b 3 Q 7 R G F 0 Y S Z x d W 9 0 O y w m c X V v d D v D m m x 0 a W 1 v J n F 1 b 3 Q 7 L C Z x d W 9 0 O 0 F i Z X J 0 d X J h J n F 1 b 3 Q 7 L C Z x d W 9 0 O 0 3 D o X h p b W E m c X V v d D s s J n F 1 b 3 Q 7 T c O t b m l t Y S Z x d W 9 0 O y w m c X V v d D t W b 2 w u J n F 1 b 3 Q 7 L C Z x d W 9 0 O 1 Z h c i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c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N c d T A w M j Z Q I D U w M C B E Y W R v c y B I a X N 0 w 7 N y a W N v c y A o M i k v Q X V 0 b 1 J l b W 9 2 Z W R D b 2 x 1 b W 5 z M S 5 7 R G F 0 Y S w w f S Z x d W 9 0 O y w m c X V v d D t T Z W N 0 a W 9 u M S 9 T X H U w M D I 2 U C A 1 M D A g R G F k b 3 M g S G l z d M O z c m l j b 3 M g K D I p L 0 F 1 d G 9 S Z W 1 v d m V k Q 2 9 s d W 1 u c z E u e 8 O a b H R p b W 8 s M X 0 m c X V v d D s s J n F 1 b 3 Q 7 U 2 V j d G l v b j E v U 1 x 1 M D A y N l A g N T A w I E R h Z G 9 z I E h p c 3 T D s 3 J p Y 2 9 z I C g y K S 9 B d X R v U m V t b 3 Z l Z E N v b H V t b n M x L n t B Y m V y d H V y Y S w y f S Z x d W 9 0 O y w m c X V v d D t T Z W N 0 a W 9 u M S 9 T X H U w M D I 2 U C A 1 M D A g R G F k b 3 M g S G l z d M O z c m l j b 3 M g K D I p L 0 F 1 d G 9 S Z W 1 v d m V k Q 2 9 s d W 1 u c z E u e 0 3 D o X h p b W E s M 3 0 m c X V v d D s s J n F 1 b 3 Q 7 U 2 V j d G l v b j E v U 1 x 1 M D A y N l A g N T A w I E R h Z G 9 z I E h p c 3 T D s 3 J p Y 2 9 z I C g y K S 9 B d X R v U m V t b 3 Z l Z E N v b H V t b n M x L n t N w 6 1 u a W 1 h L D R 9 J n F 1 b 3 Q 7 L C Z x d W 9 0 O 1 N l Y 3 R p b 2 4 x L 1 N c d T A w M j Z Q I D U w M C B E Y W R v c y B I a X N 0 w 7 N y a W N v c y A o M i k v Q X V 0 b 1 J l b W 9 2 Z W R D b 2 x 1 b W 5 z M S 5 7 V m 9 s L i w 1 f S Z x d W 9 0 O y w m c X V v d D t T Z W N 0 a W 9 u M S 9 T X H U w M D I 2 U C A 1 M D A g R G F k b 3 M g S G l z d M O z c m l j b 3 M g K D I p L 0 F 1 d G 9 S Z W 1 v d m V k Q 2 9 s d W 1 u c z E u e 1 Z h c i U s N n 0 m c X V v d D t d L C Z x d W 9 0 O 0 N v b H V t b k N v d W 5 0 J n F 1 b 3 Q 7 O j c s J n F 1 b 3 Q 7 S 2 V 5 Q 2 9 s d W 1 u T m F t Z X M m c X V v d D s 6 W 1 0 s J n F 1 b 3 Q 7 Q 2 9 s d W 1 u S W R l b n R p d G l l c y Z x d W 9 0 O z p b J n F 1 b 3 Q 7 U 2 V j d G l v b j E v U 1 x 1 M D A y N l A g N T A w I E R h Z G 9 z I E h p c 3 T D s 3 J p Y 2 9 z I C g y K S 9 B d X R v U m V t b 3 Z l Z E N v b H V t b n M x L n t E Y X R h L D B 9 J n F 1 b 3 Q 7 L C Z x d W 9 0 O 1 N l Y 3 R p b 2 4 x L 1 N c d T A w M j Z Q I D U w M C B E Y W R v c y B I a X N 0 w 7 N y a W N v c y A o M i k v Q X V 0 b 1 J l b W 9 2 Z W R D b 2 x 1 b W 5 z M S 5 7 w 5 p s d G l t b y w x f S Z x d W 9 0 O y w m c X V v d D t T Z W N 0 a W 9 u M S 9 T X H U w M D I 2 U C A 1 M D A g R G F k b 3 M g S G l z d M O z c m l j b 3 M g K D I p L 0 F 1 d G 9 S Z W 1 v d m V k Q 2 9 s d W 1 u c z E u e 0 F i Z X J 0 d X J h L D J 9 J n F 1 b 3 Q 7 L C Z x d W 9 0 O 1 N l Y 3 R p b 2 4 x L 1 N c d T A w M j Z Q I D U w M C B E Y W R v c y B I a X N 0 w 7 N y a W N v c y A o M i k v Q X V 0 b 1 J l b W 9 2 Z W R D b 2 x 1 b W 5 z M S 5 7 T c O h e G l t Y S w z f S Z x d W 9 0 O y w m c X V v d D t T Z W N 0 a W 9 u M S 9 T X H U w M D I 2 U C A 1 M D A g R G F k b 3 M g S G l z d M O z c m l j b 3 M g K D I p L 0 F 1 d G 9 S Z W 1 v d m V k Q 2 9 s d W 1 u c z E u e 0 3 D r W 5 p b W E s N H 0 m c X V v d D s s J n F 1 b 3 Q 7 U 2 V j d G l v b j E v U 1 x 1 M D A y N l A g N T A w I E R h Z G 9 z I E h p c 3 T D s 3 J p Y 2 9 z I C g y K S 9 B d X R v U m V t b 3 Z l Z E N v b H V t b n M x L n t W b 2 w u L D V 9 J n F 1 b 3 Q 7 L C Z x d W 9 0 O 1 N l Y 3 R p b 2 4 x L 1 N c d T A w M j Z Q I D U w M C B E Y W R v c y B I a X N 0 w 7 N y a W N v c y A o M i k v Q X V 0 b 1 J l b W 9 2 Z W R D b 2 x 1 b W 5 z M S 5 7 V m F y J S w 2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0 V V Q S U y M G E l M j A x M C U y M G F u b 3 M l M j B E Y W R v c y U y M E h p c 3 Q l Q z M l Q j N y a W N v c y U y M F J l b m R p b W V u d G 8 l M j B k b y U y M F Q l Q z M l Q U R 0 d W x v J T I w K D E p L 0 Z v b n R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V V B J T I w Y S U y M D E w J T I w Y W 5 v c y U y M E R h Z G 9 z J T I w S G l z d C V D M y V C M 3 J p Y 2 9 z J T I w U m V u Z G l t Z W 5 0 b y U y M G R v J T I w V C V D M y V B R H R 1 b G 8 l M j A o M S k v Q 2 F i Z S V D M y V B N 2 F s a G 9 z J T I w U H J v b W 9 2 a W R v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V V Q S U y M G E l M j A x M C U y M G F u b 3 M l M j B E Y W R v c y U y M E h p c 3 Q l Q z M l Q j N y a W N v c y U y M F J l b m R p b W V u d G 8 l M j B k b y U y M F Q l Q z M l Q U R 0 d W x v J T I w K D E p L 1 R p c G 8 l M j B B b H R l c m F k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M l M j Z Q J T I w N T A w J T I w R G F k b 3 M l M j B I a X N 0 J U M z J U I z c m l j b 3 M l M j A o M S k v R m 9 u d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J T I 2 U C U y M D U w M C U y M E R h Z G 9 z J T I w S G l z d C V D M y V C M 3 J p Y 2 9 z J T I w K D E p L 0 N h Y m U l Q z M l Q T d h b G h v c y U y M F B y b 2 1 v d m l k b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J T I 2 U C U y M D U w M C U y M E R h Z G 9 z J T I w S G l z d C V D M y V C M 3 J p Y 2 9 z J T I w K D E p L 1 R p c G 8 l M j B B b H R l c m F k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M l M j Z Q J T I w N T A w J T I w R G F k b 3 M l M j B I a X N 0 J U M z J U I z c m l j b 3 M l M j A o M i k v R m 9 u d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J T I 2 U C U y M D U w M C U y M E R h Z G 9 z J T I w S G l z d C V D M y V C M 3 J p Y 2 9 z J T I w K D I p L 0 N h Y m U l Q z M l Q T d h b G h v c y U y M F B y b 2 1 v d m l k b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J T I 2 U C U y M D U w M C U y M E R h Z G 9 z J T I w S G l z d C V D M y V C M 3 J p Y 2 9 z J T I w K D I p L 1 R p c G 8 l M j B B b H R l c m F k b z w v S X R l b V B h d G g + P C 9 J d G V t T G 9 j Y X R p b 2 4 + P F N 0 Y W J s Z U V u d H J p Z X M g L z 4 8 L 0 l 0 Z W 0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V U E l M j B h J T I w M T A l M j B h b m 9 z J T I w R G F k b 3 M l M j B I a X N 0 J U M z J U I z c m l j b 3 M l M j B S Z W 5 k a W 1 l b n R v J T I w Z G 8 l M j B U J U M z J U F E d H V s b y U y M C g z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M 3 M y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w N C 0 w N F Q y M T o y N T o x M S 4 2 O T M z M z Q 1 W i I g L z 4 8 R W 5 0 c n k g V H l w Z T 0 i R m l s b E N v b H V t b l R 5 c G V z I i B W Y W x 1 Z T 0 i c 0 N R V U Z C U V V F I i A v P j x F b n R y e S B U e X B l P S J G a W x s Q 2 9 s d W 1 u T m F t Z X M i I F Z h b H V l P S J z W y Z x d W 9 0 O 0 R h d G E m c X V v d D s s J n F 1 b 3 Q 7 w 5 p s d G l t b y Z x d W 9 0 O y w m c X V v d D t B Y m V y d H V y Y S Z x d W 9 0 O y w m c X V v d D t N w 6 F 4 a W 1 h J n F 1 b 3 Q 7 L C Z x d W 9 0 O 0 3 D r W 5 p b W E m c X V v d D s s J n F 1 b 3 Q 7 V m F y J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Y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V V Q S B h I D E w I G F u b 3 M g R G F k b 3 M g S G l z d M O z c m l j b 3 M g U m V u Z G l t Z W 5 0 b y B k b y B U w 6 1 0 d W x v I C g z K S 9 B d X R v U m V t b 3 Z l Z E N v b H V t b n M x L n t E Y X R h L D B 9 J n F 1 b 3 Q 7 L C Z x d W 9 0 O 1 N l Y 3 R p b 2 4 x L 0 V V Q S B h I D E w I G F u b 3 M g R G F k b 3 M g S G l z d M O z c m l j b 3 M g U m V u Z G l t Z W 5 0 b y B k b y B U w 6 1 0 d W x v I C g z K S 9 B d X R v U m V t b 3 Z l Z E N v b H V t b n M x L n v D m m x 0 a W 1 v L D F 9 J n F 1 b 3 Q 7 L C Z x d W 9 0 O 1 N l Y 3 R p b 2 4 x L 0 V V Q S B h I D E w I G F u b 3 M g R G F k b 3 M g S G l z d M O z c m l j b 3 M g U m V u Z G l t Z W 5 0 b y B k b y B U w 6 1 0 d W x v I C g z K S 9 B d X R v U m V t b 3 Z l Z E N v b H V t b n M x L n t B Y m V y d H V y Y S w y f S Z x d W 9 0 O y w m c X V v d D t T Z W N 0 a W 9 u M S 9 F V U E g Y S A x M C B h b m 9 z I E R h Z G 9 z I E h p c 3 T D s 3 J p Y 2 9 z I F J l b m R p b W V u d G 8 g Z G 8 g V M O t d H V s b y A o M y k v Q X V 0 b 1 J l b W 9 2 Z W R D b 2 x 1 b W 5 z M S 5 7 T c O h e G l t Y S w z f S Z x d W 9 0 O y w m c X V v d D t T Z W N 0 a W 9 u M S 9 F V U E g Y S A x M C B h b m 9 z I E R h Z G 9 z I E h p c 3 T D s 3 J p Y 2 9 z I F J l b m R p b W V u d G 8 g Z G 8 g V M O t d H V s b y A o M y k v Q X V 0 b 1 J l b W 9 2 Z W R D b 2 x 1 b W 5 z M S 5 7 T c O t b m l t Y S w 0 f S Z x d W 9 0 O y w m c X V v d D t T Z W N 0 a W 9 u M S 9 F V U E g Y S A x M C B h b m 9 z I E R h Z G 9 z I E h p c 3 T D s 3 J p Y 2 9 z I F J l b m R p b W V u d G 8 g Z G 8 g V M O t d H V s b y A o M y k v Q X V 0 b 1 J l b W 9 2 Z W R D b 2 x 1 b W 5 z M S 5 7 V m F y J S w 1 f S Z x d W 9 0 O 1 0 s J n F 1 b 3 Q 7 Q 2 9 s d W 1 u Q 2 9 1 b n Q m c X V v d D s 6 N i w m c X V v d D t L Z X l D b 2 x 1 b W 5 O Y W 1 l c y Z x d W 9 0 O z p b X S w m c X V v d D t D b 2 x 1 b W 5 J Z G V u d G l 0 a W V z J n F 1 b 3 Q 7 O l s m c X V v d D t T Z W N 0 a W 9 u M S 9 F V U E g Y S A x M C B h b m 9 z I E R h Z G 9 z I E h p c 3 T D s 3 J p Y 2 9 z I F J l b m R p b W V u d G 8 g Z G 8 g V M O t d H V s b y A o M y k v Q X V 0 b 1 J l b W 9 2 Z W R D b 2 x 1 b W 5 z M S 5 7 R G F 0 Y S w w f S Z x d W 9 0 O y w m c X V v d D t T Z W N 0 a W 9 u M S 9 F V U E g Y S A x M C B h b m 9 z I E R h Z G 9 z I E h p c 3 T D s 3 J p Y 2 9 z I F J l b m R p b W V u d G 8 g Z G 8 g V M O t d H V s b y A o M y k v Q X V 0 b 1 J l b W 9 2 Z W R D b 2 x 1 b W 5 z M S 5 7 w 5 p s d G l t b y w x f S Z x d W 9 0 O y w m c X V v d D t T Z W N 0 a W 9 u M S 9 F V U E g Y S A x M C B h b m 9 z I E R h Z G 9 z I E h p c 3 T D s 3 J p Y 2 9 z I F J l b m R p b W V u d G 8 g Z G 8 g V M O t d H V s b y A o M y k v Q X V 0 b 1 J l b W 9 2 Z W R D b 2 x 1 b W 5 z M S 5 7 Q W J l c n R 1 c m E s M n 0 m c X V v d D s s J n F 1 b 3 Q 7 U 2 V j d G l v b j E v R V V B I G E g M T A g Y W 5 v c y B E Y W R v c y B I a X N 0 w 7 N y a W N v c y B S Z W 5 k a W 1 l b n R v I G R v I F T D r X R 1 b G 8 g K D M p L 0 F 1 d G 9 S Z W 1 v d m V k Q 2 9 s d W 1 u c z E u e 0 3 D o X h p b W E s M 3 0 m c X V v d D s s J n F 1 b 3 Q 7 U 2 V j d G l v b j E v R V V B I G E g M T A g Y W 5 v c y B E Y W R v c y B I a X N 0 w 7 N y a W N v c y B S Z W 5 k a W 1 l b n R v I G R v I F T D r X R 1 b G 8 g K D M p L 0 F 1 d G 9 S Z W 1 v d m V k Q 2 9 s d W 1 u c z E u e 0 3 D r W 5 p b W E s N H 0 m c X V v d D s s J n F 1 b 3 Q 7 U 2 V j d G l v b j E v R V V B I G E g M T A g Y W 5 v c y B E Y W R v c y B I a X N 0 w 7 N y a W N v c y B S Z W 5 k a W 1 l b n R v I G R v I F T D r X R 1 b G 8 g K D M p L 0 F 1 d G 9 S Z W 1 v d m V k Q 2 9 s d W 1 u c z E u e 1 Z h c i U s N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V V Q S U y M G E l M j A x M C U y M G F u b 3 M l M j B E Y W R v c y U y M E h p c 3 Q l Q z M l Q j N y a W N v c y U y M F J l b m R p b W V u d G 8 l M j B k b y U y M F Q l Q z M l Q U R 0 d W x v J T I w K D M p L 0 Z v b n R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V V B J T I w Y S U y M D E w J T I w Y W 5 v c y U y M E R h Z G 9 z J T I w S G l z d C V D M y V C M 3 J p Y 2 9 z J T I w U m V u Z G l t Z W 5 0 b y U y M G R v J T I w V C V D M y V B R H R 1 b G 8 l M j A o M y k v Q 2 F i Z S V D M y V B N 2 F s a G 9 z J T I w U H J v b W 9 2 a W R v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V V Q S U y M G E l M j A x M C U y M G F u b 3 M l M j B E Y W R v c y U y M E h p c 3 Q l Q z M l Q j N y a W N v c y U y M F J l b m R p b W V u d G 8 l M j B k b y U y M F Q l Q z M l Q U R 0 d W x v J T I w K D M p L 1 R p c G 8 l M j B B b H R l c m F k b z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A + p E u S Z G f b S J i 5 1 P h 0 Q T r M A A A A A A I A A A A A A B B m A A A A A Q A A I A A A A E 4 H h 6 h U N d d j A s y k i B s Y T + d M / e T m Y A u m 5 d J 4 G x 5 7 y 6 1 V A A A A A A 6 A A A A A A g A A I A A A A D Z V 7 z D s o Z w O O e m v D B 4 e / + 2 Q q V V I P g 9 i E D i R q G f y + w S b U A A A A G Y e d P y B d t E u O Y Q Y J 6 g I j B U H N I k C v Y o 5 V d K V A z F X W r E D V 9 D c c i 5 4 s N 7 0 Q r M a n r c F X l z I l H J 0 P B R x a R k j B 0 i v S S y 6 t L D x W 5 D F s + b s u t 9 h v D c 1 Q A A A A K i t L T k r c o m 8 0 U S 9 u A d X d W m N L p g L j b x R O + y J T R D 4 A o K y V U f J 1 L u X / l u j S I F p I Z W l p M x B l p f U L 0 T 3 a 5 7 Z K u 3 r C w M = < / D a t a M a s h u p > 
</file>

<file path=customXml/itemProps1.xml><?xml version="1.0" encoding="utf-8"?>
<ds:datastoreItem xmlns:ds="http://schemas.openxmlformats.org/officeDocument/2006/customXml" ds:itemID="{AF977DB1-59B2-4ADE-9631-48F3FE06E67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Tsuyama Cardoso</dc:creator>
  <cp:keywords/>
  <dc:description/>
  <cp:lastModifiedBy>bonas</cp:lastModifiedBy>
  <cp:lastPrinted>2021-03-29T23:09:38Z</cp:lastPrinted>
  <dcterms:created xsi:type="dcterms:W3CDTF">2018-12-06T19:22:39Z</dcterms:created>
  <dcterms:modified xsi:type="dcterms:W3CDTF">2021-05-21T15:48:31Z</dcterms:modified>
  <cp:category/>
  <cp:version/>
  <cp:contentType/>
  <cp:contentStatus/>
</cp:coreProperties>
</file>