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fin\Portal Transparência\2019 - EXECUÇÃO ORÇAMENTÁRIA\JUNHO\"/>
    </mc:Choice>
  </mc:AlternateContent>
  <xr:revisionPtr revIDLastSave="0" documentId="13_ncr:1_{DC65D54F-040F-4FD5-BF80-A19B42B4CEDC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Maio" sheetId="4" r:id="rId1"/>
    <sheet name="Planilha1" sheetId="5" state="hidden" r:id="rId2"/>
  </sheets>
  <definedNames>
    <definedName name="_xlnm.Print_Area" localSheetId="0">Maio!$A$1:$N$73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6" i="4" l="1"/>
  <c r="H61" i="4"/>
  <c r="H16" i="4"/>
  <c r="H15" i="4" l="1"/>
  <c r="H14" i="4"/>
  <c r="C2" i="4" l="1"/>
  <c r="G66" i="4" l="1"/>
  <c r="G61" i="4"/>
  <c r="E53" i="4"/>
  <c r="G15" i="4"/>
  <c r="G14" i="4"/>
  <c r="G10" i="4" s="1"/>
  <c r="N68" i="4" l="1"/>
  <c r="M68" i="4"/>
  <c r="L68" i="4"/>
  <c r="K68" i="4"/>
  <c r="J68" i="4"/>
  <c r="I68" i="4"/>
  <c r="H68" i="4"/>
  <c r="G68" i="4"/>
  <c r="F68" i="4"/>
  <c r="E68" i="4"/>
  <c r="D68" i="4"/>
  <c r="C68" i="4"/>
  <c r="E66" i="4"/>
  <c r="E64" i="4" s="1"/>
  <c r="D66" i="4"/>
  <c r="N64" i="4"/>
  <c r="M64" i="4"/>
  <c r="L64" i="4"/>
  <c r="K64" i="4"/>
  <c r="J64" i="4"/>
  <c r="I64" i="4"/>
  <c r="H64" i="4"/>
  <c r="G64" i="4"/>
  <c r="F64" i="4"/>
  <c r="D64" i="4"/>
  <c r="C64" i="4"/>
  <c r="E61" i="4"/>
  <c r="D61" i="4"/>
  <c r="C61" i="4"/>
  <c r="N59" i="4"/>
  <c r="M59" i="4"/>
  <c r="L59" i="4"/>
  <c r="K59" i="4"/>
  <c r="J59" i="4"/>
  <c r="I59" i="4"/>
  <c r="H59" i="4"/>
  <c r="G59" i="4"/>
  <c r="F59" i="4"/>
  <c r="E59" i="4"/>
  <c r="D59" i="4"/>
  <c r="C59" i="4"/>
  <c r="C58" i="4"/>
  <c r="N56" i="4"/>
  <c r="M56" i="4"/>
  <c r="L56" i="4"/>
  <c r="K56" i="4"/>
  <c r="J56" i="4"/>
  <c r="I56" i="4"/>
  <c r="H56" i="4"/>
  <c r="G56" i="4"/>
  <c r="F56" i="4"/>
  <c r="E56" i="4"/>
  <c r="D56" i="4"/>
  <c r="C56" i="4"/>
  <c r="N53" i="4"/>
  <c r="M53" i="4"/>
  <c r="L53" i="4"/>
  <c r="K53" i="4"/>
  <c r="J53" i="4"/>
  <c r="I53" i="4"/>
  <c r="H53" i="4"/>
  <c r="G53" i="4"/>
  <c r="F53" i="4"/>
  <c r="D53" i="4"/>
  <c r="C53" i="4"/>
  <c r="N49" i="4"/>
  <c r="M49" i="4"/>
  <c r="L49" i="4"/>
  <c r="K49" i="4"/>
  <c r="J49" i="4"/>
  <c r="I49" i="4"/>
  <c r="H49" i="4"/>
  <c r="G49" i="4"/>
  <c r="F49" i="4"/>
  <c r="E49" i="4"/>
  <c r="D49" i="4"/>
  <c r="C49" i="4"/>
  <c r="N46" i="4"/>
  <c r="M46" i="4"/>
  <c r="L46" i="4"/>
  <c r="K46" i="4"/>
  <c r="J46" i="4"/>
  <c r="I46" i="4"/>
  <c r="H46" i="4"/>
  <c r="G46" i="4"/>
  <c r="F46" i="4"/>
  <c r="E46" i="4"/>
  <c r="D46" i="4"/>
  <c r="C46" i="4"/>
  <c r="D45" i="4"/>
  <c r="C45" i="4"/>
  <c r="N43" i="4"/>
  <c r="M43" i="4"/>
  <c r="L43" i="4"/>
  <c r="K43" i="4"/>
  <c r="J43" i="4"/>
  <c r="I43" i="4"/>
  <c r="H43" i="4"/>
  <c r="G43" i="4"/>
  <c r="F43" i="4"/>
  <c r="E43" i="4"/>
  <c r="D43" i="4"/>
  <c r="C43" i="4"/>
  <c r="C42" i="4"/>
  <c r="N40" i="4"/>
  <c r="M40" i="4"/>
  <c r="L40" i="4"/>
  <c r="K40" i="4"/>
  <c r="J40" i="4"/>
  <c r="I40" i="4"/>
  <c r="H40" i="4"/>
  <c r="G40" i="4"/>
  <c r="F40" i="4"/>
  <c r="E40" i="4"/>
  <c r="D40" i="4"/>
  <c r="C40" i="4"/>
  <c r="N36" i="4"/>
  <c r="M36" i="4"/>
  <c r="L36" i="4"/>
  <c r="K36" i="4"/>
  <c r="J36" i="4"/>
  <c r="I36" i="4"/>
  <c r="H36" i="4"/>
  <c r="G36" i="4"/>
  <c r="F36" i="4"/>
  <c r="E36" i="4"/>
  <c r="D36" i="4"/>
  <c r="C36" i="4"/>
  <c r="N32" i="4"/>
  <c r="M32" i="4"/>
  <c r="L32" i="4"/>
  <c r="K32" i="4"/>
  <c r="J32" i="4"/>
  <c r="I32" i="4"/>
  <c r="H32" i="4"/>
  <c r="G32" i="4"/>
  <c r="F32" i="4"/>
  <c r="E32" i="4"/>
  <c r="D32" i="4"/>
  <c r="C32" i="4"/>
  <c r="N28" i="4"/>
  <c r="M28" i="4"/>
  <c r="L28" i="4"/>
  <c r="K28" i="4"/>
  <c r="J28" i="4"/>
  <c r="I28" i="4"/>
  <c r="H28" i="4"/>
  <c r="G28" i="4"/>
  <c r="F28" i="4"/>
  <c r="E28" i="4"/>
  <c r="D28" i="4"/>
  <c r="C28" i="4"/>
  <c r="C26" i="4"/>
  <c r="N24" i="4"/>
  <c r="M24" i="4"/>
  <c r="L24" i="4"/>
  <c r="K24" i="4"/>
  <c r="J24" i="4"/>
  <c r="I24" i="4"/>
  <c r="H24" i="4"/>
  <c r="G24" i="4"/>
  <c r="F24" i="4"/>
  <c r="E24" i="4"/>
  <c r="D24" i="4"/>
  <c r="C24" i="4"/>
  <c r="C22" i="4"/>
  <c r="N20" i="4"/>
  <c r="M20" i="4"/>
  <c r="L20" i="4"/>
  <c r="K20" i="4"/>
  <c r="J20" i="4"/>
  <c r="I20" i="4"/>
  <c r="H20" i="4"/>
  <c r="G20" i="4"/>
  <c r="F20" i="4"/>
  <c r="E20" i="4"/>
  <c r="D20" i="4"/>
  <c r="C20" i="4"/>
  <c r="F10" i="4"/>
  <c r="C16" i="4"/>
  <c r="E15" i="4"/>
  <c r="D15" i="4"/>
  <c r="C15" i="4"/>
  <c r="E14" i="4"/>
  <c r="D14" i="4"/>
  <c r="C14" i="4"/>
  <c r="D13" i="4"/>
  <c r="C11" i="4"/>
  <c r="C10" i="4" s="1"/>
  <c r="N10" i="4"/>
  <c r="M10" i="4"/>
  <c r="L10" i="4"/>
  <c r="K10" i="4"/>
  <c r="J10" i="4"/>
  <c r="I10" i="4"/>
  <c r="H10" i="4"/>
  <c r="N2" i="4"/>
  <c r="M2" i="4"/>
  <c r="L2" i="4"/>
  <c r="K2" i="4"/>
  <c r="J2" i="4"/>
  <c r="I2" i="4"/>
  <c r="H2" i="4"/>
  <c r="G2" i="4"/>
  <c r="F2" i="4"/>
  <c r="E2" i="4"/>
  <c r="D2" i="4"/>
  <c r="D10" i="4" l="1"/>
  <c r="C19" i="4"/>
  <c r="G19" i="4"/>
  <c r="E10" i="4"/>
  <c r="I19" i="4"/>
  <c r="M19" i="4"/>
  <c r="D19" i="4"/>
  <c r="H19" i="4"/>
  <c r="L19" i="4"/>
  <c r="K19" i="4"/>
  <c r="J19" i="4"/>
  <c r="N19" i="4"/>
  <c r="E19" i="4"/>
  <c r="F19" i="4"/>
</calcChain>
</file>

<file path=xl/sharedStrings.xml><?xml version="1.0" encoding="utf-8"?>
<sst xmlns="http://schemas.openxmlformats.org/spreadsheetml/2006/main" count="82" uniqueCount="50">
  <si>
    <t xml:space="preserve">Rubricas </t>
  </si>
  <si>
    <t>Saldo Inicial em Disponibilidade</t>
  </si>
  <si>
    <t>Recursos Recebidos</t>
  </si>
  <si>
    <t>Contrato de Gestão - Repasse Tesouro</t>
  </si>
  <si>
    <t>Contrato de Gestão - Repasse Bolsa</t>
  </si>
  <si>
    <t>Contrato de Gestão - Repasse Restaurante</t>
  </si>
  <si>
    <t>Doações</t>
  </si>
  <si>
    <t>Outras Receitas</t>
  </si>
  <si>
    <t>Pessoal e Encargos</t>
  </si>
  <si>
    <t>COMPLEXO GERONTOLÓGICO SAGRADA FAMÍLIA - CGSF</t>
  </si>
  <si>
    <t>Despesas Correntes</t>
  </si>
  <si>
    <t xml:space="preserve">CENTRO DE CONVIVÊNCIA DE IDOSOS VILA VIDA - CCIVV </t>
  </si>
  <si>
    <t xml:space="preserve">CENTRO DE CONVIVÊNCIA DE IDOSOS CÂNDIDA DE MORAIS - CCICM </t>
  </si>
  <si>
    <t>CENTRO DE CONVICÊNCIA DE IDOSOS NORTE FERROVIÁRIO - CCINF</t>
  </si>
  <si>
    <t xml:space="preserve">CENTRO DE CONVIVÊNCIA DE ADOLESCENTES NOVO MUNDO - CCANM </t>
  </si>
  <si>
    <t>CENTRO SOCIAL DONA GERCINA BORGES - CSDGB</t>
  </si>
  <si>
    <t>GERÊNCIA DE ASSESSORAMENTO E BENEFÍCIO (GASSBE)</t>
  </si>
  <si>
    <t>CENTRO GOIANO DE VOLUNTÁRIOS - CGV</t>
  </si>
  <si>
    <t>CASA DO INTERIOR DE GOIÁS - CIGO</t>
  </si>
  <si>
    <t>CENTRO DE APOIO AOS ROMEIROS</t>
  </si>
  <si>
    <t>SHOW DE NATAL</t>
  </si>
  <si>
    <t>RESTAURANTE CIDADÃO</t>
  </si>
  <si>
    <t>BOLSA UNIVERSITÁRIA</t>
  </si>
  <si>
    <t>APOIO ADMINISTRATIVO</t>
  </si>
  <si>
    <t>Saldo de Investimento - Tesouro</t>
  </si>
  <si>
    <t>Saldo em Conta Corrente - Tesouro (Bradesco - 0244 - 45005-7)</t>
  </si>
  <si>
    <t>Saldo em Conta Corrente - Bolsa Univ. (Bradesco - 0244 - 45011-1)</t>
  </si>
  <si>
    <t>Saldo de Investimento - Bolsa Univ.</t>
  </si>
  <si>
    <t>Saldo em Conta Corrente - Restaurante (Bradesco - 0244 - 45013-8)</t>
  </si>
  <si>
    <t>Saldo de Investimento - Restaurante</t>
  </si>
  <si>
    <t>Rendimento de Aplicação</t>
  </si>
  <si>
    <t>Recuperação de Despesa</t>
  </si>
  <si>
    <t>Despesas Pagas e Investimentos</t>
  </si>
  <si>
    <t>Despesas com refeições</t>
  </si>
  <si>
    <t>Despesas com auxílio estudantil</t>
  </si>
  <si>
    <t>Despesas com Aluguel dos Restaurantes</t>
  </si>
  <si>
    <t>Investimento</t>
  </si>
  <si>
    <t>Realizado Janeiro / 2019</t>
  </si>
  <si>
    <t>Realizado Fevereiro / 2019</t>
  </si>
  <si>
    <t>Realizado Março / 2019</t>
  </si>
  <si>
    <t>Realizado Abril / 2019</t>
  </si>
  <si>
    <t>Realizado Maio / 2019</t>
  </si>
  <si>
    <t>Realizado Junho / 2019</t>
  </si>
  <si>
    <t>Realizado Julho / 2019</t>
  </si>
  <si>
    <t>Realizado Agosto / 2019</t>
  </si>
  <si>
    <t>Realizado  Setembro / 2019</t>
  </si>
  <si>
    <t>Realizado  Outubro / 2019</t>
  </si>
  <si>
    <t>Realizado  Novembro /2019</t>
  </si>
  <si>
    <t>Realizado  Dezembro / 2019</t>
  </si>
  <si>
    <t>Estorno / Devolução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</si>
</sst>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5" fillId="0" borderId="3" xfId="0" applyFont="1" applyBorder="1"/>
    <xf numFmtId="0" fontId="2" fillId="0" borderId="12" xfId="0" applyFont="1" applyBorder="1" applyAlignment="1">
      <alignment wrapText="1"/>
    </xf>
    <xf numFmtId="0" fontId="7" fillId="0" borderId="4" xfId="0" applyFont="1" applyBorder="1" applyAlignment="1">
      <alignment wrapText="1"/>
    </xf>
    <xf numFmtId="44" fontId="7" fillId="0" borderId="4" xfId="1" applyFont="1" applyBorder="1"/>
    <xf numFmtId="44" fontId="7" fillId="0" borderId="5" xfId="1" applyFont="1" applyBorder="1"/>
    <xf numFmtId="0" fontId="7" fillId="0" borderId="7" xfId="0" applyFont="1" applyBorder="1" applyAlignment="1">
      <alignment wrapText="1"/>
    </xf>
    <xf numFmtId="44" fontId="7" fillId="0" borderId="7" xfId="1" applyFont="1" applyBorder="1"/>
    <xf numFmtId="44" fontId="7" fillId="0" borderId="8" xfId="1" applyFont="1" applyBorder="1"/>
    <xf numFmtId="0" fontId="7" fillId="0" borderId="0" xfId="0" applyFont="1" applyAlignment="1">
      <alignment wrapText="1"/>
    </xf>
    <xf numFmtId="44" fontId="7" fillId="0" borderId="0" xfId="1" applyFont="1"/>
    <xf numFmtId="0" fontId="7" fillId="0" borderId="4" xfId="0" applyFont="1" applyFill="1" applyBorder="1" applyAlignment="1">
      <alignment wrapText="1"/>
    </xf>
    <xf numFmtId="44" fontId="7" fillId="0" borderId="4" xfId="1" applyFont="1" applyFill="1" applyBorder="1"/>
    <xf numFmtId="44" fontId="7" fillId="0" borderId="5" xfId="1" applyFont="1" applyFill="1" applyBorder="1"/>
    <xf numFmtId="0" fontId="8" fillId="0" borderId="4" xfId="0" applyFont="1" applyFill="1" applyBorder="1" applyAlignment="1">
      <alignment wrapText="1"/>
    </xf>
    <xf numFmtId="44" fontId="8" fillId="0" borderId="4" xfId="1" applyFont="1" applyFill="1" applyBorder="1" applyAlignment="1">
      <alignment wrapText="1"/>
    </xf>
    <xf numFmtId="44" fontId="7" fillId="0" borderId="4" xfId="1" applyFont="1" applyFill="1" applyBorder="1" applyAlignment="1">
      <alignment wrapText="1"/>
    </xf>
    <xf numFmtId="44" fontId="7" fillId="0" borderId="4" xfId="1" applyFont="1" applyBorder="1" applyAlignment="1">
      <alignment wrapText="1"/>
    </xf>
    <xf numFmtId="44" fontId="7" fillId="0" borderId="5" xfId="1" applyFont="1" applyBorder="1" applyAlignment="1">
      <alignment wrapText="1"/>
    </xf>
    <xf numFmtId="44" fontId="7" fillId="0" borderId="15" xfId="1" applyFont="1" applyBorder="1" applyAlignment="1">
      <alignment wrapText="1"/>
    </xf>
    <xf numFmtId="0" fontId="8" fillId="0" borderId="4" xfId="0" applyFont="1" applyBorder="1" applyAlignment="1">
      <alignment wrapText="1"/>
    </xf>
    <xf numFmtId="44" fontId="8" fillId="0" borderId="4" xfId="1" applyFont="1" applyBorder="1" applyAlignment="1">
      <alignment wrapText="1"/>
    </xf>
    <xf numFmtId="0" fontId="6" fillId="0" borderId="4" xfId="0" applyFont="1" applyBorder="1" applyAlignment="1">
      <alignment wrapText="1"/>
    </xf>
    <xf numFmtId="44" fontId="9" fillId="0" borderId="4" xfId="1" applyFont="1" applyBorder="1" applyAlignment="1">
      <alignment wrapText="1"/>
    </xf>
    <xf numFmtId="44" fontId="7" fillId="2" borderId="4" xfId="1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44" fontId="10" fillId="0" borderId="4" xfId="1" applyFont="1" applyBorder="1" applyAlignment="1">
      <alignment wrapText="1"/>
    </xf>
    <xf numFmtId="44" fontId="9" fillId="2" borderId="4" xfId="1" applyFont="1" applyFill="1" applyBorder="1" applyAlignment="1">
      <alignment wrapText="1"/>
    </xf>
    <xf numFmtId="44" fontId="9" fillId="0" borderId="4" xfId="1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44" fontId="7" fillId="2" borderId="13" xfId="1" applyFont="1" applyFill="1" applyBorder="1" applyAlignment="1">
      <alignment wrapText="1"/>
    </xf>
    <xf numFmtId="44" fontId="7" fillId="0" borderId="13" xfId="1" applyFont="1" applyFill="1" applyBorder="1" applyAlignment="1">
      <alignment wrapText="1"/>
    </xf>
    <xf numFmtId="44" fontId="7" fillId="0" borderId="13" xfId="1" applyFont="1" applyBorder="1" applyAlignment="1">
      <alignment wrapText="1"/>
    </xf>
    <xf numFmtId="44" fontId="7" fillId="0" borderId="14" xfId="1" applyFont="1" applyBorder="1" applyAlignment="1">
      <alignment wrapText="1"/>
    </xf>
    <xf numFmtId="44" fontId="8" fillId="0" borderId="4" xfId="1" applyFont="1" applyFill="1" applyBorder="1"/>
    <xf numFmtId="44" fontId="8" fillId="0" borderId="4" xfId="1" applyFont="1" applyBorder="1"/>
    <xf numFmtId="44" fontId="8" fillId="0" borderId="5" xfId="1" applyFont="1" applyBorder="1"/>
    <xf numFmtId="0" fontId="7" fillId="0" borderId="0" xfId="0" applyFont="1"/>
    <xf numFmtId="0" fontId="3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2" xfId="0" applyFont="1" applyFill="1" applyBorder="1" applyAlignment="1">
      <alignment wrapText="1"/>
    </xf>
    <xf numFmtId="44" fontId="6" fillId="4" borderId="2" xfId="1" applyFont="1" applyFill="1" applyBorder="1"/>
    <xf numFmtId="0" fontId="6" fillId="4" borderId="1" xfId="0" applyFont="1" applyFill="1" applyBorder="1" applyAlignment="1">
      <alignment wrapText="1"/>
    </xf>
    <xf numFmtId="44" fontId="6" fillId="4" borderId="2" xfId="1" applyFont="1" applyFill="1" applyBorder="1" applyAlignment="1">
      <alignment wrapText="1"/>
    </xf>
    <xf numFmtId="44" fontId="2" fillId="0" borderId="0" xfId="0" applyNumberFormat="1" applyFont="1"/>
    <xf numFmtId="44" fontId="2" fillId="0" borderId="0" xfId="1" applyFont="1"/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FFFF"/>
      <color rgb="FF99CCFF"/>
      <color rgb="FFFFCCFF"/>
      <color rgb="FFFF7C80"/>
      <color rgb="FF6789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FF05-6D5F-41B9-8674-E0EAB95CB105}">
  <dimension ref="A1:S83"/>
  <sheetViews>
    <sheetView tabSelected="1" view="pageLayout" zoomScale="90" zoomScaleNormal="100" zoomScalePageLayoutView="90" workbookViewId="0">
      <selection activeCell="G69" sqref="G69"/>
    </sheetView>
  </sheetViews>
  <sheetFormatPr defaultRowHeight="15" x14ac:dyDescent="0.25"/>
  <cols>
    <col min="1" max="1" width="2" style="1" customWidth="1"/>
    <col min="2" max="2" width="26" style="1" customWidth="1"/>
    <col min="3" max="3" width="16.28515625" style="1" bestFit="1" customWidth="1"/>
    <col min="4" max="4" width="17" style="1" bestFit="1" customWidth="1"/>
    <col min="5" max="5" width="15.85546875" style="1" bestFit="1" customWidth="1"/>
    <col min="6" max="7" width="15.5703125" style="1" bestFit="1" customWidth="1"/>
    <col min="8" max="8" width="15.140625" style="1" customWidth="1"/>
    <col min="9" max="9" width="9.85546875" style="1" customWidth="1"/>
    <col min="10" max="11" width="9.5703125" style="1" customWidth="1"/>
    <col min="12" max="12" width="10.5703125" style="1" customWidth="1"/>
    <col min="13" max="13" width="10.7109375" style="1" customWidth="1"/>
    <col min="14" max="14" width="9.140625" style="1" customWidth="1"/>
    <col min="15" max="15" width="15.85546875" customWidth="1"/>
    <col min="16" max="16" width="14.28515625" customWidth="1"/>
    <col min="17" max="17" width="15.28515625" customWidth="1"/>
    <col min="20" max="16384" width="9.140625" style="1"/>
  </cols>
  <sheetData>
    <row r="1" spans="1:14" ht="42" customHeight="1" thickBot="1" x14ac:dyDescent="0.3">
      <c r="A1" s="43"/>
      <c r="B1" s="44" t="s">
        <v>0</v>
      </c>
      <c r="C1" s="45" t="s">
        <v>37</v>
      </c>
      <c r="D1" s="45" t="s">
        <v>38</v>
      </c>
      <c r="E1" s="45" t="s">
        <v>39</v>
      </c>
      <c r="F1" s="45" t="s">
        <v>40</v>
      </c>
      <c r="G1" s="45" t="s">
        <v>41</v>
      </c>
      <c r="H1" s="45" t="s">
        <v>42</v>
      </c>
      <c r="I1" s="45" t="s">
        <v>43</v>
      </c>
      <c r="J1" s="45" t="s">
        <v>44</v>
      </c>
      <c r="K1" s="45" t="s">
        <v>45</v>
      </c>
      <c r="L1" s="45" t="s">
        <v>46</v>
      </c>
      <c r="M1" s="45" t="s">
        <v>47</v>
      </c>
      <c r="N1" s="46" t="s">
        <v>48</v>
      </c>
    </row>
    <row r="2" spans="1:14" ht="32.25" customHeight="1" x14ac:dyDescent="0.25">
      <c r="A2" s="47">
        <v>1</v>
      </c>
      <c r="B2" s="48" t="s">
        <v>1</v>
      </c>
      <c r="C2" s="49">
        <f>SUM(C3:C8)</f>
        <v>1149363.1100000001</v>
      </c>
      <c r="D2" s="49">
        <f t="shared" ref="D2:M2" si="0">SUM(D3:D8)</f>
        <v>635601.54</v>
      </c>
      <c r="E2" s="49">
        <f>SUM(E3:E8)</f>
        <v>5357647.2600000007</v>
      </c>
      <c r="F2" s="49">
        <f>SUM(F3:F8)</f>
        <v>5998405.1500000004</v>
      </c>
      <c r="G2" s="49">
        <f t="shared" si="0"/>
        <v>8639887.0799999982</v>
      </c>
      <c r="H2" s="49">
        <f t="shared" si="0"/>
        <v>10513439.439999999</v>
      </c>
      <c r="I2" s="49">
        <f t="shared" si="0"/>
        <v>0</v>
      </c>
      <c r="J2" s="49">
        <f t="shared" si="0"/>
        <v>0</v>
      </c>
      <c r="K2" s="49">
        <f t="shared" si="0"/>
        <v>0</v>
      </c>
      <c r="L2" s="49">
        <f>SUM(L3:L8)</f>
        <v>0</v>
      </c>
      <c r="M2" s="49">
        <f t="shared" si="0"/>
        <v>0</v>
      </c>
      <c r="N2" s="49">
        <f>SUM(N3:N8)</f>
        <v>0</v>
      </c>
    </row>
    <row r="3" spans="1:14" ht="45.75" customHeight="1" x14ac:dyDescent="0.25">
      <c r="A3" s="2"/>
      <c r="B3" s="8" t="s">
        <v>25</v>
      </c>
      <c r="C3" s="9">
        <v>38047.64</v>
      </c>
      <c r="D3" s="9">
        <v>38245.910000000003</v>
      </c>
      <c r="E3" s="9">
        <v>418321</v>
      </c>
      <c r="F3" s="9">
        <v>13326.45</v>
      </c>
      <c r="G3" s="9">
        <v>16850.830000000002</v>
      </c>
      <c r="H3" s="9">
        <v>3329.36</v>
      </c>
      <c r="I3" s="9"/>
      <c r="J3" s="9"/>
      <c r="K3" s="9"/>
      <c r="L3" s="9"/>
      <c r="M3" s="9"/>
      <c r="N3" s="10"/>
    </row>
    <row r="4" spans="1:14" ht="29.25" customHeight="1" x14ac:dyDescent="0.25">
      <c r="A4" s="2"/>
      <c r="B4" s="8" t="s">
        <v>24</v>
      </c>
      <c r="C4" s="9">
        <v>288807.14</v>
      </c>
      <c r="D4" s="9">
        <v>323821.31</v>
      </c>
      <c r="E4" s="9">
        <v>1774279.49</v>
      </c>
      <c r="F4" s="9">
        <v>2358304.75</v>
      </c>
      <c r="G4" s="9">
        <v>3251033.8</v>
      </c>
      <c r="H4" s="9">
        <v>4183580.61</v>
      </c>
      <c r="I4" s="9"/>
      <c r="J4" s="9"/>
      <c r="K4" s="9"/>
      <c r="L4" s="9"/>
      <c r="M4" s="9"/>
      <c r="N4" s="10"/>
    </row>
    <row r="5" spans="1:14" ht="45" customHeight="1" x14ac:dyDescent="0.25">
      <c r="A5" s="2"/>
      <c r="B5" s="8" t="s">
        <v>26</v>
      </c>
      <c r="C5" s="9">
        <v>1288.43</v>
      </c>
      <c r="D5" s="9">
        <v>770.09</v>
      </c>
      <c r="E5" s="9">
        <v>22674.95</v>
      </c>
      <c r="F5" s="9">
        <v>3559.65</v>
      </c>
      <c r="G5" s="9">
        <v>990.28</v>
      </c>
      <c r="H5" s="9">
        <v>1378.93</v>
      </c>
      <c r="I5" s="9"/>
      <c r="J5" s="9"/>
      <c r="K5" s="9"/>
      <c r="L5" s="9"/>
      <c r="M5" s="9"/>
      <c r="N5" s="10"/>
    </row>
    <row r="6" spans="1:14" ht="30.75" customHeight="1" x14ac:dyDescent="0.25">
      <c r="A6" s="2"/>
      <c r="B6" s="8" t="s">
        <v>27</v>
      </c>
      <c r="C6" s="9">
        <v>467100.39</v>
      </c>
      <c r="D6" s="9">
        <v>213310.47</v>
      </c>
      <c r="E6" s="9">
        <v>2625417.02</v>
      </c>
      <c r="F6" s="9">
        <v>3007395.02</v>
      </c>
      <c r="G6" s="9">
        <v>4663847.3899999997</v>
      </c>
      <c r="H6" s="9">
        <v>5345814.78</v>
      </c>
      <c r="I6" s="9"/>
      <c r="J6" s="9"/>
      <c r="K6" s="9"/>
      <c r="L6" s="9"/>
      <c r="M6" s="9"/>
      <c r="N6" s="10"/>
    </row>
    <row r="7" spans="1:14" ht="46.5" customHeight="1" x14ac:dyDescent="0.25">
      <c r="A7" s="2"/>
      <c r="B7" s="8" t="s">
        <v>28</v>
      </c>
      <c r="C7" s="9">
        <v>2849.92</v>
      </c>
      <c r="D7" s="9">
        <v>127.78</v>
      </c>
      <c r="E7" s="9">
        <v>695.52</v>
      </c>
      <c r="F7" s="9">
        <v>1788.7</v>
      </c>
      <c r="G7" s="9">
        <v>6375.28</v>
      </c>
      <c r="H7" s="9">
        <v>942.66</v>
      </c>
      <c r="I7" s="9"/>
      <c r="J7" s="9"/>
      <c r="K7" s="9"/>
      <c r="L7" s="9"/>
      <c r="M7" s="9"/>
      <c r="N7" s="10"/>
    </row>
    <row r="8" spans="1:14" ht="31.5" customHeight="1" thickBot="1" x14ac:dyDescent="0.3">
      <c r="A8" s="3"/>
      <c r="B8" s="11" t="s">
        <v>29</v>
      </c>
      <c r="C8" s="12">
        <v>351269.59</v>
      </c>
      <c r="D8" s="12">
        <v>59325.98</v>
      </c>
      <c r="E8" s="12">
        <v>516259.28</v>
      </c>
      <c r="F8" s="12">
        <v>614030.57999999996</v>
      </c>
      <c r="G8" s="12">
        <v>700789.5</v>
      </c>
      <c r="H8" s="12">
        <v>978393.1</v>
      </c>
      <c r="I8" s="12"/>
      <c r="J8" s="12"/>
      <c r="K8" s="12"/>
      <c r="L8" s="12"/>
      <c r="M8" s="12"/>
      <c r="N8" s="13"/>
    </row>
    <row r="9" spans="1:14" ht="15.75" thickBot="1" x14ac:dyDescent="0.3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27" customHeight="1" x14ac:dyDescent="0.25">
      <c r="A10" s="47">
        <v>2</v>
      </c>
      <c r="B10" s="48" t="s">
        <v>2</v>
      </c>
      <c r="C10" s="49">
        <f>SUM(C11:C17)</f>
        <v>3604889.98</v>
      </c>
      <c r="D10" s="49">
        <f t="shared" ref="D10:N10" si="1">SUM(D11:D17)</f>
        <v>18091683.079999998</v>
      </c>
      <c r="E10" s="49">
        <f t="shared" si="1"/>
        <v>14148701.800000001</v>
      </c>
      <c r="F10" s="49">
        <f t="shared" si="1"/>
        <v>16763523.17</v>
      </c>
      <c r="G10" s="49">
        <f>SUM(G11:G17)</f>
        <v>13980393.65</v>
      </c>
      <c r="H10" s="49">
        <f t="shared" si="1"/>
        <v>13052228.229999999</v>
      </c>
      <c r="I10" s="49">
        <f t="shared" si="1"/>
        <v>0</v>
      </c>
      <c r="J10" s="49">
        <f t="shared" si="1"/>
        <v>0</v>
      </c>
      <c r="K10" s="49">
        <f t="shared" si="1"/>
        <v>0</v>
      </c>
      <c r="L10" s="49">
        <f t="shared" si="1"/>
        <v>0</v>
      </c>
      <c r="M10" s="49">
        <f t="shared" si="1"/>
        <v>0</v>
      </c>
      <c r="N10" s="49">
        <f t="shared" si="1"/>
        <v>0</v>
      </c>
    </row>
    <row r="11" spans="1:14" ht="34.5" customHeight="1" x14ac:dyDescent="0.25">
      <c r="A11" s="2"/>
      <c r="B11" s="8" t="s">
        <v>3</v>
      </c>
      <c r="C11" s="9">
        <f>3500490.58-794993.27</f>
        <v>2705497.31</v>
      </c>
      <c r="D11" s="9">
        <v>6344030.5899999999</v>
      </c>
      <c r="E11" s="9">
        <v>4091190.68</v>
      </c>
      <c r="F11" s="9">
        <v>4337804.9000000004</v>
      </c>
      <c r="G11" s="9">
        <v>4181796</v>
      </c>
      <c r="H11" s="9">
        <v>3057169.27</v>
      </c>
      <c r="I11" s="9"/>
      <c r="J11" s="9"/>
      <c r="K11" s="9"/>
      <c r="L11" s="9"/>
      <c r="M11" s="9"/>
      <c r="N11" s="10"/>
    </row>
    <row r="12" spans="1:14" ht="27" customHeight="1" x14ac:dyDescent="0.25">
      <c r="A12" s="2"/>
      <c r="B12" s="8" t="s">
        <v>4</v>
      </c>
      <c r="C12" s="9">
        <v>0</v>
      </c>
      <c r="D12" s="9">
        <v>9105120</v>
      </c>
      <c r="E12" s="9">
        <v>8223613.4000000004</v>
      </c>
      <c r="F12" s="9">
        <v>9123006.6699999999</v>
      </c>
      <c r="G12" s="9">
        <v>8123004.4500000002</v>
      </c>
      <c r="H12" s="9">
        <v>8123013.4000000004</v>
      </c>
      <c r="I12" s="9"/>
      <c r="J12" s="9"/>
      <c r="K12" s="9"/>
      <c r="L12" s="9"/>
      <c r="M12" s="9"/>
      <c r="N12" s="10"/>
    </row>
    <row r="13" spans="1:14" ht="27" customHeight="1" x14ac:dyDescent="0.25">
      <c r="A13" s="2"/>
      <c r="B13" s="8" t="s">
        <v>5</v>
      </c>
      <c r="C13" s="9">
        <v>794993.27</v>
      </c>
      <c r="D13" s="9">
        <f>915278.01+1659747.5</f>
        <v>2575025.5099999998</v>
      </c>
      <c r="E13" s="9">
        <v>1757131.17</v>
      </c>
      <c r="F13" s="9">
        <v>3217325.51</v>
      </c>
      <c r="G13" s="9">
        <v>1551139.9</v>
      </c>
      <c r="H13" s="9">
        <v>1668773.03</v>
      </c>
      <c r="I13" s="9"/>
      <c r="J13" s="9"/>
      <c r="K13" s="9"/>
      <c r="L13" s="9"/>
      <c r="M13" s="9"/>
      <c r="N13" s="10"/>
    </row>
    <row r="14" spans="1:14" ht="27" customHeight="1" x14ac:dyDescent="0.25">
      <c r="A14" s="2"/>
      <c r="B14" s="8" t="s">
        <v>30</v>
      </c>
      <c r="C14" s="9">
        <f>1406.11+1056.39+1494.92</f>
        <v>3957.42</v>
      </c>
      <c r="D14" s="9">
        <f>8650.79+1407.79+8106.55</f>
        <v>18165.13</v>
      </c>
      <c r="E14" s="9">
        <f>8292.1+3771.3+11478</f>
        <v>23541.4</v>
      </c>
      <c r="F14" s="9">
        <v>35940.339999999997</v>
      </c>
      <c r="G14" s="9">
        <f>17546.81+5603.6+24967.39</f>
        <v>48117.8</v>
      </c>
      <c r="H14" s="9">
        <f>19647.33+4195.29+26589.64</f>
        <v>50432.26</v>
      </c>
      <c r="I14" s="9"/>
      <c r="J14" s="9"/>
      <c r="K14" s="9"/>
      <c r="L14" s="9"/>
      <c r="M14" s="9"/>
      <c r="N14" s="10"/>
    </row>
    <row r="15" spans="1:14" ht="27" customHeight="1" x14ac:dyDescent="0.25">
      <c r="A15" s="2"/>
      <c r="B15" s="16" t="s">
        <v>31</v>
      </c>
      <c r="C15" s="9">
        <f>14891.72+0.6+593.35</f>
        <v>15485.67</v>
      </c>
      <c r="D15" s="9">
        <f>726.22+4.6+6.74+240</f>
        <v>977.56000000000006</v>
      </c>
      <c r="E15" s="9">
        <f>10022.25+0+(149123.19-148784.84)</f>
        <v>10360.600000000006</v>
      </c>
      <c r="F15" s="9">
        <v>609.41</v>
      </c>
      <c r="G15" s="9">
        <f>1583.35+52.16+86.35</f>
        <v>1721.86</v>
      </c>
      <c r="H15" s="9">
        <f>19252.43</f>
        <v>19252.43</v>
      </c>
      <c r="I15" s="9"/>
      <c r="J15" s="9"/>
      <c r="K15" s="9"/>
      <c r="L15" s="9"/>
      <c r="M15" s="9"/>
      <c r="N15" s="10"/>
    </row>
    <row r="16" spans="1:14" ht="23.25" customHeight="1" x14ac:dyDescent="0.25">
      <c r="A16" s="2"/>
      <c r="B16" s="8" t="s">
        <v>6</v>
      </c>
      <c r="C16" s="17">
        <f>18112.92+66843.39</f>
        <v>84956.31</v>
      </c>
      <c r="D16" s="17">
        <v>48364.29</v>
      </c>
      <c r="E16" s="17">
        <v>42864.55</v>
      </c>
      <c r="F16" s="17">
        <v>48836.340000000004</v>
      </c>
      <c r="G16" s="17">
        <v>74613.64</v>
      </c>
      <c r="H16" s="17">
        <f>92346.2+41241.64</f>
        <v>133587.84</v>
      </c>
      <c r="I16" s="17"/>
      <c r="J16" s="17"/>
      <c r="K16" s="17"/>
      <c r="L16" s="17"/>
      <c r="M16" s="17"/>
      <c r="N16" s="18"/>
    </row>
    <row r="17" spans="1:14" ht="23.25" customHeight="1" thickBot="1" x14ac:dyDescent="0.3">
      <c r="A17" s="3"/>
      <c r="B17" s="11" t="s">
        <v>7</v>
      </c>
      <c r="C17" s="12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/>
      <c r="J17" s="12"/>
      <c r="K17" s="12"/>
      <c r="L17" s="12"/>
      <c r="M17" s="12"/>
      <c r="N17" s="13"/>
    </row>
    <row r="18" spans="1:14" ht="15.75" thickBot="1" x14ac:dyDescent="0.3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26.25" customHeight="1" x14ac:dyDescent="0.25">
      <c r="A19" s="50">
        <v>3</v>
      </c>
      <c r="B19" s="48" t="s">
        <v>32</v>
      </c>
      <c r="C19" s="51">
        <f>C20+C24+C28+C32+C36+C40+C43+C46+C49+C53+C56+C59+C64+C68+C72</f>
        <v>4033695.24</v>
      </c>
      <c r="D19" s="51">
        <f t="shared" ref="D19:N19" si="2">D20+D24+D28+D32+D36+D40+D43+D46+D49+D53+D56+D59+D64+D68+D72</f>
        <v>13321273.07</v>
      </c>
      <c r="E19" s="51">
        <f>E20+E24+E28+E32+E36+E40+E43+E46+E49+E53+E56+E59+E64+E68+E72</f>
        <v>13465079.360000001</v>
      </c>
      <c r="F19" s="51">
        <f t="shared" si="2"/>
        <v>14073204.899999999</v>
      </c>
      <c r="G19" s="51">
        <f>G20+G24+G28+G32+G36+G40+G43+G46+G49+G53+G56+G59+G64+G68+G72</f>
        <v>12032227.649999999</v>
      </c>
      <c r="H19" s="51">
        <f t="shared" si="2"/>
        <v>12147838</v>
      </c>
      <c r="I19" s="51">
        <f t="shared" si="2"/>
        <v>0</v>
      </c>
      <c r="J19" s="51">
        <f t="shared" si="2"/>
        <v>0</v>
      </c>
      <c r="K19" s="51">
        <f t="shared" si="2"/>
        <v>0</v>
      </c>
      <c r="L19" s="51">
        <f t="shared" si="2"/>
        <v>0</v>
      </c>
      <c r="M19" s="51">
        <f t="shared" si="2"/>
        <v>0</v>
      </c>
      <c r="N19" s="51">
        <f t="shared" si="2"/>
        <v>0</v>
      </c>
    </row>
    <row r="20" spans="1:14" ht="26.25" x14ac:dyDescent="0.25">
      <c r="A20" s="4"/>
      <c r="B20" s="19" t="s">
        <v>9</v>
      </c>
      <c r="C20" s="20">
        <f t="shared" ref="C20:N20" si="3">C21+C22+C23</f>
        <v>456640.19999999995</v>
      </c>
      <c r="D20" s="20">
        <f t="shared" si="3"/>
        <v>603625.37</v>
      </c>
      <c r="E20" s="20">
        <f>E21+E22+E23</f>
        <v>617629.90999999992</v>
      </c>
      <c r="F20" s="20">
        <f t="shared" si="3"/>
        <v>595024.74</v>
      </c>
      <c r="G20" s="20">
        <f t="shared" si="3"/>
        <v>509730.6</v>
      </c>
      <c r="H20" s="20">
        <f t="shared" si="3"/>
        <v>516468.02</v>
      </c>
      <c r="I20" s="20">
        <f t="shared" si="3"/>
        <v>0</v>
      </c>
      <c r="J20" s="20">
        <f t="shared" si="3"/>
        <v>0</v>
      </c>
      <c r="K20" s="20">
        <f t="shared" si="3"/>
        <v>0</v>
      </c>
      <c r="L20" s="20">
        <f t="shared" si="3"/>
        <v>0</v>
      </c>
      <c r="M20" s="20">
        <f t="shared" si="3"/>
        <v>0</v>
      </c>
      <c r="N20" s="20">
        <f t="shared" si="3"/>
        <v>0</v>
      </c>
    </row>
    <row r="21" spans="1:14" x14ac:dyDescent="0.25">
      <c r="A21" s="4"/>
      <c r="B21" s="16" t="s">
        <v>8</v>
      </c>
      <c r="C21" s="21">
        <v>289720.34999999998</v>
      </c>
      <c r="D21" s="21">
        <v>341936.88</v>
      </c>
      <c r="E21" s="21">
        <v>307003.8</v>
      </c>
      <c r="F21" s="22">
        <v>384962.32</v>
      </c>
      <c r="G21" s="22">
        <v>353613.2</v>
      </c>
      <c r="H21" s="22">
        <v>371892.67</v>
      </c>
      <c r="I21" s="22"/>
      <c r="J21" s="22"/>
      <c r="K21" s="22"/>
      <c r="L21" s="22"/>
      <c r="M21" s="22"/>
      <c r="N21" s="23"/>
    </row>
    <row r="22" spans="1:14" x14ac:dyDescent="0.25">
      <c r="A22" s="4"/>
      <c r="B22" s="16" t="s">
        <v>10</v>
      </c>
      <c r="C22" s="21">
        <f>115530.06+31886.75+6642.91+12860.13</f>
        <v>166919.85</v>
      </c>
      <c r="D22" s="21">
        <v>261688.49</v>
      </c>
      <c r="E22" s="21">
        <v>310626.11</v>
      </c>
      <c r="F22" s="22">
        <v>194632.42</v>
      </c>
      <c r="G22" s="22">
        <v>156117.4</v>
      </c>
      <c r="H22" s="22">
        <v>144575.35</v>
      </c>
      <c r="I22" s="22"/>
      <c r="J22" s="22"/>
      <c r="K22" s="22"/>
      <c r="L22" s="22"/>
      <c r="M22" s="22"/>
      <c r="N22" s="23"/>
    </row>
    <row r="23" spans="1:14" x14ac:dyDescent="0.25">
      <c r="A23" s="4"/>
      <c r="B23" s="16" t="s">
        <v>36</v>
      </c>
      <c r="C23" s="21">
        <v>0</v>
      </c>
      <c r="D23" s="21">
        <v>0</v>
      </c>
      <c r="E23" s="21">
        <v>0</v>
      </c>
      <c r="F23" s="22">
        <v>15430</v>
      </c>
      <c r="G23" s="22">
        <v>0</v>
      </c>
      <c r="H23" s="22"/>
      <c r="I23" s="22"/>
      <c r="J23" s="22"/>
      <c r="K23" s="22"/>
      <c r="L23" s="22"/>
      <c r="M23" s="22"/>
      <c r="N23" s="24"/>
    </row>
    <row r="24" spans="1:14" ht="26.25" x14ac:dyDescent="0.25">
      <c r="A24" s="4"/>
      <c r="B24" s="19" t="s">
        <v>11</v>
      </c>
      <c r="C24" s="20">
        <f>C25+C26+C27</f>
        <v>144310.44</v>
      </c>
      <c r="D24" s="20">
        <f t="shared" ref="D24:N24" si="4">D25+D26+D27</f>
        <v>167224.81</v>
      </c>
      <c r="E24" s="20">
        <f>E25+E26+E27</f>
        <v>178309.77000000002</v>
      </c>
      <c r="F24" s="20">
        <f t="shared" si="4"/>
        <v>188759.09999999998</v>
      </c>
      <c r="G24" s="20">
        <f t="shared" si="4"/>
        <v>161660.01</v>
      </c>
      <c r="H24" s="20">
        <f t="shared" si="4"/>
        <v>161385.14000000001</v>
      </c>
      <c r="I24" s="20">
        <f t="shared" si="4"/>
        <v>0</v>
      </c>
      <c r="J24" s="20">
        <f t="shared" si="4"/>
        <v>0</v>
      </c>
      <c r="K24" s="20">
        <f t="shared" si="4"/>
        <v>0</v>
      </c>
      <c r="L24" s="20">
        <f t="shared" si="4"/>
        <v>0</v>
      </c>
      <c r="M24" s="20">
        <f t="shared" si="4"/>
        <v>0</v>
      </c>
      <c r="N24" s="20">
        <f t="shared" si="4"/>
        <v>0</v>
      </c>
    </row>
    <row r="25" spans="1:14" x14ac:dyDescent="0.25">
      <c r="A25" s="4"/>
      <c r="B25" s="16" t="s">
        <v>8</v>
      </c>
      <c r="C25" s="21">
        <v>119838.86</v>
      </c>
      <c r="D25" s="21">
        <v>119278.47</v>
      </c>
      <c r="E25" s="21">
        <v>116921.22</v>
      </c>
      <c r="F25" s="22">
        <v>149193.43</v>
      </c>
      <c r="G25" s="22">
        <v>125519.66</v>
      </c>
      <c r="H25" s="22">
        <v>132639.07</v>
      </c>
      <c r="I25" s="22"/>
      <c r="J25" s="22"/>
      <c r="K25" s="22"/>
      <c r="L25" s="22"/>
      <c r="M25" s="22"/>
      <c r="N25" s="22"/>
    </row>
    <row r="26" spans="1:14" x14ac:dyDescent="0.25">
      <c r="A26" s="4"/>
      <c r="B26" s="8" t="s">
        <v>10</v>
      </c>
      <c r="C26" s="22">
        <f>11878.39+12593.19</f>
        <v>24471.58</v>
      </c>
      <c r="D26" s="22">
        <v>47946.34</v>
      </c>
      <c r="E26" s="22">
        <v>61388.55</v>
      </c>
      <c r="F26" s="22">
        <v>39565.67</v>
      </c>
      <c r="G26" s="22">
        <v>36140.35</v>
      </c>
      <c r="H26" s="22">
        <v>28746.07</v>
      </c>
      <c r="I26" s="22"/>
      <c r="J26" s="22"/>
      <c r="K26" s="22"/>
      <c r="L26" s="22"/>
      <c r="M26" s="22"/>
      <c r="N26" s="22"/>
    </row>
    <row r="27" spans="1:14" x14ac:dyDescent="0.25">
      <c r="A27" s="4"/>
      <c r="B27" s="8" t="s">
        <v>36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/>
      <c r="I27" s="22"/>
      <c r="J27" s="22"/>
      <c r="K27" s="22"/>
      <c r="L27" s="22"/>
      <c r="M27" s="22"/>
      <c r="N27" s="22"/>
    </row>
    <row r="28" spans="1:14" ht="39" x14ac:dyDescent="0.25">
      <c r="A28" s="4"/>
      <c r="B28" s="25" t="s">
        <v>12</v>
      </c>
      <c r="C28" s="26">
        <f>C29+C30+C31</f>
        <v>159912.97</v>
      </c>
      <c r="D28" s="26">
        <f t="shared" ref="D28:N28" si="5">D29+D30+D31</f>
        <v>224562.61</v>
      </c>
      <c r="E28" s="26">
        <f>E29+E30+E31</f>
        <v>167702.77000000002</v>
      </c>
      <c r="F28" s="26">
        <f t="shared" si="5"/>
        <v>125275.36</v>
      </c>
      <c r="G28" s="26">
        <f t="shared" si="5"/>
        <v>104757.82999999999</v>
      </c>
      <c r="H28" s="26">
        <f t="shared" si="5"/>
        <v>95301.25</v>
      </c>
      <c r="I28" s="26">
        <f t="shared" si="5"/>
        <v>0</v>
      </c>
      <c r="J28" s="26">
        <f t="shared" si="5"/>
        <v>0</v>
      </c>
      <c r="K28" s="26">
        <f t="shared" si="5"/>
        <v>0</v>
      </c>
      <c r="L28" s="26">
        <f t="shared" si="5"/>
        <v>0</v>
      </c>
      <c r="M28" s="26">
        <f t="shared" si="5"/>
        <v>0</v>
      </c>
      <c r="N28" s="26">
        <f t="shared" si="5"/>
        <v>0</v>
      </c>
    </row>
    <row r="29" spans="1:14" x14ac:dyDescent="0.25">
      <c r="A29" s="4"/>
      <c r="B29" s="8" t="s">
        <v>8</v>
      </c>
      <c r="C29" s="22">
        <v>91413.14</v>
      </c>
      <c r="D29" s="22">
        <v>185048.41</v>
      </c>
      <c r="E29" s="22">
        <v>80683.210000000006</v>
      </c>
      <c r="F29" s="22">
        <v>89543.81</v>
      </c>
      <c r="G29" s="22">
        <v>68669.98</v>
      </c>
      <c r="H29" s="22">
        <v>65478.37</v>
      </c>
      <c r="I29" s="22"/>
      <c r="J29" s="22"/>
      <c r="K29" s="22"/>
      <c r="L29" s="22"/>
      <c r="M29" s="22"/>
      <c r="N29" s="22"/>
    </row>
    <row r="30" spans="1:14" x14ac:dyDescent="0.25">
      <c r="A30" s="4"/>
      <c r="B30" s="8" t="s">
        <v>10</v>
      </c>
      <c r="C30" s="22">
        <v>68499.83</v>
      </c>
      <c r="D30" s="22">
        <v>39514.199999999997</v>
      </c>
      <c r="E30" s="22">
        <v>87019.56</v>
      </c>
      <c r="F30" s="22">
        <v>35731.550000000003</v>
      </c>
      <c r="G30" s="22">
        <v>36087.85</v>
      </c>
      <c r="H30" s="22">
        <v>29822.880000000001</v>
      </c>
      <c r="I30" s="22"/>
      <c r="J30" s="22"/>
      <c r="K30" s="22"/>
      <c r="L30" s="22"/>
      <c r="M30" s="22"/>
      <c r="N30" s="22"/>
    </row>
    <row r="31" spans="1:14" x14ac:dyDescent="0.25">
      <c r="A31" s="4"/>
      <c r="B31" s="8" t="s">
        <v>36</v>
      </c>
      <c r="C31" s="22">
        <v>0</v>
      </c>
      <c r="D31" s="22">
        <v>0</v>
      </c>
      <c r="E31" s="22"/>
      <c r="F31" s="22"/>
      <c r="G31" s="22">
        <v>0</v>
      </c>
      <c r="H31" s="22"/>
      <c r="I31" s="22"/>
      <c r="J31" s="22"/>
      <c r="K31" s="22"/>
      <c r="L31" s="22"/>
      <c r="M31" s="22"/>
      <c r="N31" s="22"/>
    </row>
    <row r="32" spans="1:14" ht="39" x14ac:dyDescent="0.25">
      <c r="A32" s="4"/>
      <c r="B32" s="27" t="s">
        <v>13</v>
      </c>
      <c r="C32" s="26">
        <f>C33+C34+C35</f>
        <v>116655.22</v>
      </c>
      <c r="D32" s="26">
        <f t="shared" ref="D32:N32" si="6">D33+D34+D35</f>
        <v>174507.84</v>
      </c>
      <c r="E32" s="26">
        <f>E33+E34+E35</f>
        <v>151921.91999999998</v>
      </c>
      <c r="F32" s="26">
        <f t="shared" si="6"/>
        <v>102107.36</v>
      </c>
      <c r="G32" s="26">
        <f t="shared" si="6"/>
        <v>127029.07</v>
      </c>
      <c r="H32" s="26">
        <f t="shared" si="6"/>
        <v>80583.75</v>
      </c>
      <c r="I32" s="26">
        <f t="shared" si="6"/>
        <v>0</v>
      </c>
      <c r="J32" s="26">
        <f t="shared" si="6"/>
        <v>0</v>
      </c>
      <c r="K32" s="26">
        <f t="shared" si="6"/>
        <v>0</v>
      </c>
      <c r="L32" s="26">
        <f t="shared" si="6"/>
        <v>0</v>
      </c>
      <c r="M32" s="26">
        <f t="shared" si="6"/>
        <v>0</v>
      </c>
      <c r="N32" s="26">
        <f t="shared" si="6"/>
        <v>0</v>
      </c>
    </row>
    <row r="33" spans="1:14" x14ac:dyDescent="0.25">
      <c r="A33" s="4"/>
      <c r="B33" s="8" t="s">
        <v>8</v>
      </c>
      <c r="C33" s="22">
        <v>62660.05</v>
      </c>
      <c r="D33" s="22">
        <v>106865.23</v>
      </c>
      <c r="E33" s="22">
        <v>63165.45</v>
      </c>
      <c r="F33" s="22">
        <v>61534.97</v>
      </c>
      <c r="G33" s="22">
        <v>68526.080000000002</v>
      </c>
      <c r="H33" s="22">
        <v>51225.01</v>
      </c>
      <c r="I33" s="22"/>
      <c r="J33" s="22"/>
      <c r="K33" s="22"/>
      <c r="L33" s="22"/>
      <c r="M33" s="22"/>
      <c r="N33" s="22"/>
    </row>
    <row r="34" spans="1:14" x14ac:dyDescent="0.25">
      <c r="A34" s="4"/>
      <c r="B34" s="8" t="s">
        <v>10</v>
      </c>
      <c r="C34" s="22">
        <v>53995.17</v>
      </c>
      <c r="D34" s="22">
        <v>67642.61</v>
      </c>
      <c r="E34" s="22">
        <v>88756.47</v>
      </c>
      <c r="F34" s="22">
        <v>40572.39</v>
      </c>
      <c r="G34" s="22">
        <v>58502.99</v>
      </c>
      <c r="H34" s="22">
        <v>29358.74</v>
      </c>
      <c r="I34" s="22"/>
      <c r="J34" s="22"/>
      <c r="K34" s="22"/>
      <c r="L34" s="22"/>
      <c r="M34" s="22"/>
      <c r="N34" s="22"/>
    </row>
    <row r="35" spans="1:14" x14ac:dyDescent="0.25">
      <c r="A35" s="4"/>
      <c r="B35" s="8" t="s">
        <v>36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/>
      <c r="I35" s="22"/>
      <c r="J35" s="22"/>
      <c r="K35" s="22"/>
      <c r="L35" s="22"/>
      <c r="M35" s="22"/>
      <c r="N35" s="22"/>
    </row>
    <row r="36" spans="1:14" ht="39" x14ac:dyDescent="0.25">
      <c r="A36" s="4"/>
      <c r="B36" s="27" t="s">
        <v>14</v>
      </c>
      <c r="C36" s="26">
        <f>C37+C38+C39</f>
        <v>67596.37</v>
      </c>
      <c r="D36" s="26">
        <f t="shared" ref="D36:N36" si="7">D37+D38+D39</f>
        <v>114936.99</v>
      </c>
      <c r="E36" s="26">
        <f>E37+E38+E39</f>
        <v>113287.45000000001</v>
      </c>
      <c r="F36" s="26">
        <f t="shared" si="7"/>
        <v>113004.38</v>
      </c>
      <c r="G36" s="26">
        <f t="shared" si="7"/>
        <v>94116.28</v>
      </c>
      <c r="H36" s="26">
        <f t="shared" si="7"/>
        <v>80831.009999999995</v>
      </c>
      <c r="I36" s="26">
        <f t="shared" si="7"/>
        <v>0</v>
      </c>
      <c r="J36" s="26">
        <f t="shared" si="7"/>
        <v>0</v>
      </c>
      <c r="K36" s="26">
        <f t="shared" si="7"/>
        <v>0</v>
      </c>
      <c r="L36" s="26">
        <f t="shared" si="7"/>
        <v>0</v>
      </c>
      <c r="M36" s="26">
        <f t="shared" si="7"/>
        <v>0</v>
      </c>
      <c r="N36" s="26">
        <f t="shared" si="7"/>
        <v>0</v>
      </c>
    </row>
    <row r="37" spans="1:14" x14ac:dyDescent="0.25">
      <c r="A37" s="4"/>
      <c r="B37" s="8" t="s">
        <v>8</v>
      </c>
      <c r="C37" s="22">
        <v>58175.89</v>
      </c>
      <c r="D37" s="22">
        <v>46616.78</v>
      </c>
      <c r="E37" s="22">
        <v>49484.01</v>
      </c>
      <c r="F37" s="22">
        <v>79157.69</v>
      </c>
      <c r="G37" s="22">
        <v>57646.96</v>
      </c>
      <c r="H37" s="22">
        <v>52484.63</v>
      </c>
      <c r="I37" s="22"/>
      <c r="J37" s="22"/>
      <c r="K37" s="22"/>
      <c r="L37" s="22"/>
      <c r="M37" s="22"/>
      <c r="N37" s="22"/>
    </row>
    <row r="38" spans="1:14" x14ac:dyDescent="0.25">
      <c r="A38" s="4"/>
      <c r="B38" s="8" t="s">
        <v>10</v>
      </c>
      <c r="C38" s="22">
        <v>9420.48</v>
      </c>
      <c r="D38" s="22">
        <v>68320.210000000006</v>
      </c>
      <c r="E38" s="22">
        <v>63803.44</v>
      </c>
      <c r="F38" s="22">
        <v>33846.69</v>
      </c>
      <c r="G38" s="22">
        <v>36469.32</v>
      </c>
      <c r="H38" s="22">
        <v>28346.38</v>
      </c>
      <c r="I38" s="22"/>
      <c r="J38" s="22"/>
      <c r="K38" s="22"/>
      <c r="L38" s="22"/>
      <c r="M38" s="22"/>
      <c r="N38" s="22"/>
    </row>
    <row r="39" spans="1:14" x14ac:dyDescent="0.25">
      <c r="A39" s="4"/>
      <c r="B39" s="16" t="s">
        <v>36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/>
      <c r="J39" s="28"/>
      <c r="K39" s="28"/>
      <c r="L39" s="28"/>
      <c r="M39" s="28"/>
      <c r="N39" s="28"/>
    </row>
    <row r="40" spans="1:14" ht="26.25" x14ac:dyDescent="0.25">
      <c r="A40" s="4"/>
      <c r="B40" s="25" t="s">
        <v>15</v>
      </c>
      <c r="C40" s="26">
        <f>C41+C42</f>
        <v>101882.38</v>
      </c>
      <c r="D40" s="26">
        <f t="shared" ref="D40:N40" si="8">D41+D42</f>
        <v>101224.65999999999</v>
      </c>
      <c r="E40" s="26">
        <f>E41+E42</f>
        <v>107541.48999999999</v>
      </c>
      <c r="F40" s="26">
        <f t="shared" si="8"/>
        <v>106576.76000000001</v>
      </c>
      <c r="G40" s="26">
        <f t="shared" si="8"/>
        <v>101384.53</v>
      </c>
      <c r="H40" s="26">
        <f t="shared" si="8"/>
        <v>84708.53</v>
      </c>
      <c r="I40" s="26">
        <f t="shared" si="8"/>
        <v>0</v>
      </c>
      <c r="J40" s="26">
        <f t="shared" si="8"/>
        <v>0</v>
      </c>
      <c r="K40" s="26">
        <f t="shared" si="8"/>
        <v>0</v>
      </c>
      <c r="L40" s="26">
        <f t="shared" si="8"/>
        <v>0</v>
      </c>
      <c r="M40" s="26">
        <f t="shared" si="8"/>
        <v>0</v>
      </c>
      <c r="N40" s="26">
        <f t="shared" si="8"/>
        <v>0</v>
      </c>
    </row>
    <row r="41" spans="1:14" x14ac:dyDescent="0.25">
      <c r="A41" s="4"/>
      <c r="B41" s="8" t="s">
        <v>8</v>
      </c>
      <c r="C41" s="22">
        <v>88763.05</v>
      </c>
      <c r="D41" s="22">
        <v>74069.679999999993</v>
      </c>
      <c r="E41" s="22">
        <v>76766.95</v>
      </c>
      <c r="F41" s="22">
        <v>90297.52</v>
      </c>
      <c r="G41" s="22">
        <v>86707.21</v>
      </c>
      <c r="H41" s="22">
        <v>64821.78</v>
      </c>
      <c r="I41" s="22"/>
      <c r="J41" s="22"/>
      <c r="K41" s="22"/>
      <c r="L41" s="22"/>
      <c r="M41" s="22"/>
      <c r="N41" s="22"/>
    </row>
    <row r="42" spans="1:14" x14ac:dyDescent="0.25">
      <c r="A42" s="4"/>
      <c r="B42" s="8" t="s">
        <v>10</v>
      </c>
      <c r="C42" s="22">
        <f>10489.82+1070+1559.51</f>
        <v>13119.33</v>
      </c>
      <c r="D42" s="22">
        <v>27154.98</v>
      </c>
      <c r="E42" s="22">
        <v>30774.54</v>
      </c>
      <c r="F42" s="22">
        <v>16279.24</v>
      </c>
      <c r="G42" s="22">
        <v>14677.32</v>
      </c>
      <c r="H42" s="22">
        <v>19886.75</v>
      </c>
      <c r="I42" s="22"/>
      <c r="J42" s="22"/>
      <c r="K42" s="22"/>
      <c r="L42" s="22"/>
      <c r="M42" s="22"/>
      <c r="N42" s="22"/>
    </row>
    <row r="43" spans="1:14" ht="39" x14ac:dyDescent="0.25">
      <c r="A43" s="4"/>
      <c r="B43" s="27" t="s">
        <v>16</v>
      </c>
      <c r="C43" s="26">
        <f>C44+C45</f>
        <v>256033.01</v>
      </c>
      <c r="D43" s="26">
        <f t="shared" ref="D43:N43" si="9">D44+D45</f>
        <v>239718.71</v>
      </c>
      <c r="E43" s="26">
        <f>E44+E45</f>
        <v>611817.36</v>
      </c>
      <c r="F43" s="26">
        <f t="shared" si="9"/>
        <v>387775.37</v>
      </c>
      <c r="G43" s="26">
        <f t="shared" si="9"/>
        <v>361904.11</v>
      </c>
      <c r="H43" s="26">
        <f t="shared" si="9"/>
        <v>438540.08999999997</v>
      </c>
      <c r="I43" s="26">
        <f t="shared" si="9"/>
        <v>0</v>
      </c>
      <c r="J43" s="26">
        <f t="shared" si="9"/>
        <v>0</v>
      </c>
      <c r="K43" s="26">
        <f t="shared" si="9"/>
        <v>0</v>
      </c>
      <c r="L43" s="26">
        <f t="shared" si="9"/>
        <v>0</v>
      </c>
      <c r="M43" s="26">
        <f t="shared" si="9"/>
        <v>0</v>
      </c>
      <c r="N43" s="26">
        <f t="shared" si="9"/>
        <v>0</v>
      </c>
    </row>
    <row r="44" spans="1:14" x14ac:dyDescent="0.25">
      <c r="A44" s="4"/>
      <c r="B44" s="8" t="s">
        <v>8</v>
      </c>
      <c r="C44" s="22">
        <v>200657.76</v>
      </c>
      <c r="D44" s="22">
        <v>157033.56</v>
      </c>
      <c r="E44" s="22">
        <v>166300.13</v>
      </c>
      <c r="F44" s="22">
        <v>200835.28</v>
      </c>
      <c r="G44" s="22">
        <v>185087.91</v>
      </c>
      <c r="H44" s="22">
        <v>201564.58</v>
      </c>
      <c r="I44" s="22"/>
      <c r="J44" s="22"/>
      <c r="K44" s="22"/>
      <c r="L44" s="22"/>
      <c r="M44" s="22"/>
      <c r="N44" s="22"/>
    </row>
    <row r="45" spans="1:14" x14ac:dyDescent="0.25">
      <c r="A45" s="4"/>
      <c r="B45" s="8" t="s">
        <v>10</v>
      </c>
      <c r="C45" s="22">
        <f>8697.83+4529.98+14474.15+20429.99+4243.32+1079.99+1439.99+480</f>
        <v>55375.249999999993</v>
      </c>
      <c r="D45" s="22">
        <f>82445.15+240</f>
        <v>82685.149999999994</v>
      </c>
      <c r="E45" s="22">
        <v>445517.23</v>
      </c>
      <c r="F45" s="22">
        <v>186940.09</v>
      </c>
      <c r="G45" s="22">
        <v>176816.2</v>
      </c>
      <c r="H45" s="22">
        <v>236975.51</v>
      </c>
      <c r="I45" s="22"/>
      <c r="J45" s="22"/>
      <c r="K45" s="22"/>
      <c r="L45" s="22"/>
      <c r="M45" s="22"/>
      <c r="N45" s="22"/>
    </row>
    <row r="46" spans="1:14" ht="26.25" x14ac:dyDescent="0.25">
      <c r="A46" s="4"/>
      <c r="B46" s="27" t="s">
        <v>17</v>
      </c>
      <c r="C46" s="26">
        <f>C47+C48</f>
        <v>39517.56</v>
      </c>
      <c r="D46" s="26">
        <f t="shared" ref="D46:N46" si="10">D47+D48</f>
        <v>55019.64</v>
      </c>
      <c r="E46" s="26">
        <f>E47+E48</f>
        <v>37795.839999999997</v>
      </c>
      <c r="F46" s="26">
        <f t="shared" si="10"/>
        <v>41900.94</v>
      </c>
      <c r="G46" s="26">
        <f t="shared" si="10"/>
        <v>41360.99</v>
      </c>
      <c r="H46" s="26">
        <f t="shared" si="10"/>
        <v>21665.67</v>
      </c>
      <c r="I46" s="26">
        <f t="shared" si="10"/>
        <v>0</v>
      </c>
      <c r="J46" s="26">
        <f t="shared" si="10"/>
        <v>0</v>
      </c>
      <c r="K46" s="26">
        <f t="shared" si="10"/>
        <v>0</v>
      </c>
      <c r="L46" s="26">
        <f t="shared" si="10"/>
        <v>0</v>
      </c>
      <c r="M46" s="26">
        <f t="shared" si="10"/>
        <v>0</v>
      </c>
      <c r="N46" s="26">
        <f t="shared" si="10"/>
        <v>0</v>
      </c>
    </row>
    <row r="47" spans="1:14" x14ac:dyDescent="0.25">
      <c r="A47" s="4"/>
      <c r="B47" s="8" t="s">
        <v>8</v>
      </c>
      <c r="C47" s="22">
        <v>35147.14</v>
      </c>
      <c r="D47" s="22">
        <v>39543.839999999997</v>
      </c>
      <c r="E47" s="22">
        <v>22378.41</v>
      </c>
      <c r="F47" s="22">
        <v>32452.880000000001</v>
      </c>
      <c r="G47" s="22">
        <v>22747.96</v>
      </c>
      <c r="H47" s="22">
        <v>20472.919999999998</v>
      </c>
      <c r="I47" s="22"/>
      <c r="J47" s="22"/>
      <c r="K47" s="22"/>
      <c r="L47" s="22"/>
      <c r="M47" s="22"/>
      <c r="N47" s="22"/>
    </row>
    <row r="48" spans="1:14" x14ac:dyDescent="0.25">
      <c r="A48" s="4"/>
      <c r="B48" s="8" t="s">
        <v>10</v>
      </c>
      <c r="C48" s="29">
        <v>4370.42</v>
      </c>
      <c r="D48" s="22">
        <v>15475.8</v>
      </c>
      <c r="E48" s="22">
        <v>15417.43</v>
      </c>
      <c r="F48" s="22">
        <v>9448.06</v>
      </c>
      <c r="G48" s="22">
        <v>18613.03</v>
      </c>
      <c r="H48" s="22">
        <v>1192.75</v>
      </c>
      <c r="I48" s="22"/>
      <c r="J48" s="22"/>
      <c r="K48" s="22"/>
      <c r="L48" s="22"/>
      <c r="M48" s="22"/>
      <c r="N48" s="22"/>
    </row>
    <row r="49" spans="1:14" ht="26.25" x14ac:dyDescent="0.25">
      <c r="A49" s="4"/>
      <c r="B49" s="19" t="s">
        <v>18</v>
      </c>
      <c r="C49" s="26">
        <f>C50+C51+C52</f>
        <v>245816.46</v>
      </c>
      <c r="D49" s="26">
        <f t="shared" ref="D49:N49" si="11">D50+D51+D52</f>
        <v>355134.69</v>
      </c>
      <c r="E49" s="26">
        <f>E50+E51+E52</f>
        <v>326370.3</v>
      </c>
      <c r="F49" s="26">
        <f t="shared" si="11"/>
        <v>284394.98</v>
      </c>
      <c r="G49" s="26">
        <f t="shared" si="11"/>
        <v>261558.03999999998</v>
      </c>
      <c r="H49" s="26">
        <f t="shared" si="11"/>
        <v>219049.44</v>
      </c>
      <c r="I49" s="26">
        <f t="shared" si="11"/>
        <v>0</v>
      </c>
      <c r="J49" s="26">
        <f t="shared" si="11"/>
        <v>0</v>
      </c>
      <c r="K49" s="26">
        <f t="shared" si="11"/>
        <v>0</v>
      </c>
      <c r="L49" s="26">
        <f t="shared" si="11"/>
        <v>0</v>
      </c>
      <c r="M49" s="26">
        <f t="shared" si="11"/>
        <v>0</v>
      </c>
      <c r="N49" s="26">
        <f t="shared" si="11"/>
        <v>0</v>
      </c>
    </row>
    <row r="50" spans="1:14" x14ac:dyDescent="0.25">
      <c r="A50" s="4"/>
      <c r="B50" s="16" t="s">
        <v>8</v>
      </c>
      <c r="C50" s="28">
        <v>145069.56</v>
      </c>
      <c r="D50" s="28">
        <v>160885.67000000001</v>
      </c>
      <c r="E50" s="28">
        <v>134182.97</v>
      </c>
      <c r="F50" s="28">
        <v>184490.63</v>
      </c>
      <c r="G50" s="28">
        <v>168394.62</v>
      </c>
      <c r="H50" s="28">
        <v>131207.35</v>
      </c>
      <c r="I50" s="28"/>
      <c r="J50" s="28"/>
      <c r="K50" s="28"/>
      <c r="L50" s="28"/>
      <c r="M50" s="28"/>
      <c r="N50" s="28"/>
    </row>
    <row r="51" spans="1:14" x14ac:dyDescent="0.25">
      <c r="A51" s="4"/>
      <c r="B51" s="16" t="s">
        <v>10</v>
      </c>
      <c r="C51" s="28">
        <v>100746.9</v>
      </c>
      <c r="D51" s="28">
        <v>194249.02</v>
      </c>
      <c r="E51" s="28">
        <v>192187.33</v>
      </c>
      <c r="F51" s="28">
        <v>99904.35</v>
      </c>
      <c r="G51" s="28">
        <v>93163.42</v>
      </c>
      <c r="H51" s="28">
        <v>87842.09</v>
      </c>
      <c r="I51" s="28"/>
      <c r="J51" s="28"/>
      <c r="K51" s="28"/>
      <c r="L51" s="28"/>
      <c r="M51" s="28"/>
      <c r="N51" s="28"/>
    </row>
    <row r="52" spans="1:14" x14ac:dyDescent="0.25">
      <c r="A52" s="4"/>
      <c r="B52" s="16" t="s">
        <v>36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/>
      <c r="J52" s="28"/>
      <c r="K52" s="28"/>
      <c r="L52" s="28"/>
      <c r="M52" s="28"/>
      <c r="N52" s="28"/>
    </row>
    <row r="53" spans="1:14" ht="26.25" x14ac:dyDescent="0.25">
      <c r="A53" s="4"/>
      <c r="B53" s="30" t="s">
        <v>19</v>
      </c>
      <c r="C53" s="26">
        <f>C54+C55</f>
        <v>0</v>
      </c>
      <c r="D53" s="26">
        <f t="shared" ref="D53:N53" si="12">D54+D55</f>
        <v>0</v>
      </c>
      <c r="E53" s="26">
        <f>E54+E55</f>
        <v>171.92</v>
      </c>
      <c r="F53" s="26">
        <f t="shared" si="12"/>
        <v>1505.48</v>
      </c>
      <c r="G53" s="26">
        <f t="shared" si="12"/>
        <v>246.6</v>
      </c>
      <c r="H53" s="26">
        <f t="shared" si="12"/>
        <v>13888.49</v>
      </c>
      <c r="I53" s="26">
        <f t="shared" si="12"/>
        <v>0</v>
      </c>
      <c r="J53" s="26">
        <f t="shared" si="12"/>
        <v>0</v>
      </c>
      <c r="K53" s="31">
        <f t="shared" si="12"/>
        <v>0</v>
      </c>
      <c r="L53" s="31">
        <f t="shared" si="12"/>
        <v>0</v>
      </c>
      <c r="M53" s="31">
        <f t="shared" si="12"/>
        <v>0</v>
      </c>
      <c r="N53" s="31">
        <f t="shared" si="12"/>
        <v>0</v>
      </c>
    </row>
    <row r="54" spans="1:14" x14ac:dyDescent="0.25">
      <c r="A54" s="4"/>
      <c r="B54" s="16" t="s">
        <v>8</v>
      </c>
      <c r="C54" s="22"/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/>
      <c r="J54" s="22"/>
      <c r="K54" s="22"/>
      <c r="L54" s="22"/>
      <c r="M54" s="22"/>
      <c r="N54" s="22"/>
    </row>
    <row r="55" spans="1:14" x14ac:dyDescent="0.25">
      <c r="A55" s="4"/>
      <c r="B55" s="16" t="s">
        <v>10</v>
      </c>
      <c r="C55" s="22"/>
      <c r="D55" s="22">
        <v>0</v>
      </c>
      <c r="E55" s="22">
        <v>171.92</v>
      </c>
      <c r="F55" s="22">
        <v>1505.48</v>
      </c>
      <c r="G55" s="22">
        <v>246.6</v>
      </c>
      <c r="H55" s="22">
        <v>13888.49</v>
      </c>
      <c r="I55" s="22"/>
      <c r="J55" s="22"/>
      <c r="K55" s="22"/>
      <c r="L55" s="22"/>
      <c r="M55" s="22"/>
      <c r="N55" s="22"/>
    </row>
    <row r="56" spans="1:14" x14ac:dyDescent="0.25">
      <c r="A56" s="4"/>
      <c r="B56" s="30" t="s">
        <v>20</v>
      </c>
      <c r="C56" s="26">
        <f>C57+C58</f>
        <v>2978.44</v>
      </c>
      <c r="D56" s="26">
        <f t="shared" ref="D56:N56" si="13">D57+D58</f>
        <v>1253827.24</v>
      </c>
      <c r="E56" s="26">
        <f>E57+E58</f>
        <v>60817.41</v>
      </c>
      <c r="F56" s="26">
        <f t="shared" si="13"/>
        <v>7303.6</v>
      </c>
      <c r="G56" s="26">
        <f t="shared" si="13"/>
        <v>0</v>
      </c>
      <c r="H56" s="26">
        <f t="shared" si="13"/>
        <v>0</v>
      </c>
      <c r="I56" s="26">
        <f t="shared" si="13"/>
        <v>0</v>
      </c>
      <c r="J56" s="26">
        <f t="shared" si="13"/>
        <v>0</v>
      </c>
      <c r="K56" s="26">
        <f t="shared" si="13"/>
        <v>0</v>
      </c>
      <c r="L56" s="26">
        <f t="shared" si="13"/>
        <v>0</v>
      </c>
      <c r="M56" s="26">
        <f t="shared" si="13"/>
        <v>0</v>
      </c>
      <c r="N56" s="26">
        <f t="shared" si="13"/>
        <v>0</v>
      </c>
    </row>
    <row r="57" spans="1:14" x14ac:dyDescent="0.25">
      <c r="A57" s="4"/>
      <c r="B57" s="16" t="s">
        <v>8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/>
      <c r="J57" s="22"/>
      <c r="K57" s="22"/>
      <c r="L57" s="22"/>
      <c r="M57" s="22"/>
      <c r="N57" s="22"/>
    </row>
    <row r="58" spans="1:14" x14ac:dyDescent="0.25">
      <c r="A58" s="4"/>
      <c r="B58" s="16" t="s">
        <v>10</v>
      </c>
      <c r="C58" s="22">
        <f>536.33+2442.11</f>
        <v>2978.44</v>
      </c>
      <c r="D58" s="22">
        <v>1253827.24</v>
      </c>
      <c r="E58" s="22">
        <v>60817.41</v>
      </c>
      <c r="F58" s="22">
        <v>7303.6</v>
      </c>
      <c r="G58" s="22">
        <v>0</v>
      </c>
      <c r="H58" s="22">
        <v>0</v>
      </c>
      <c r="I58" s="22"/>
      <c r="J58" s="22"/>
      <c r="K58" s="22"/>
      <c r="L58" s="22"/>
      <c r="M58" s="22"/>
      <c r="N58" s="22"/>
    </row>
    <row r="59" spans="1:14" x14ac:dyDescent="0.25">
      <c r="A59" s="4"/>
      <c r="B59" s="30" t="s">
        <v>21</v>
      </c>
      <c r="C59" s="26">
        <f>SUM(C60:C63)</f>
        <v>1164752.6100000001</v>
      </c>
      <c r="D59" s="26">
        <f t="shared" ref="D59:M59" si="14">SUM(D60:D63)</f>
        <v>2191144.04</v>
      </c>
      <c r="E59" s="26">
        <f>SUM(E60:E63)</f>
        <v>1817158.0000000002</v>
      </c>
      <c r="F59" s="26">
        <f t="shared" ref="F59" si="15">SUM(F60:F63)</f>
        <v>3217767.4599999995</v>
      </c>
      <c r="G59" s="26">
        <f t="shared" si="14"/>
        <v>1358268.72</v>
      </c>
      <c r="H59" s="26">
        <f t="shared" si="14"/>
        <v>1774224.64</v>
      </c>
      <c r="I59" s="26">
        <f t="shared" si="14"/>
        <v>0</v>
      </c>
      <c r="J59" s="26">
        <f t="shared" si="14"/>
        <v>0</v>
      </c>
      <c r="K59" s="26">
        <f t="shared" si="14"/>
        <v>0</v>
      </c>
      <c r="L59" s="26">
        <f>SUM(L60:L63)</f>
        <v>0</v>
      </c>
      <c r="M59" s="26">
        <f t="shared" si="14"/>
        <v>0</v>
      </c>
      <c r="N59" s="26">
        <f>SUM(N60:N63)</f>
        <v>0</v>
      </c>
    </row>
    <row r="60" spans="1:14" x14ac:dyDescent="0.25">
      <c r="A60" s="4"/>
      <c r="B60" s="16" t="s">
        <v>8</v>
      </c>
      <c r="C60" s="22">
        <v>74036.600000000006</v>
      </c>
      <c r="D60" s="22">
        <v>72207.179999999993</v>
      </c>
      <c r="E60" s="22">
        <v>155120.01</v>
      </c>
      <c r="F60" s="22">
        <v>86028.53</v>
      </c>
      <c r="G60" s="22">
        <v>73644.039999999994</v>
      </c>
      <c r="H60" s="22">
        <v>83928.79</v>
      </c>
      <c r="I60" s="22"/>
      <c r="J60" s="22"/>
      <c r="K60" s="22"/>
      <c r="L60" s="22"/>
      <c r="M60" s="22"/>
      <c r="N60" s="22"/>
    </row>
    <row r="61" spans="1:14" x14ac:dyDescent="0.25">
      <c r="A61" s="4"/>
      <c r="B61" s="16" t="s">
        <v>33</v>
      </c>
      <c r="C61" s="22">
        <f>145468.95+106744.3+39239.78+270927.22+56879.8+34447.36+33675.3+34207.77+39353.3+56442.35+28309.74+57200+31538.75+98292.4</f>
        <v>1032727.0200000001</v>
      </c>
      <c r="D61" s="22">
        <f>426477.05+319474.55+39239.77+99191.9+108139.16+85107.86+84304.19+140799.16+120106.7+178296.35+83848.65+171600+94392+110231.76</f>
        <v>2061209.0999999999</v>
      </c>
      <c r="E61" s="22">
        <f>257670.45+194022.54+119072.61+377717.44+79211.07+58296.74+62075.33+73173.1+111624.75+51407.67+97760+56942.25+66211.76</f>
        <v>1605185.7100000002</v>
      </c>
      <c r="F61" s="22">
        <v>3074098.1399999997</v>
      </c>
      <c r="G61" s="22">
        <f>265157.1+205769.12+189523.12+5125.39+63793.35+65753.79+103582.42+78908.9+118283.25+60363.5+70062.8</f>
        <v>1226322.74</v>
      </c>
      <c r="H61" s="22">
        <f>265242.25+200748.32+198697.88+206011+66960.62+68494.19+108198.17+78194.9+125493.75+178880+62968.25+73112.96</f>
        <v>1633002.2899999998</v>
      </c>
      <c r="I61" s="32"/>
      <c r="J61" s="32"/>
      <c r="K61" s="32"/>
      <c r="L61" s="32"/>
      <c r="M61" s="32"/>
      <c r="N61" s="32"/>
    </row>
    <row r="62" spans="1:14" x14ac:dyDescent="0.25">
      <c r="A62" s="4"/>
      <c r="B62" s="16" t="s">
        <v>10</v>
      </c>
      <c r="C62" s="29">
        <v>3153.29</v>
      </c>
      <c r="D62" s="22">
        <v>2892.06</v>
      </c>
      <c r="E62" s="22">
        <v>2016.58</v>
      </c>
      <c r="F62" s="22">
        <v>2805.09</v>
      </c>
      <c r="G62" s="22">
        <v>2223.2199999999998</v>
      </c>
      <c r="H62" s="22">
        <v>1214.8399999999999</v>
      </c>
      <c r="I62" s="22"/>
      <c r="J62" s="22"/>
      <c r="K62" s="22"/>
      <c r="L62" s="22"/>
      <c r="M62" s="22"/>
      <c r="N62" s="22"/>
    </row>
    <row r="63" spans="1:14" ht="26.25" x14ac:dyDescent="0.25">
      <c r="A63" s="4"/>
      <c r="B63" s="16" t="s">
        <v>35</v>
      </c>
      <c r="C63" s="22">
        <v>54835.7</v>
      </c>
      <c r="D63" s="22">
        <v>54835.7</v>
      </c>
      <c r="E63" s="22">
        <v>54835.7</v>
      </c>
      <c r="F63" s="22">
        <v>54835.7</v>
      </c>
      <c r="G63" s="22">
        <v>56078.720000000001</v>
      </c>
      <c r="H63" s="22">
        <v>56078.720000000001</v>
      </c>
      <c r="I63" s="22"/>
      <c r="J63" s="22"/>
      <c r="K63" s="22"/>
      <c r="L63" s="22"/>
      <c r="M63" s="22"/>
      <c r="N63" s="22"/>
    </row>
    <row r="64" spans="1:14" x14ac:dyDescent="0.25">
      <c r="A64" s="4"/>
      <c r="B64" s="30" t="s">
        <v>22</v>
      </c>
      <c r="C64" s="26">
        <f>SUM(C65:C67)</f>
        <v>320117.98</v>
      </c>
      <c r="D64" s="26">
        <f t="shared" ref="D64:N64" si="16">SUM(D65:D67)</f>
        <v>6918706.7800000012</v>
      </c>
      <c r="E64" s="26">
        <f>SUM(E65:E67)</f>
        <v>8246361.0899999999</v>
      </c>
      <c r="F64" s="26">
        <f t="shared" ref="F64" si="17">SUM(F65:F67)</f>
        <v>7786564</v>
      </c>
      <c r="G64" s="26">
        <f t="shared" si="16"/>
        <v>7726598.169999999</v>
      </c>
      <c r="H64" s="26">
        <f t="shared" si="16"/>
        <v>7550207.0200000005</v>
      </c>
      <c r="I64" s="26">
        <f t="shared" si="16"/>
        <v>0</v>
      </c>
      <c r="J64" s="26">
        <f t="shared" si="16"/>
        <v>0</v>
      </c>
      <c r="K64" s="26">
        <f t="shared" si="16"/>
        <v>0</v>
      </c>
      <c r="L64" s="26">
        <f>SUM(L65:L67)</f>
        <v>0</v>
      </c>
      <c r="M64" s="26">
        <f t="shared" si="16"/>
        <v>0</v>
      </c>
      <c r="N64" s="26">
        <f t="shared" si="16"/>
        <v>0</v>
      </c>
    </row>
    <row r="65" spans="1:14" x14ac:dyDescent="0.25">
      <c r="A65" s="4"/>
      <c r="B65" s="16" t="s">
        <v>8</v>
      </c>
      <c r="C65" s="22">
        <v>212506.29</v>
      </c>
      <c r="D65" s="22">
        <v>239484.9</v>
      </c>
      <c r="E65" s="22">
        <v>225009.2</v>
      </c>
      <c r="F65" s="22">
        <v>298987.96000000002</v>
      </c>
      <c r="G65" s="22">
        <v>260896.02</v>
      </c>
      <c r="H65" s="22">
        <v>243828.24</v>
      </c>
      <c r="I65" s="22"/>
      <c r="J65" s="22"/>
      <c r="K65" s="22"/>
      <c r="L65" s="22"/>
      <c r="M65" s="22"/>
      <c r="N65" s="22"/>
    </row>
    <row r="66" spans="1:14" ht="26.25" x14ac:dyDescent="0.25">
      <c r="A66" s="4"/>
      <c r="B66" s="16" t="s">
        <v>34</v>
      </c>
      <c r="C66" s="22">
        <v>0</v>
      </c>
      <c r="D66" s="22">
        <f>831717.02+5650608.13+114484.03</f>
        <v>6596809.1800000006</v>
      </c>
      <c r="E66" s="22">
        <f>7900500.16+33857.0199999995</f>
        <v>7934357.1799999997</v>
      </c>
      <c r="F66" s="22">
        <v>7401877.9199999999</v>
      </c>
      <c r="G66" s="22">
        <f>930389.86+6350641.05+120018.39</f>
        <v>7401049.2999999998</v>
      </c>
      <c r="H66" s="22">
        <f>899390.75+6354997.91</f>
        <v>7254388.6600000001</v>
      </c>
      <c r="I66" s="32"/>
      <c r="J66" s="32"/>
      <c r="K66" s="32"/>
      <c r="L66" s="33"/>
      <c r="M66" s="32"/>
      <c r="N66" s="32"/>
    </row>
    <row r="67" spans="1:14" x14ac:dyDescent="0.25">
      <c r="A67" s="4"/>
      <c r="B67" s="16" t="s">
        <v>10</v>
      </c>
      <c r="C67" s="21">
        <v>107611.69</v>
      </c>
      <c r="D67" s="21">
        <v>82412.7</v>
      </c>
      <c r="E67" s="21">
        <v>86994.71</v>
      </c>
      <c r="F67" s="21">
        <v>85698.12</v>
      </c>
      <c r="G67" s="21">
        <v>64652.85</v>
      </c>
      <c r="H67" s="21">
        <v>51990.12</v>
      </c>
      <c r="I67" s="21"/>
      <c r="J67" s="21"/>
      <c r="K67" s="21"/>
      <c r="L67" s="21"/>
      <c r="M67" s="22"/>
      <c r="N67" s="22"/>
    </row>
    <row r="68" spans="1:14" x14ac:dyDescent="0.25">
      <c r="A68" s="4"/>
      <c r="B68" s="30" t="s">
        <v>23</v>
      </c>
      <c r="C68" s="20">
        <f>SUM(C69:C71)</f>
        <v>957476.70000000007</v>
      </c>
      <c r="D68" s="20">
        <f>SUM(D69:D71)</f>
        <v>921639.69</v>
      </c>
      <c r="E68" s="20">
        <f>SUM(E69:E71)</f>
        <v>1028194.13</v>
      </c>
      <c r="F68" s="20">
        <f>SUM(F69:F71)</f>
        <v>1115245.3700000001</v>
      </c>
      <c r="G68" s="20">
        <f t="shared" ref="G68:M68" si="18">SUM(G69:G71)</f>
        <v>1183612.7</v>
      </c>
      <c r="H68" s="20">
        <f t="shared" si="18"/>
        <v>1110984.95</v>
      </c>
      <c r="I68" s="20">
        <f t="shared" si="18"/>
        <v>0</v>
      </c>
      <c r="J68" s="20">
        <f>SUM(J69:J71)</f>
        <v>0</v>
      </c>
      <c r="K68" s="20">
        <f t="shared" si="18"/>
        <v>0</v>
      </c>
      <c r="L68" s="20">
        <f>SUM(L69:L71)</f>
        <v>0</v>
      </c>
      <c r="M68" s="26">
        <f t="shared" si="18"/>
        <v>0</v>
      </c>
      <c r="N68" s="26">
        <f>SUM(N69:N71)</f>
        <v>0</v>
      </c>
    </row>
    <row r="69" spans="1:14" x14ac:dyDescent="0.25">
      <c r="A69" s="4"/>
      <c r="B69" s="16" t="s">
        <v>8</v>
      </c>
      <c r="C69" s="21">
        <v>860934.28</v>
      </c>
      <c r="D69" s="21">
        <v>809939.51</v>
      </c>
      <c r="E69" s="21">
        <v>878486.9</v>
      </c>
      <c r="F69" s="21">
        <v>998995.67</v>
      </c>
      <c r="G69" s="21">
        <v>996900.86</v>
      </c>
      <c r="H69" s="21">
        <v>955359.2</v>
      </c>
      <c r="I69" s="21"/>
      <c r="J69" s="21"/>
      <c r="K69" s="21"/>
      <c r="L69" s="21"/>
      <c r="M69" s="22"/>
      <c r="N69" s="23"/>
    </row>
    <row r="70" spans="1:14" ht="15.75" thickBot="1" x14ac:dyDescent="0.3">
      <c r="A70" s="5"/>
      <c r="B70" s="34" t="s">
        <v>10</v>
      </c>
      <c r="C70" s="35">
        <v>96542.42</v>
      </c>
      <c r="D70" s="36">
        <v>111700.18</v>
      </c>
      <c r="E70" s="36">
        <v>149707.23000000001</v>
      </c>
      <c r="F70" s="36">
        <v>116249.7</v>
      </c>
      <c r="G70" s="36">
        <v>186711.84</v>
      </c>
      <c r="H70" s="36">
        <v>155625.75</v>
      </c>
      <c r="I70" s="36"/>
      <c r="J70" s="36"/>
      <c r="K70" s="36"/>
      <c r="L70" s="36"/>
      <c r="M70" s="37"/>
      <c r="N70" s="38"/>
    </row>
    <row r="71" spans="1:14" x14ac:dyDescent="0.25">
      <c r="A71" s="7"/>
      <c r="B71" s="16" t="s">
        <v>36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/>
      <c r="J71" s="21"/>
      <c r="K71" s="21"/>
      <c r="L71" s="21"/>
      <c r="M71" s="22"/>
      <c r="N71" s="23"/>
    </row>
    <row r="72" spans="1:14" x14ac:dyDescent="0.25">
      <c r="A72" s="6"/>
      <c r="B72" s="19" t="s">
        <v>49</v>
      </c>
      <c r="C72" s="39">
        <v>4.9000000000000004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/>
      <c r="J72" s="39"/>
      <c r="K72" s="39"/>
      <c r="L72" s="39"/>
      <c r="M72" s="40"/>
      <c r="N72" s="41"/>
    </row>
    <row r="73" spans="1:14" ht="10.5" customHeight="1" x14ac:dyDescent="0.25">
      <c r="B73" s="42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6" spans="1:14" x14ac:dyDescent="0.25">
      <c r="G76" s="52"/>
      <c r="H76" s="52"/>
    </row>
    <row r="77" spans="1:14" x14ac:dyDescent="0.25">
      <c r="H77" s="52"/>
    </row>
    <row r="78" spans="1:14" x14ac:dyDescent="0.25">
      <c r="D78" s="52"/>
      <c r="H78" s="52"/>
    </row>
    <row r="79" spans="1:14" x14ac:dyDescent="0.25">
      <c r="F79" s="53"/>
    </row>
    <row r="80" spans="1:14" x14ac:dyDescent="0.25">
      <c r="E80" s="52"/>
      <c r="F80" s="53"/>
      <c r="H80" s="52"/>
    </row>
    <row r="81" spans="4:7" x14ac:dyDescent="0.25">
      <c r="D81" s="52"/>
      <c r="F81" s="53"/>
    </row>
    <row r="82" spans="4:7" x14ac:dyDescent="0.25">
      <c r="E82" s="52"/>
      <c r="F82" s="53"/>
      <c r="G82" s="52"/>
    </row>
    <row r="83" spans="4:7" x14ac:dyDescent="0.25">
      <c r="E83" s="52"/>
    </row>
  </sheetData>
  <sheetProtection algorithmName="SHA-512" hashValue="OZ1UWd40YYHTp97FZhTPOxOUBGayRWz1cQC/8wPZUwcvvFW/iFIfdPH1qpKBCOTlLg1tyJfjHMiCnx0vco+LmA==" saltValue="oRlgKYhuC/AQQzXTxHvVeA==" spinCount="100000" sheet="1" formatCells="0" formatColumns="0" formatRows="0" insertColumns="0" insertRows="0" insertHyperlinks="0" deleteColumns="0" deleteRows="0" sort="0" autoFilter="0" pivotTables="0"/>
  <pageMargins left="0.32500000000000001" right="0.15625" top="1.1578124999999999" bottom="0.66666666666666663" header="0.31496062000000002" footer="0.31496062000000002"/>
  <pageSetup paperSize="9" scale="75" orientation="landscape" horizontalDpi="0" verticalDpi="0" r:id="rId1"/>
  <headerFooter>
    <oddHeader xml:space="preserve">&amp;C&amp;G&amp;R&amp;"Arial,Normal"&amp;10
Contrato de Gestão 001/2011 - SEAD / OVG
Execução Orçamentária Mensal
Regime de Apurção 2019 
</oddHeader>
    <oddFooter>&amp;C&amp;P de &amp;N</oddFooter>
  </headerFooter>
  <rowBreaks count="1" manualBreakCount="1">
    <brk id="1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5C19B-310C-4E22-B90B-C2360F135CE8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Maio</vt:lpstr>
      <vt:lpstr>Planilha1</vt:lpstr>
      <vt:lpstr>Maio!Area_de_impressao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Barsanulfo da Silva</dc:creator>
  <cp:lastModifiedBy>Debora Barsanulfo da Silva</cp:lastModifiedBy>
  <cp:lastPrinted>2019-07-19T19:15:54Z</cp:lastPrinted>
  <dcterms:created xsi:type="dcterms:W3CDTF">2019-01-07T12:23:29Z</dcterms:created>
  <dcterms:modified xsi:type="dcterms:W3CDTF">2019-07-19T19:17:47Z</dcterms:modified>
</cp:coreProperties>
</file>